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SA NUOVO ARCHIVIO\DATI RACCOLTA DIFFERENZIATA\R.D. Totale Consorzio\R.D. ANNO 2023\"/>
    </mc:Choice>
  </mc:AlternateContent>
  <xr:revisionPtr revIDLastSave="0" documentId="13_ncr:1_{E43A61C3-1E66-41D0-B2EE-2A4DC768379B}" xr6:coauthVersionLast="47" xr6:coauthVersionMax="47" xr10:uidLastSave="{00000000-0000-0000-0000-000000000000}"/>
  <bookViews>
    <workbookView xWindow="-120" yWindow="-120" windowWidth="29040" windowHeight="15840" tabRatio="814" firstSheet="10" activeTab="38" xr2:uid="{00000000-000D-0000-FFFF-FFFF00000000}"/>
  </bookViews>
  <sheets>
    <sheet name="Ala di Stura" sheetId="1" r:id="rId1"/>
    <sheet name="Balangero" sheetId="2" r:id="rId2"/>
    <sheet name="Balme" sheetId="3" r:id="rId3"/>
    <sheet name="Barbania" sheetId="4" r:id="rId4"/>
    <sheet name="Cafasse" sheetId="5" r:id="rId5"/>
    <sheet name="Cantoira" sheetId="6" r:id="rId6"/>
    <sheet name="Ceres" sheetId="7" r:id="rId7"/>
    <sheet name="Chialamberto" sheetId="8" r:id="rId8"/>
    <sheet name="Ciriè" sheetId="9" r:id="rId9"/>
    <sheet name="Coassolo T.se" sheetId="10" r:id="rId10"/>
    <sheet name="Corio" sheetId="11" r:id="rId11"/>
    <sheet name="Fiano" sheetId="12" r:id="rId12"/>
    <sheet name="Front" sheetId="13" r:id="rId13"/>
    <sheet name="Germagnano" sheetId="14" r:id="rId14"/>
    <sheet name="Givoletto" sheetId="15" r:id="rId15"/>
    <sheet name="Groscavallo" sheetId="16" r:id="rId16"/>
    <sheet name="Grosso" sheetId="17" r:id="rId17"/>
    <sheet name="La Cassa" sheetId="18" r:id="rId18"/>
    <sheet name="Lanzo T.se" sheetId="19" r:id="rId19"/>
    <sheet name="Lemie" sheetId="20" r:id="rId20"/>
    <sheet name="Mathi" sheetId="21" r:id="rId21"/>
    <sheet name="Mezzenile" sheetId="22" r:id="rId22"/>
    <sheet name="Monastero di Lanzo" sheetId="23" r:id="rId23"/>
    <sheet name="Nole" sheetId="24" r:id="rId24"/>
    <sheet name="Pessinetto" sheetId="25" r:id="rId25"/>
    <sheet name="Robassomero" sheetId="26" r:id="rId26"/>
    <sheet name="Rocca" sheetId="27" r:id="rId27"/>
    <sheet name="San Carlo C.se" sheetId="28" r:id="rId28"/>
    <sheet name="San Francesco al C.po" sheetId="29" r:id="rId29"/>
    <sheet name="San Maurizio C.se" sheetId="30" r:id="rId30"/>
    <sheet name="Traves" sheetId="31" r:id="rId31"/>
    <sheet name="Usseglio" sheetId="32" r:id="rId32"/>
    <sheet name="Val della Torre" sheetId="33" r:id="rId33"/>
    <sheet name="Vallo T.se" sheetId="34" r:id="rId34"/>
    <sheet name="Varisella" sheetId="35" r:id="rId35"/>
    <sheet name="Vauda C.se" sheetId="36" r:id="rId36"/>
    <sheet name="Villanova" sheetId="37" r:id="rId37"/>
    <sheet name="Viù" sheetId="38" r:id="rId38"/>
    <sheet name="Riepilogo ANNO" sheetId="39" r:id="rId39"/>
    <sheet name="riepilogo ecostazioni" sheetId="43" r:id="rId40"/>
    <sheet name="riepilogo privati autosmaltimen" sheetId="56" r:id="rId41"/>
    <sheet name="Foglio2" sheetId="49" r:id="rId42"/>
  </sheets>
  <externalReferences>
    <externalReference r:id="rId43"/>
  </externalReferences>
  <definedNames>
    <definedName name="_xlnm._FilterDatabase" localSheetId="38" hidden="1">'Riepilogo ANNO'!$H$2:$H$45</definedName>
    <definedName name="_xlnm._FilterDatabase" localSheetId="40" hidden="1">'riepilogo privati autosmaltimen'!$A$2:$AG$42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39" l="1"/>
  <c r="AA49" i="39"/>
  <c r="Y49" i="39"/>
  <c r="H49" i="39"/>
  <c r="H46" i="39"/>
  <c r="F46" i="39"/>
  <c r="AM62" i="38" l="1"/>
  <c r="R50" i="38"/>
  <c r="T50" i="38"/>
  <c r="AM51" i="38"/>
  <c r="AM52" i="38"/>
  <c r="AM53" i="38"/>
  <c r="AM54" i="38"/>
  <c r="AM55" i="38"/>
  <c r="AM56" i="38"/>
  <c r="AP56" i="38" s="1"/>
  <c r="AM57" i="38"/>
  <c r="AM58" i="38"/>
  <c r="AP58" i="38" s="1"/>
  <c r="AM59" i="38"/>
  <c r="AM60" i="38"/>
  <c r="AF62" i="38"/>
  <c r="AG62" i="38"/>
  <c r="AH62" i="38"/>
  <c r="AI62" i="38"/>
  <c r="T51" i="38"/>
  <c r="T52" i="38"/>
  <c r="T53" i="38"/>
  <c r="T54" i="38"/>
  <c r="T55" i="38"/>
  <c r="T56" i="38"/>
  <c r="T57" i="38"/>
  <c r="T58" i="38"/>
  <c r="T59" i="38"/>
  <c r="T60" i="38"/>
  <c r="T61" i="38"/>
  <c r="T62" i="38" s="1"/>
  <c r="T41" i="56" s="1"/>
  <c r="R51" i="38"/>
  <c r="R52" i="38"/>
  <c r="R53" i="38"/>
  <c r="R54" i="38"/>
  <c r="R55" i="38"/>
  <c r="R56" i="38"/>
  <c r="R57" i="38"/>
  <c r="R58" i="38"/>
  <c r="R59" i="38"/>
  <c r="R60" i="38"/>
  <c r="R61" i="38"/>
  <c r="AM61" i="38" s="1"/>
  <c r="AP61" i="38" s="1"/>
  <c r="AM51" i="37"/>
  <c r="AM52" i="37"/>
  <c r="AM53" i="37"/>
  <c r="AM54" i="37"/>
  <c r="AM55" i="37"/>
  <c r="AM56" i="37"/>
  <c r="AM57" i="37"/>
  <c r="AM58" i="37"/>
  <c r="AP58" i="37"/>
  <c r="AM59" i="37"/>
  <c r="AM60" i="37"/>
  <c r="AM50" i="37"/>
  <c r="T51" i="37"/>
  <c r="T52" i="37"/>
  <c r="T53" i="37"/>
  <c r="T54" i="37"/>
  <c r="T55" i="37"/>
  <c r="T56" i="37"/>
  <c r="T57" i="37"/>
  <c r="T58" i="37"/>
  <c r="T59" i="37"/>
  <c r="T60" i="37"/>
  <c r="T61" i="37"/>
  <c r="AM61" i="37" s="1"/>
  <c r="AP61" i="37" s="1"/>
  <c r="T50" i="37"/>
  <c r="R51" i="37"/>
  <c r="R52" i="37"/>
  <c r="R53" i="37"/>
  <c r="R54" i="37"/>
  <c r="R55" i="37"/>
  <c r="R56" i="37"/>
  <c r="AP56" i="37"/>
  <c r="R57" i="37"/>
  <c r="R58" i="37"/>
  <c r="R59" i="37"/>
  <c r="R60" i="37"/>
  <c r="R61" i="37"/>
  <c r="R50" i="37"/>
  <c r="AF62" i="37"/>
  <c r="AG62" i="37"/>
  <c r="AH62" i="37"/>
  <c r="AI62" i="37"/>
  <c r="T62" i="36"/>
  <c r="AM51" i="36"/>
  <c r="AM52" i="36"/>
  <c r="AM53" i="36"/>
  <c r="AM54" i="36"/>
  <c r="AM55" i="36"/>
  <c r="AM56" i="36"/>
  <c r="AM57" i="36"/>
  <c r="AM58" i="36"/>
  <c r="AM59" i="36"/>
  <c r="AM60" i="36"/>
  <c r="AM50" i="36"/>
  <c r="T50" i="36"/>
  <c r="R50" i="36"/>
  <c r="AF62" i="36"/>
  <c r="AG62" i="36"/>
  <c r="AH62" i="36"/>
  <c r="AI62" i="36"/>
  <c r="T51" i="36"/>
  <c r="T52" i="36"/>
  <c r="T53" i="36"/>
  <c r="T54" i="36"/>
  <c r="T55" i="36"/>
  <c r="T56" i="36"/>
  <c r="T57" i="36"/>
  <c r="T58" i="36"/>
  <c r="T59" i="36"/>
  <c r="T60" i="36"/>
  <c r="T61" i="36"/>
  <c r="R51" i="36"/>
  <c r="R52" i="36"/>
  <c r="R53" i="36"/>
  <c r="R54" i="36"/>
  <c r="R55" i="36"/>
  <c r="R56" i="36"/>
  <c r="R57" i="36"/>
  <c r="R58" i="36"/>
  <c r="R59" i="36"/>
  <c r="R60" i="36"/>
  <c r="R61" i="36"/>
  <c r="R62" i="36"/>
  <c r="AM51" i="35"/>
  <c r="AM52" i="35"/>
  <c r="AM53" i="35"/>
  <c r="AM54" i="35"/>
  <c r="AM55" i="35"/>
  <c r="AM56" i="35"/>
  <c r="AM57" i="35"/>
  <c r="AM58" i="35"/>
  <c r="AP58" i="35"/>
  <c r="AM59" i="35"/>
  <c r="AM60" i="35"/>
  <c r="AM50" i="35"/>
  <c r="AE62" i="35"/>
  <c r="AF62" i="35"/>
  <c r="AG62" i="35"/>
  <c r="AH62" i="35"/>
  <c r="AI62" i="35"/>
  <c r="T51" i="35"/>
  <c r="T52" i="35"/>
  <c r="T53" i="35"/>
  <c r="T54" i="35"/>
  <c r="T55" i="35"/>
  <c r="T56" i="35"/>
  <c r="T57" i="35"/>
  <c r="T58" i="35"/>
  <c r="T62" i="35"/>
  <c r="T38" i="56"/>
  <c r="T59" i="35"/>
  <c r="T60" i="35"/>
  <c r="T61" i="35"/>
  <c r="T50" i="35"/>
  <c r="R51" i="35"/>
  <c r="R52" i="35"/>
  <c r="R53" i="35"/>
  <c r="R54" i="35"/>
  <c r="R55" i="35"/>
  <c r="R56" i="35"/>
  <c r="R57" i="35"/>
  <c r="R58" i="35"/>
  <c r="R59" i="35"/>
  <c r="R60" i="35"/>
  <c r="R61" i="35"/>
  <c r="R50" i="35"/>
  <c r="AM62" i="34"/>
  <c r="AM51" i="34"/>
  <c r="AM52" i="34"/>
  <c r="AM53" i="34"/>
  <c r="AM54" i="34"/>
  <c r="AM55" i="34"/>
  <c r="AM56" i="34"/>
  <c r="AM57" i="34"/>
  <c r="AM58" i="34"/>
  <c r="AP58" i="34"/>
  <c r="AM59" i="34"/>
  <c r="AM60" i="34"/>
  <c r="AM50" i="34"/>
  <c r="T51" i="34"/>
  <c r="T52" i="34"/>
  <c r="T53" i="34"/>
  <c r="T54" i="34"/>
  <c r="T55" i="34"/>
  <c r="T56" i="34"/>
  <c r="T57" i="34"/>
  <c r="T58" i="34"/>
  <c r="T59" i="34"/>
  <c r="T60" i="34"/>
  <c r="T61" i="34"/>
  <c r="T62" i="34"/>
  <c r="T50" i="34"/>
  <c r="R51" i="34"/>
  <c r="R52" i="34"/>
  <c r="R53" i="34"/>
  <c r="R54" i="34"/>
  <c r="R55" i="34"/>
  <c r="R56" i="34"/>
  <c r="R57" i="34"/>
  <c r="R58" i="34"/>
  <c r="R59" i="34"/>
  <c r="R60" i="34"/>
  <c r="R61" i="34"/>
  <c r="R50" i="34"/>
  <c r="AM62" i="32"/>
  <c r="AM51" i="32"/>
  <c r="AM52" i="32"/>
  <c r="AM53" i="32"/>
  <c r="AM54" i="32"/>
  <c r="AM55" i="32"/>
  <c r="AM56" i="32"/>
  <c r="AP56" i="32"/>
  <c r="AM57" i="32"/>
  <c r="AM58" i="32"/>
  <c r="AM59" i="32"/>
  <c r="AM60" i="32"/>
  <c r="AM50" i="32"/>
  <c r="T51" i="32"/>
  <c r="T52" i="32"/>
  <c r="T53" i="32"/>
  <c r="T54" i="32"/>
  <c r="T55" i="32"/>
  <c r="T56" i="32"/>
  <c r="T57" i="32"/>
  <c r="T58" i="32"/>
  <c r="T59" i="32"/>
  <c r="T60" i="32"/>
  <c r="T61" i="32"/>
  <c r="AM61" i="32"/>
  <c r="AP61" i="32"/>
  <c r="T50" i="32"/>
  <c r="R50" i="32"/>
  <c r="R51" i="32"/>
  <c r="R52" i="32"/>
  <c r="R53" i="32"/>
  <c r="R54" i="32"/>
  <c r="R55" i="32"/>
  <c r="R56" i="32"/>
  <c r="R57" i="32"/>
  <c r="R58" i="32"/>
  <c r="R62" i="32"/>
  <c r="R35" i="56"/>
  <c r="R59" i="32"/>
  <c r="R60" i="32"/>
  <c r="R61" i="32"/>
  <c r="AF62" i="32"/>
  <c r="AG62" i="32"/>
  <c r="AH62" i="32"/>
  <c r="AI62" i="32"/>
  <c r="AM62" i="31"/>
  <c r="AM51" i="31"/>
  <c r="AM52" i="31"/>
  <c r="AM53" i="31"/>
  <c r="AM54" i="31"/>
  <c r="AM55" i="31"/>
  <c r="AM56" i="31"/>
  <c r="AM57" i="31"/>
  <c r="AM58" i="31"/>
  <c r="AM59" i="31"/>
  <c r="AM60" i="31"/>
  <c r="AM50" i="31"/>
  <c r="T51" i="31"/>
  <c r="T52" i="31"/>
  <c r="T53" i="31"/>
  <c r="T54" i="31"/>
  <c r="T55" i="31"/>
  <c r="T56" i="31"/>
  <c r="T57" i="31"/>
  <c r="T58" i="31"/>
  <c r="T59" i="31"/>
  <c r="T60" i="31"/>
  <c r="T61" i="31"/>
  <c r="T50" i="31"/>
  <c r="R51" i="31"/>
  <c r="R52" i="31"/>
  <c r="R53" i="31"/>
  <c r="R54" i="31"/>
  <c r="R55" i="31"/>
  <c r="R56" i="31"/>
  <c r="R57" i="31"/>
  <c r="R58" i="31"/>
  <c r="R62" i="31"/>
  <c r="R34" i="56"/>
  <c r="R59" i="31"/>
  <c r="R60" i="31"/>
  <c r="R61" i="31"/>
  <c r="R50" i="31"/>
  <c r="AF62" i="31"/>
  <c r="AG62" i="31"/>
  <c r="AH62" i="31"/>
  <c r="AI62" i="31"/>
  <c r="AM51" i="30"/>
  <c r="AM52" i="30"/>
  <c r="AM53" i="30"/>
  <c r="AM54" i="30"/>
  <c r="AM55" i="30"/>
  <c r="AM56" i="30"/>
  <c r="AM57" i="30"/>
  <c r="AM58" i="30"/>
  <c r="AP58" i="30"/>
  <c r="AM59" i="30"/>
  <c r="AM60" i="30"/>
  <c r="AM50" i="30"/>
  <c r="T51" i="30"/>
  <c r="T52" i="30"/>
  <c r="T53" i="30"/>
  <c r="T54" i="30"/>
  <c r="T55" i="30"/>
  <c r="T56" i="30"/>
  <c r="T57" i="30"/>
  <c r="T58" i="30"/>
  <c r="T59" i="30"/>
  <c r="T60" i="30"/>
  <c r="T61" i="30"/>
  <c r="T50" i="30"/>
  <c r="R51" i="30"/>
  <c r="R52" i="30"/>
  <c r="R53" i="30"/>
  <c r="R54" i="30"/>
  <c r="R55" i="30"/>
  <c r="R56" i="30"/>
  <c r="R57" i="30"/>
  <c r="R58" i="30"/>
  <c r="R59" i="30"/>
  <c r="R60" i="30"/>
  <c r="R61" i="30"/>
  <c r="R62" i="30"/>
  <c r="R50" i="30"/>
  <c r="AM62" i="29"/>
  <c r="AM50" i="29"/>
  <c r="AM51" i="29"/>
  <c r="AM52" i="29"/>
  <c r="AM53" i="29"/>
  <c r="AM54" i="29"/>
  <c r="AM55" i="29"/>
  <c r="AP55" i="29"/>
  <c r="AM56" i="29"/>
  <c r="AP56" i="29"/>
  <c r="AM57" i="29"/>
  <c r="AM58" i="29"/>
  <c r="AM59" i="29"/>
  <c r="AM60" i="29"/>
  <c r="T51" i="29"/>
  <c r="T52" i="29"/>
  <c r="T53" i="29"/>
  <c r="T54" i="29"/>
  <c r="T55" i="29"/>
  <c r="T56" i="29"/>
  <c r="T57" i="29"/>
  <c r="T58" i="29"/>
  <c r="T62" i="29"/>
  <c r="T32" i="56"/>
  <c r="T59" i="29"/>
  <c r="T60" i="29"/>
  <c r="T61" i="29"/>
  <c r="T50" i="29"/>
  <c r="R52" i="29"/>
  <c r="R53" i="29"/>
  <c r="R54" i="29"/>
  <c r="R55" i="29"/>
  <c r="R56" i="29"/>
  <c r="R57" i="29"/>
  <c r="R58" i="29"/>
  <c r="R59" i="29"/>
  <c r="R60" i="29"/>
  <c r="R61" i="29"/>
  <c r="R50" i="29"/>
  <c r="R51" i="29"/>
  <c r="AM62" i="28"/>
  <c r="AM51" i="28"/>
  <c r="AM52" i="28"/>
  <c r="AM53" i="28"/>
  <c r="AM54" i="28"/>
  <c r="AM55" i="28"/>
  <c r="AM56" i="28"/>
  <c r="AM57" i="28"/>
  <c r="AM58" i="28"/>
  <c r="AP58" i="28"/>
  <c r="AM59" i="28"/>
  <c r="AM60" i="28"/>
  <c r="AM50" i="28"/>
  <c r="T51" i="28"/>
  <c r="T52" i="28"/>
  <c r="T53" i="28"/>
  <c r="T54" i="28"/>
  <c r="T55" i="28"/>
  <c r="T56" i="28"/>
  <c r="T57" i="28"/>
  <c r="T58" i="28"/>
  <c r="T59" i="28"/>
  <c r="T60" i="28"/>
  <c r="T61" i="28"/>
  <c r="T50" i="28"/>
  <c r="AE62" i="28"/>
  <c r="AF62" i="28"/>
  <c r="AG62" i="28"/>
  <c r="AH62" i="28"/>
  <c r="AI62" i="28"/>
  <c r="R51" i="28"/>
  <c r="R52" i="28"/>
  <c r="R53" i="28"/>
  <c r="R54" i="28"/>
  <c r="R55" i="28"/>
  <c r="R56" i="28"/>
  <c r="R57" i="28"/>
  <c r="R58" i="28"/>
  <c r="R59" i="28"/>
  <c r="R60" i="28"/>
  <c r="R61" i="28"/>
  <c r="AM61" i="28"/>
  <c r="AP61" i="28"/>
  <c r="R50" i="28"/>
  <c r="U62" i="27"/>
  <c r="AM51" i="27"/>
  <c r="AM52" i="27"/>
  <c r="AM53" i="27"/>
  <c r="AM54" i="27"/>
  <c r="AM55" i="27"/>
  <c r="AM56" i="27"/>
  <c r="AM57" i="27"/>
  <c r="AM58" i="27"/>
  <c r="AM59" i="27"/>
  <c r="AM60" i="27"/>
  <c r="AM50" i="27"/>
  <c r="AF62" i="27"/>
  <c r="AG62" i="27"/>
  <c r="AH62" i="27"/>
  <c r="AI62" i="27"/>
  <c r="T51" i="27"/>
  <c r="T52" i="27"/>
  <c r="T53" i="27"/>
  <c r="T54" i="27"/>
  <c r="T55" i="27"/>
  <c r="T56" i="27"/>
  <c r="T57" i="27"/>
  <c r="T58" i="27"/>
  <c r="T59" i="27"/>
  <c r="T60" i="27"/>
  <c r="T61" i="27"/>
  <c r="T62" i="27" s="1"/>
  <c r="T30" i="56" s="1"/>
  <c r="T50" i="27"/>
  <c r="R51" i="27"/>
  <c r="R52" i="27"/>
  <c r="R53" i="27"/>
  <c r="R54" i="27"/>
  <c r="R55" i="27"/>
  <c r="R56" i="27"/>
  <c r="AP56" i="27"/>
  <c r="R57" i="27"/>
  <c r="R58" i="27"/>
  <c r="R59" i="27"/>
  <c r="R60" i="27"/>
  <c r="R61" i="27"/>
  <c r="R62" i="27" s="1"/>
  <c r="R50" i="27"/>
  <c r="AM51" i="26"/>
  <c r="AM52" i="26"/>
  <c r="AM53" i="26"/>
  <c r="AM54" i="26"/>
  <c r="AM55" i="26"/>
  <c r="AM56" i="26"/>
  <c r="AP56" i="26"/>
  <c r="AM57" i="26"/>
  <c r="AM58" i="26"/>
  <c r="AM59" i="26"/>
  <c r="AM60" i="26"/>
  <c r="AM50" i="26"/>
  <c r="T51" i="26"/>
  <c r="T52" i="26"/>
  <c r="T53" i="26"/>
  <c r="T54" i="26"/>
  <c r="T55" i="26"/>
  <c r="T56" i="26"/>
  <c r="T57" i="26"/>
  <c r="T58" i="26"/>
  <c r="T59" i="26"/>
  <c r="T60" i="26"/>
  <c r="T61" i="26"/>
  <c r="T62" i="26"/>
  <c r="T50" i="26"/>
  <c r="R51" i="26"/>
  <c r="R52" i="26"/>
  <c r="R53" i="26"/>
  <c r="R54" i="26"/>
  <c r="R55" i="26"/>
  <c r="R56" i="26"/>
  <c r="R57" i="26"/>
  <c r="R58" i="26"/>
  <c r="R59" i="26"/>
  <c r="R60" i="26"/>
  <c r="R61" i="26"/>
  <c r="R50" i="26"/>
  <c r="T51" i="25"/>
  <c r="T52" i="25"/>
  <c r="T53" i="25"/>
  <c r="T54" i="25"/>
  <c r="T55" i="25"/>
  <c r="T56" i="25"/>
  <c r="T57" i="25"/>
  <c r="T58" i="25"/>
  <c r="T62" i="25"/>
  <c r="T28" i="56"/>
  <c r="T59" i="25"/>
  <c r="T60" i="25"/>
  <c r="T61" i="25"/>
  <c r="T50" i="25"/>
  <c r="R51" i="25"/>
  <c r="R52" i="25"/>
  <c r="R53" i="25"/>
  <c r="R54" i="25"/>
  <c r="R55" i="25"/>
  <c r="R56" i="25"/>
  <c r="R57" i="25"/>
  <c r="R58" i="25"/>
  <c r="AM58" i="25"/>
  <c r="AP58" i="25"/>
  <c r="R59" i="25"/>
  <c r="R60" i="25"/>
  <c r="R61" i="25"/>
  <c r="AF62" i="25"/>
  <c r="AG62" i="25"/>
  <c r="AH62" i="25"/>
  <c r="AI62" i="25"/>
  <c r="R50" i="25"/>
  <c r="AM62" i="23"/>
  <c r="AM51" i="24"/>
  <c r="AM52" i="24"/>
  <c r="AM53" i="24"/>
  <c r="AM54" i="24"/>
  <c r="AM55" i="24"/>
  <c r="AM56" i="24"/>
  <c r="AM57" i="24"/>
  <c r="AM58" i="24"/>
  <c r="AP58" i="24"/>
  <c r="AM59" i="24"/>
  <c r="AM60" i="24"/>
  <c r="AM50" i="24"/>
  <c r="AF62" i="24"/>
  <c r="AG62" i="24"/>
  <c r="AH62" i="24"/>
  <c r="AI62" i="24"/>
  <c r="T51" i="24"/>
  <c r="T52" i="24"/>
  <c r="T53" i="24"/>
  <c r="T54" i="24"/>
  <c r="T55" i="24"/>
  <c r="T56" i="24"/>
  <c r="T57" i="24"/>
  <c r="T58" i="24"/>
  <c r="T59" i="24"/>
  <c r="T60" i="24"/>
  <c r="T61" i="24"/>
  <c r="T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50" i="24"/>
  <c r="T51" i="33"/>
  <c r="T52" i="33"/>
  <c r="T53" i="33"/>
  <c r="T54" i="33"/>
  <c r="T55" i="33"/>
  <c r="T56" i="33"/>
  <c r="T57" i="33"/>
  <c r="AM57" i="33"/>
  <c r="AP57" i="33"/>
  <c r="T58" i="33"/>
  <c r="T62" i="33"/>
  <c r="T36" i="56"/>
  <c r="T59" i="33"/>
  <c r="T60" i="33"/>
  <c r="T61" i="33"/>
  <c r="T50" i="33"/>
  <c r="AM51" i="33"/>
  <c r="AM52" i="33"/>
  <c r="AM53" i="33"/>
  <c r="AM54" i="33"/>
  <c r="AP54" i="33"/>
  <c r="AM55" i="33"/>
  <c r="AM56" i="33"/>
  <c r="AP56" i="33"/>
  <c r="AM59" i="33"/>
  <c r="AM60" i="33"/>
  <c r="AM50" i="33"/>
  <c r="AF62" i="33"/>
  <c r="AG62" i="33"/>
  <c r="AH62" i="33"/>
  <c r="AI62" i="33"/>
  <c r="R51" i="33"/>
  <c r="R52" i="33"/>
  <c r="R53" i="33"/>
  <c r="R54" i="33"/>
  <c r="R55" i="33"/>
  <c r="R56" i="33"/>
  <c r="R57" i="33"/>
  <c r="R58" i="33"/>
  <c r="R59" i="33"/>
  <c r="R60" i="33"/>
  <c r="R61" i="33"/>
  <c r="R50" i="33"/>
  <c r="AM51" i="23"/>
  <c r="AM52" i="23"/>
  <c r="AM53" i="23"/>
  <c r="AM54" i="23"/>
  <c r="AM55" i="23"/>
  <c r="AM56" i="23"/>
  <c r="AM57" i="23"/>
  <c r="AM58" i="23"/>
  <c r="AM59" i="23"/>
  <c r="AM60" i="23"/>
  <c r="AM50" i="23"/>
  <c r="T51" i="23"/>
  <c r="T52" i="23"/>
  <c r="T53" i="23"/>
  <c r="T54" i="23"/>
  <c r="T55" i="23"/>
  <c r="T56" i="23"/>
  <c r="T57" i="23"/>
  <c r="T58" i="23"/>
  <c r="T59" i="23"/>
  <c r="T60" i="23"/>
  <c r="T61" i="23"/>
  <c r="T50" i="23"/>
  <c r="R51" i="23"/>
  <c r="R52" i="23"/>
  <c r="R53" i="23"/>
  <c r="R54" i="23"/>
  <c r="R55" i="23"/>
  <c r="R56" i="23"/>
  <c r="R57" i="23"/>
  <c r="R58" i="23"/>
  <c r="R62" i="23"/>
  <c r="R26" i="56"/>
  <c r="R59" i="23"/>
  <c r="R60" i="23"/>
  <c r="R61" i="23"/>
  <c r="R50" i="23"/>
  <c r="AF62" i="23"/>
  <c r="AG62" i="23"/>
  <c r="AH62" i="23"/>
  <c r="AI62" i="23"/>
  <c r="AJ62" i="23"/>
  <c r="AM50" i="22"/>
  <c r="AM62" i="22"/>
  <c r="AM51" i="22"/>
  <c r="AM52" i="22"/>
  <c r="AM53" i="22"/>
  <c r="AM54" i="22"/>
  <c r="AM55" i="22"/>
  <c r="AM56" i="22"/>
  <c r="AM57" i="22"/>
  <c r="AM58" i="22"/>
  <c r="AP58" i="22"/>
  <c r="AM59" i="22"/>
  <c r="AM60" i="22"/>
  <c r="T51" i="22"/>
  <c r="T52" i="22"/>
  <c r="T53" i="22"/>
  <c r="T54" i="22"/>
  <c r="T55" i="22"/>
  <c r="T56" i="22"/>
  <c r="T57" i="22"/>
  <c r="T58" i="22"/>
  <c r="T59" i="22"/>
  <c r="T60" i="22"/>
  <c r="T61" i="22"/>
  <c r="T50" i="22"/>
  <c r="R51" i="22"/>
  <c r="R52" i="22"/>
  <c r="R53" i="22"/>
  <c r="R54" i="22"/>
  <c r="R55" i="22"/>
  <c r="R56" i="22"/>
  <c r="R57" i="22"/>
  <c r="R58" i="22"/>
  <c r="R59" i="22"/>
  <c r="R60" i="22"/>
  <c r="R61" i="22"/>
  <c r="R50" i="22"/>
  <c r="R60" i="21"/>
  <c r="AM60" i="21"/>
  <c r="AP60" i="21"/>
  <c r="R61" i="21"/>
  <c r="AM51" i="21"/>
  <c r="AM52" i="21"/>
  <c r="AM53" i="21"/>
  <c r="AM54" i="21"/>
  <c r="AM55" i="21"/>
  <c r="AM56" i="21"/>
  <c r="AM57" i="21"/>
  <c r="AM58" i="21"/>
  <c r="AM59" i="21"/>
  <c r="AM50" i="21"/>
  <c r="T50" i="21"/>
  <c r="R50" i="21"/>
  <c r="AP58" i="21"/>
  <c r="AF62" i="21"/>
  <c r="AG62" i="21"/>
  <c r="R62" i="21"/>
  <c r="AH62" i="21"/>
  <c r="AI62" i="21"/>
  <c r="T51" i="21"/>
  <c r="T52" i="21"/>
  <c r="T53" i="21"/>
  <c r="T54" i="21"/>
  <c r="T55" i="21"/>
  <c r="T56" i="21"/>
  <c r="T57" i="21"/>
  <c r="T58" i="21"/>
  <c r="T59" i="21"/>
  <c r="T60" i="21"/>
  <c r="T61" i="21"/>
  <c r="R51" i="21"/>
  <c r="R52" i="21"/>
  <c r="R53" i="21"/>
  <c r="R54" i="21"/>
  <c r="R55" i="21"/>
  <c r="R56" i="21"/>
  <c r="R57" i="21"/>
  <c r="R58" i="21"/>
  <c r="R59" i="21"/>
  <c r="AM62" i="20"/>
  <c r="T51" i="20"/>
  <c r="T52" i="20"/>
  <c r="T53" i="20"/>
  <c r="T54" i="20"/>
  <c r="T55" i="20"/>
  <c r="T56" i="20"/>
  <c r="T57" i="20"/>
  <c r="T58" i="20"/>
  <c r="T62" i="20"/>
  <c r="T23" i="56"/>
  <c r="T59" i="20"/>
  <c r="T60" i="20"/>
  <c r="T61" i="20"/>
  <c r="T50" i="20"/>
  <c r="R50" i="20"/>
  <c r="AF62" i="20"/>
  <c r="AG62" i="20"/>
  <c r="AH62" i="20"/>
  <c r="AI62" i="20"/>
  <c r="R51" i="20"/>
  <c r="R52" i="20"/>
  <c r="R53" i="20"/>
  <c r="R54" i="20"/>
  <c r="R55" i="20"/>
  <c r="R56" i="20"/>
  <c r="R57" i="20"/>
  <c r="R58" i="20"/>
  <c r="R59" i="20"/>
  <c r="R60" i="20"/>
  <c r="R61" i="20"/>
  <c r="AM61" i="19"/>
  <c r="T51" i="19"/>
  <c r="T52" i="19"/>
  <c r="T53" i="19"/>
  <c r="T54" i="19"/>
  <c r="T55" i="19"/>
  <c r="T56" i="19"/>
  <c r="T62" i="19"/>
  <c r="T22" i="56"/>
  <c r="T57" i="19"/>
  <c r="T58" i="19"/>
  <c r="T59" i="19"/>
  <c r="T60" i="19"/>
  <c r="T61" i="19"/>
  <c r="T50" i="19"/>
  <c r="AM50" i="19"/>
  <c r="AP50" i="19"/>
  <c r="R51" i="19"/>
  <c r="R52" i="19"/>
  <c r="R53" i="19"/>
  <c r="R54" i="19"/>
  <c r="R55" i="19"/>
  <c r="R56" i="19"/>
  <c r="R57" i="19"/>
  <c r="R58" i="19"/>
  <c r="R59" i="19"/>
  <c r="R60" i="19"/>
  <c r="R61" i="19"/>
  <c r="R50" i="19"/>
  <c r="U62" i="19"/>
  <c r="AM51" i="19"/>
  <c r="AM52" i="19"/>
  <c r="AM53" i="19"/>
  <c r="AP53" i="19"/>
  <c r="AM54" i="19"/>
  <c r="AM55" i="19"/>
  <c r="AM57" i="19"/>
  <c r="AP57" i="19"/>
  <c r="AM59" i="19"/>
  <c r="AM60" i="19"/>
  <c r="AF62" i="19"/>
  <c r="AG62" i="19"/>
  <c r="AH62" i="19"/>
  <c r="AI62" i="19"/>
  <c r="T50" i="18"/>
  <c r="R50" i="18"/>
  <c r="AM51" i="18"/>
  <c r="AM52" i="18"/>
  <c r="AM53" i="18"/>
  <c r="AM54" i="18"/>
  <c r="AM55" i="18"/>
  <c r="AM56" i="18"/>
  <c r="AM57" i="18"/>
  <c r="AM58" i="18"/>
  <c r="AP58" i="18"/>
  <c r="AM59" i="18"/>
  <c r="AM60" i="18"/>
  <c r="AM61" i="18"/>
  <c r="AM50" i="18"/>
  <c r="T60" i="18"/>
  <c r="T61" i="18"/>
  <c r="T51" i="18"/>
  <c r="T52" i="18"/>
  <c r="T53" i="18"/>
  <c r="T54" i="18"/>
  <c r="T55" i="18"/>
  <c r="T56" i="18"/>
  <c r="T57" i="18"/>
  <c r="T58" i="18"/>
  <c r="T59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T50" i="17"/>
  <c r="AM50" i="17"/>
  <c r="AM51" i="17"/>
  <c r="AM52" i="17"/>
  <c r="AM53" i="17"/>
  <c r="AM54" i="17"/>
  <c r="AM55" i="17"/>
  <c r="AM56" i="17"/>
  <c r="AM57" i="17"/>
  <c r="AM58" i="17"/>
  <c r="AM59" i="17"/>
  <c r="AM60" i="17"/>
  <c r="AF62" i="17"/>
  <c r="AG62" i="17"/>
  <c r="AH62" i="17"/>
  <c r="AI62" i="17"/>
  <c r="AJ62" i="17"/>
  <c r="AK62" i="17"/>
  <c r="AL62" i="17"/>
  <c r="T51" i="17"/>
  <c r="T52" i="17"/>
  <c r="T53" i="17"/>
  <c r="T54" i="17"/>
  <c r="T55" i="17"/>
  <c r="T56" i="17"/>
  <c r="T57" i="17"/>
  <c r="T58" i="17"/>
  <c r="T59" i="17"/>
  <c r="T60" i="17"/>
  <c r="T61" i="17"/>
  <c r="AM61" i="17"/>
  <c r="AP61" i="17"/>
  <c r="R51" i="17"/>
  <c r="R52" i="17"/>
  <c r="R53" i="17"/>
  <c r="R54" i="17"/>
  <c r="R55" i="17"/>
  <c r="R56" i="17"/>
  <c r="R57" i="17"/>
  <c r="R58" i="17"/>
  <c r="AP58" i="17"/>
  <c r="R59" i="17"/>
  <c r="R60" i="17"/>
  <c r="R61" i="17"/>
  <c r="R62" i="17"/>
  <c r="R50" i="17"/>
  <c r="U4" i="56"/>
  <c r="V4" i="56"/>
  <c r="W4" i="56"/>
  <c r="X4" i="56"/>
  <c r="Y4" i="56"/>
  <c r="Z4" i="56"/>
  <c r="AA4" i="56"/>
  <c r="AB4" i="56"/>
  <c r="AC4" i="56"/>
  <c r="AD4" i="56"/>
  <c r="AE4" i="56"/>
  <c r="U5" i="56"/>
  <c r="V5" i="56"/>
  <c r="W5" i="56"/>
  <c r="X5" i="56"/>
  <c r="Y5" i="56"/>
  <c r="Z5" i="56"/>
  <c r="AA5" i="56"/>
  <c r="AB5" i="56"/>
  <c r="AC5" i="56"/>
  <c r="AD5" i="56"/>
  <c r="AE5" i="56"/>
  <c r="U6" i="56"/>
  <c r="V6" i="56"/>
  <c r="W6" i="56"/>
  <c r="X6" i="56"/>
  <c r="Y6" i="56"/>
  <c r="Z6" i="56"/>
  <c r="AA6" i="56"/>
  <c r="AB6" i="56"/>
  <c r="AC6" i="56"/>
  <c r="AD6" i="56"/>
  <c r="AE6" i="56"/>
  <c r="U7" i="56"/>
  <c r="V7" i="56"/>
  <c r="W7" i="56"/>
  <c r="X7" i="56"/>
  <c r="Y7" i="56"/>
  <c r="Z7" i="56"/>
  <c r="AA7" i="56"/>
  <c r="AB7" i="56"/>
  <c r="AC7" i="56"/>
  <c r="AD7" i="56"/>
  <c r="AE7" i="56"/>
  <c r="U8" i="56"/>
  <c r="V8" i="56"/>
  <c r="W8" i="56"/>
  <c r="X8" i="56"/>
  <c r="Y8" i="56"/>
  <c r="Z8" i="56"/>
  <c r="AA8" i="56"/>
  <c r="AB8" i="56"/>
  <c r="AC8" i="56"/>
  <c r="AD8" i="56"/>
  <c r="AE8" i="56"/>
  <c r="U9" i="56"/>
  <c r="V9" i="56"/>
  <c r="W9" i="56"/>
  <c r="X9" i="56"/>
  <c r="Y9" i="56"/>
  <c r="Z9" i="56"/>
  <c r="AA9" i="56"/>
  <c r="AB9" i="56"/>
  <c r="AC9" i="56"/>
  <c r="AD9" i="56"/>
  <c r="AE9" i="56"/>
  <c r="U10" i="56"/>
  <c r="V10" i="56"/>
  <c r="W10" i="56"/>
  <c r="X10" i="56"/>
  <c r="Y10" i="56"/>
  <c r="Z10" i="56"/>
  <c r="AA10" i="56"/>
  <c r="AB10" i="56"/>
  <c r="AC10" i="56"/>
  <c r="AD10" i="56"/>
  <c r="AE10" i="56"/>
  <c r="U11" i="56"/>
  <c r="V11" i="56"/>
  <c r="W11" i="56"/>
  <c r="X11" i="56"/>
  <c r="Y11" i="56"/>
  <c r="Z11" i="56"/>
  <c r="AA11" i="56"/>
  <c r="AB11" i="56"/>
  <c r="AC11" i="56"/>
  <c r="AD11" i="56"/>
  <c r="AE11" i="56"/>
  <c r="U12" i="56"/>
  <c r="V12" i="56"/>
  <c r="W12" i="56"/>
  <c r="X12" i="56"/>
  <c r="Y12" i="56"/>
  <c r="Z12" i="56"/>
  <c r="AA12" i="56"/>
  <c r="AB12" i="56"/>
  <c r="AC12" i="56"/>
  <c r="AD12" i="56"/>
  <c r="AE12" i="56"/>
  <c r="U13" i="56"/>
  <c r="V13" i="56"/>
  <c r="W13" i="56"/>
  <c r="X13" i="56"/>
  <c r="Y13" i="56"/>
  <c r="Z13" i="56"/>
  <c r="AA13" i="56"/>
  <c r="AB13" i="56"/>
  <c r="AC13" i="56"/>
  <c r="AD13" i="56"/>
  <c r="AE13" i="56"/>
  <c r="U14" i="56"/>
  <c r="V14" i="56"/>
  <c r="W14" i="56"/>
  <c r="X14" i="56"/>
  <c r="Y14" i="56"/>
  <c r="Z14" i="56"/>
  <c r="AA14" i="56"/>
  <c r="AB14" i="56"/>
  <c r="AC14" i="56"/>
  <c r="AD14" i="56"/>
  <c r="AE14" i="56"/>
  <c r="U15" i="56"/>
  <c r="V15" i="56"/>
  <c r="W15" i="56"/>
  <c r="X15" i="56"/>
  <c r="Y15" i="56"/>
  <c r="Z15" i="56"/>
  <c r="AA15" i="56"/>
  <c r="AB15" i="56"/>
  <c r="AC15" i="56"/>
  <c r="AD15" i="56"/>
  <c r="AE15" i="56"/>
  <c r="U16" i="56"/>
  <c r="V16" i="56"/>
  <c r="W16" i="56"/>
  <c r="X16" i="56"/>
  <c r="Y16" i="56"/>
  <c r="Z16" i="56"/>
  <c r="AA16" i="56"/>
  <c r="AB16" i="56"/>
  <c r="AC16" i="56"/>
  <c r="AD16" i="56"/>
  <c r="AE16" i="56"/>
  <c r="U17" i="56"/>
  <c r="V17" i="56"/>
  <c r="W17" i="56"/>
  <c r="X17" i="56"/>
  <c r="Y17" i="56"/>
  <c r="Z17" i="56"/>
  <c r="AA17" i="56"/>
  <c r="AB17" i="56"/>
  <c r="AC17" i="56"/>
  <c r="AD17" i="56"/>
  <c r="AE17" i="56"/>
  <c r="U18" i="56"/>
  <c r="V18" i="56"/>
  <c r="W18" i="56"/>
  <c r="X18" i="56"/>
  <c r="Y18" i="56"/>
  <c r="Z18" i="56"/>
  <c r="AA18" i="56"/>
  <c r="AB18" i="56"/>
  <c r="AC18" i="56"/>
  <c r="AD18" i="56"/>
  <c r="AE18" i="56"/>
  <c r="U19" i="56"/>
  <c r="V19" i="56"/>
  <c r="W19" i="56"/>
  <c r="X19" i="56"/>
  <c r="Y19" i="56"/>
  <c r="Z19" i="56"/>
  <c r="AA19" i="56"/>
  <c r="AB19" i="56"/>
  <c r="AC19" i="56"/>
  <c r="AD19" i="56"/>
  <c r="AE19" i="56"/>
  <c r="U20" i="56"/>
  <c r="AC20" i="56"/>
  <c r="U22" i="56"/>
  <c r="V22" i="56"/>
  <c r="W22" i="56"/>
  <c r="X22" i="56"/>
  <c r="Y22" i="56"/>
  <c r="Z22" i="56"/>
  <c r="AA22" i="56"/>
  <c r="AB22" i="56"/>
  <c r="AC22" i="56"/>
  <c r="AE22" i="56"/>
  <c r="V23" i="56"/>
  <c r="X24" i="56"/>
  <c r="AB25" i="56"/>
  <c r="Y26" i="56"/>
  <c r="AA27" i="56"/>
  <c r="U28" i="56"/>
  <c r="V28" i="56"/>
  <c r="W28" i="56"/>
  <c r="X28" i="56"/>
  <c r="Y28" i="56"/>
  <c r="Z28" i="56"/>
  <c r="AA28" i="56"/>
  <c r="AB28" i="56"/>
  <c r="AC28" i="56"/>
  <c r="AD28" i="56"/>
  <c r="AE28" i="56"/>
  <c r="W29" i="56"/>
  <c r="AE29" i="56"/>
  <c r="U30" i="56"/>
  <c r="V30" i="56"/>
  <c r="W30" i="56"/>
  <c r="X30" i="56"/>
  <c r="Y30" i="56"/>
  <c r="Z30" i="56"/>
  <c r="AA30" i="56"/>
  <c r="AB30" i="56"/>
  <c r="AC30" i="56"/>
  <c r="AE30" i="56"/>
  <c r="U31" i="56"/>
  <c r="V31" i="56"/>
  <c r="W31" i="56"/>
  <c r="X31" i="56"/>
  <c r="Y31" i="56"/>
  <c r="Z31" i="56"/>
  <c r="AA31" i="56"/>
  <c r="AB31" i="56"/>
  <c r="AC31" i="56"/>
  <c r="AE31" i="56"/>
  <c r="U32" i="56"/>
  <c r="V32" i="56"/>
  <c r="W32" i="56"/>
  <c r="X32" i="56"/>
  <c r="Y32" i="56"/>
  <c r="Z32" i="56"/>
  <c r="AA32" i="56"/>
  <c r="AB32" i="56"/>
  <c r="AC32" i="56"/>
  <c r="AE32" i="56"/>
  <c r="U33" i="56"/>
  <c r="V33" i="56"/>
  <c r="W33" i="56"/>
  <c r="X33" i="56"/>
  <c r="Y33" i="56"/>
  <c r="Z33" i="56"/>
  <c r="AA33" i="56"/>
  <c r="AB33" i="56"/>
  <c r="AC33" i="56"/>
  <c r="AE33" i="56"/>
  <c r="AB34" i="56"/>
  <c r="AB35" i="56"/>
  <c r="V36" i="56"/>
  <c r="Z37" i="56"/>
  <c r="U38" i="56"/>
  <c r="AC38" i="56"/>
  <c r="Z39" i="56"/>
  <c r="U40" i="56"/>
  <c r="V40" i="56"/>
  <c r="W40" i="56"/>
  <c r="X40" i="56"/>
  <c r="Y40" i="56"/>
  <c r="Z40" i="56"/>
  <c r="AA40" i="56"/>
  <c r="AB40" i="56"/>
  <c r="AC40" i="56"/>
  <c r="AD40" i="56"/>
  <c r="AE40" i="56"/>
  <c r="V41" i="56"/>
  <c r="S4" i="56"/>
  <c r="T4" i="56"/>
  <c r="S5" i="56"/>
  <c r="T5" i="56"/>
  <c r="S6" i="56"/>
  <c r="T6" i="56"/>
  <c r="S7" i="56"/>
  <c r="T7" i="56"/>
  <c r="S8" i="56"/>
  <c r="T8" i="56"/>
  <c r="S9" i="56"/>
  <c r="T9" i="56"/>
  <c r="S10" i="56"/>
  <c r="T10" i="56"/>
  <c r="S11" i="56"/>
  <c r="T11" i="56"/>
  <c r="S12" i="56"/>
  <c r="T12" i="56"/>
  <c r="S13" i="56"/>
  <c r="T13" i="56"/>
  <c r="S14" i="56"/>
  <c r="T14" i="56"/>
  <c r="S15" i="56"/>
  <c r="T15" i="56"/>
  <c r="S16" i="56"/>
  <c r="T16" i="56"/>
  <c r="S17" i="56"/>
  <c r="T17" i="56"/>
  <c r="S18" i="56"/>
  <c r="T18" i="56"/>
  <c r="S19" i="56"/>
  <c r="T19" i="56"/>
  <c r="S22" i="56"/>
  <c r="S28" i="56"/>
  <c r="S30" i="56"/>
  <c r="S31" i="56"/>
  <c r="S33" i="56"/>
  <c r="S40" i="56"/>
  <c r="S41" i="56"/>
  <c r="R19" i="56"/>
  <c r="R18" i="56"/>
  <c r="R17" i="56"/>
  <c r="R16" i="56"/>
  <c r="R15" i="56"/>
  <c r="R14" i="56"/>
  <c r="R13" i="56"/>
  <c r="R12" i="56"/>
  <c r="R11" i="56"/>
  <c r="R10" i="56"/>
  <c r="R9" i="56"/>
  <c r="R8" i="56"/>
  <c r="R7" i="56"/>
  <c r="R6" i="56"/>
  <c r="R5" i="56"/>
  <c r="R4" i="56"/>
  <c r="K4" i="56"/>
  <c r="L4" i="56"/>
  <c r="M4" i="56"/>
  <c r="N4" i="56"/>
  <c r="O4" i="56"/>
  <c r="P4" i="56"/>
  <c r="Q4" i="56"/>
  <c r="K5" i="56"/>
  <c r="L5" i="56"/>
  <c r="M5" i="56"/>
  <c r="N5" i="56"/>
  <c r="O5" i="56"/>
  <c r="P5" i="56"/>
  <c r="Q5" i="56"/>
  <c r="K6" i="56"/>
  <c r="L6" i="56"/>
  <c r="M6" i="56"/>
  <c r="N6" i="56"/>
  <c r="O6" i="56"/>
  <c r="P6" i="56"/>
  <c r="Q6" i="56"/>
  <c r="K7" i="56"/>
  <c r="L7" i="56"/>
  <c r="M7" i="56"/>
  <c r="N7" i="56"/>
  <c r="O7" i="56"/>
  <c r="P7" i="56"/>
  <c r="Q7" i="56"/>
  <c r="K8" i="56"/>
  <c r="L8" i="56"/>
  <c r="M8" i="56"/>
  <c r="N8" i="56"/>
  <c r="O8" i="56"/>
  <c r="P8" i="56"/>
  <c r="Q8" i="56"/>
  <c r="K9" i="56"/>
  <c r="L9" i="56"/>
  <c r="M9" i="56"/>
  <c r="N9" i="56"/>
  <c r="O9" i="56"/>
  <c r="P9" i="56"/>
  <c r="Q9" i="56"/>
  <c r="K10" i="56"/>
  <c r="L10" i="56"/>
  <c r="M10" i="56"/>
  <c r="N10" i="56"/>
  <c r="O10" i="56"/>
  <c r="P10" i="56"/>
  <c r="Q10" i="56"/>
  <c r="K11" i="56"/>
  <c r="L11" i="56"/>
  <c r="M11" i="56"/>
  <c r="N11" i="56"/>
  <c r="O11" i="56"/>
  <c r="P11" i="56"/>
  <c r="Q11" i="56"/>
  <c r="K12" i="56"/>
  <c r="L12" i="56"/>
  <c r="M12" i="56"/>
  <c r="N12" i="56"/>
  <c r="O12" i="56"/>
  <c r="P12" i="56"/>
  <c r="Q12" i="56"/>
  <c r="K13" i="56"/>
  <c r="L13" i="56"/>
  <c r="M13" i="56"/>
  <c r="N13" i="56"/>
  <c r="O13" i="56"/>
  <c r="P13" i="56"/>
  <c r="Q13" i="56"/>
  <c r="K14" i="56"/>
  <c r="L14" i="56"/>
  <c r="M14" i="56"/>
  <c r="N14" i="56"/>
  <c r="O14" i="56"/>
  <c r="P14" i="56"/>
  <c r="Q14" i="56"/>
  <c r="K15" i="56"/>
  <c r="L15" i="56"/>
  <c r="M15" i="56"/>
  <c r="N15" i="56"/>
  <c r="O15" i="56"/>
  <c r="P15" i="56"/>
  <c r="Q15" i="56"/>
  <c r="K16" i="56"/>
  <c r="L16" i="56"/>
  <c r="M16" i="56"/>
  <c r="N16" i="56"/>
  <c r="O16" i="56"/>
  <c r="P16" i="56"/>
  <c r="Q16" i="56"/>
  <c r="K17" i="56"/>
  <c r="L17" i="56"/>
  <c r="M17" i="56"/>
  <c r="N17" i="56"/>
  <c r="O17" i="56"/>
  <c r="P17" i="56"/>
  <c r="Q17" i="56"/>
  <c r="K18" i="56"/>
  <c r="L18" i="56"/>
  <c r="M18" i="56"/>
  <c r="N18" i="56"/>
  <c r="O18" i="56"/>
  <c r="P18" i="56"/>
  <c r="Q18" i="56"/>
  <c r="K19" i="56"/>
  <c r="L19" i="56"/>
  <c r="M19" i="56"/>
  <c r="N19" i="56"/>
  <c r="O19" i="56"/>
  <c r="P19" i="56"/>
  <c r="Q19" i="56"/>
  <c r="O20" i="56"/>
  <c r="L22" i="56"/>
  <c r="M22" i="56"/>
  <c r="N22" i="56"/>
  <c r="O22" i="56"/>
  <c r="P22" i="56"/>
  <c r="Q22" i="56"/>
  <c r="L25" i="56"/>
  <c r="N26" i="56"/>
  <c r="L28" i="56"/>
  <c r="M28" i="56"/>
  <c r="N28" i="56"/>
  <c r="O28" i="56"/>
  <c r="P28" i="56"/>
  <c r="Q28" i="56"/>
  <c r="L30" i="56"/>
  <c r="M30" i="56"/>
  <c r="N30" i="56"/>
  <c r="O30" i="56"/>
  <c r="P30" i="56"/>
  <c r="Q30" i="56"/>
  <c r="L31" i="56"/>
  <c r="M31" i="56"/>
  <c r="N31" i="56"/>
  <c r="O31" i="56"/>
  <c r="P31" i="56"/>
  <c r="Q31" i="56"/>
  <c r="L32" i="56"/>
  <c r="N32" i="56"/>
  <c r="O32" i="56"/>
  <c r="P32" i="56"/>
  <c r="Q32" i="56"/>
  <c r="L33" i="56"/>
  <c r="M33" i="56"/>
  <c r="N33" i="56"/>
  <c r="O33" i="56"/>
  <c r="P33" i="56"/>
  <c r="Q33" i="56"/>
  <c r="Q35" i="56"/>
  <c r="L36" i="56"/>
  <c r="M38" i="56"/>
  <c r="O39" i="56"/>
  <c r="L40" i="56"/>
  <c r="M40" i="56"/>
  <c r="N40" i="56"/>
  <c r="O40" i="56"/>
  <c r="P40" i="56"/>
  <c r="Q40" i="56"/>
  <c r="N41" i="56"/>
  <c r="E4" i="56"/>
  <c r="F4" i="56"/>
  <c r="G4" i="56"/>
  <c r="H4" i="56"/>
  <c r="I4" i="56"/>
  <c r="J4" i="56"/>
  <c r="E5" i="56"/>
  <c r="F5" i="56"/>
  <c r="G5" i="56"/>
  <c r="H5" i="56"/>
  <c r="I5" i="56"/>
  <c r="J5" i="56"/>
  <c r="E6" i="56"/>
  <c r="F6" i="56"/>
  <c r="G6" i="56"/>
  <c r="H6" i="56"/>
  <c r="I6" i="56"/>
  <c r="J6" i="56"/>
  <c r="E7" i="56"/>
  <c r="F7" i="56"/>
  <c r="G7" i="56"/>
  <c r="H7" i="56"/>
  <c r="I7" i="56"/>
  <c r="J7" i="56"/>
  <c r="E8" i="56"/>
  <c r="F8" i="56"/>
  <c r="G8" i="56"/>
  <c r="H8" i="56"/>
  <c r="I8" i="56"/>
  <c r="J8" i="56"/>
  <c r="E9" i="56"/>
  <c r="F9" i="56"/>
  <c r="G9" i="56"/>
  <c r="H9" i="56"/>
  <c r="I9" i="56"/>
  <c r="J9" i="56"/>
  <c r="E10" i="56"/>
  <c r="F10" i="56"/>
  <c r="G10" i="56"/>
  <c r="H10" i="56"/>
  <c r="I10" i="56"/>
  <c r="J10" i="56"/>
  <c r="E11" i="56"/>
  <c r="F11" i="56"/>
  <c r="G11" i="56"/>
  <c r="H11" i="56"/>
  <c r="I11" i="56"/>
  <c r="J11" i="56"/>
  <c r="E12" i="56"/>
  <c r="F12" i="56"/>
  <c r="G12" i="56"/>
  <c r="H12" i="56"/>
  <c r="I12" i="56"/>
  <c r="J12" i="56"/>
  <c r="E13" i="56"/>
  <c r="F13" i="56"/>
  <c r="G13" i="56"/>
  <c r="H13" i="56"/>
  <c r="I13" i="56"/>
  <c r="J13" i="56"/>
  <c r="E14" i="56"/>
  <c r="F14" i="56"/>
  <c r="G14" i="56"/>
  <c r="H14" i="56"/>
  <c r="I14" i="56"/>
  <c r="J14" i="56"/>
  <c r="E15" i="56"/>
  <c r="F15" i="56"/>
  <c r="G15" i="56"/>
  <c r="H15" i="56"/>
  <c r="I15" i="56"/>
  <c r="J15" i="56"/>
  <c r="E16" i="56"/>
  <c r="F16" i="56"/>
  <c r="G16" i="56"/>
  <c r="H16" i="56"/>
  <c r="I16" i="56"/>
  <c r="J16" i="56"/>
  <c r="E17" i="56"/>
  <c r="F17" i="56"/>
  <c r="G17" i="56"/>
  <c r="H17" i="56"/>
  <c r="I17" i="56"/>
  <c r="J17" i="56"/>
  <c r="E18" i="56"/>
  <c r="F18" i="56"/>
  <c r="G18" i="56"/>
  <c r="H18" i="56"/>
  <c r="I18" i="56"/>
  <c r="J18" i="56"/>
  <c r="E19" i="56"/>
  <c r="F19" i="56"/>
  <c r="G19" i="56"/>
  <c r="H19" i="56"/>
  <c r="I19" i="56"/>
  <c r="J19" i="56"/>
  <c r="E20" i="56"/>
  <c r="G20" i="56"/>
  <c r="E21" i="56"/>
  <c r="E22" i="56"/>
  <c r="F22" i="56"/>
  <c r="G22" i="56"/>
  <c r="H22" i="56"/>
  <c r="I22" i="56"/>
  <c r="J22" i="56"/>
  <c r="E23" i="56"/>
  <c r="F23" i="56"/>
  <c r="E24" i="56"/>
  <c r="E25" i="56"/>
  <c r="E26" i="56"/>
  <c r="E28" i="56"/>
  <c r="F28" i="56"/>
  <c r="G28" i="56"/>
  <c r="H28" i="56"/>
  <c r="I28" i="56"/>
  <c r="J28" i="56"/>
  <c r="E29" i="56"/>
  <c r="E30" i="56"/>
  <c r="F30" i="56"/>
  <c r="G30" i="56"/>
  <c r="H30" i="56"/>
  <c r="I30" i="56"/>
  <c r="J30" i="56"/>
  <c r="E31" i="56"/>
  <c r="F31" i="56"/>
  <c r="G31" i="56"/>
  <c r="H31" i="56"/>
  <c r="I31" i="56"/>
  <c r="J31" i="56"/>
  <c r="E32" i="56"/>
  <c r="F32" i="56"/>
  <c r="G32" i="56"/>
  <c r="H32" i="56"/>
  <c r="I32" i="56"/>
  <c r="J32" i="56"/>
  <c r="E33" i="56"/>
  <c r="F33" i="56"/>
  <c r="G33" i="56"/>
  <c r="H33" i="56"/>
  <c r="I33" i="56"/>
  <c r="J33" i="56"/>
  <c r="E34" i="56"/>
  <c r="F34" i="56"/>
  <c r="E35" i="56"/>
  <c r="I35" i="56"/>
  <c r="E36" i="56"/>
  <c r="H36" i="56"/>
  <c r="E37" i="56"/>
  <c r="H37" i="56"/>
  <c r="E38" i="56"/>
  <c r="F38" i="56"/>
  <c r="E39" i="56"/>
  <c r="E40" i="56"/>
  <c r="F40" i="56"/>
  <c r="G40" i="56"/>
  <c r="H40" i="56"/>
  <c r="I40" i="56"/>
  <c r="J40" i="56"/>
  <c r="D41" i="56"/>
  <c r="D40" i="56"/>
  <c r="D33" i="56"/>
  <c r="D32" i="56"/>
  <c r="D31" i="56"/>
  <c r="D30" i="56"/>
  <c r="D28" i="56"/>
  <c r="D25" i="56"/>
  <c r="D22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D5" i="56"/>
  <c r="D4" i="56"/>
  <c r="AG41" i="56"/>
  <c r="AG40" i="56"/>
  <c r="AG39" i="56"/>
  <c r="AG38" i="56"/>
  <c r="AG37" i="56"/>
  <c r="AG36" i="56"/>
  <c r="AG35" i="56"/>
  <c r="AG34" i="56"/>
  <c r="AG33" i="56"/>
  <c r="AG32" i="56"/>
  <c r="AG31" i="56"/>
  <c r="AG30" i="56"/>
  <c r="AG29" i="56"/>
  <c r="AG28" i="56"/>
  <c r="AG27" i="56"/>
  <c r="AG26" i="56"/>
  <c r="AG25" i="56"/>
  <c r="AG24" i="56"/>
  <c r="AG23" i="56"/>
  <c r="AG22" i="56"/>
  <c r="AG21" i="56"/>
  <c r="AG20" i="56"/>
  <c r="AG19" i="56"/>
  <c r="AG18" i="56"/>
  <c r="AG17" i="56"/>
  <c r="AG16" i="56"/>
  <c r="AG15" i="56"/>
  <c r="AG14" i="56"/>
  <c r="AG13" i="56"/>
  <c r="AG12" i="56"/>
  <c r="AG11" i="56"/>
  <c r="AG10" i="56"/>
  <c r="AG9" i="56"/>
  <c r="AG8" i="56"/>
  <c r="AG7" i="56"/>
  <c r="AG6" i="56"/>
  <c r="AG5" i="56"/>
  <c r="AG4" i="56"/>
  <c r="AM51" i="16"/>
  <c r="AM52" i="16"/>
  <c r="AM53" i="16"/>
  <c r="AM54" i="16"/>
  <c r="AM55" i="16"/>
  <c r="AM56" i="16"/>
  <c r="AP56" i="16"/>
  <c r="AM57" i="16"/>
  <c r="AM58" i="16"/>
  <c r="AM59" i="16"/>
  <c r="AM60" i="16"/>
  <c r="AM50" i="16"/>
  <c r="T61" i="16"/>
  <c r="T51" i="16"/>
  <c r="T52" i="16"/>
  <c r="T53" i="16"/>
  <c r="T54" i="16"/>
  <c r="T55" i="16"/>
  <c r="T56" i="16"/>
  <c r="T57" i="16"/>
  <c r="T58" i="16"/>
  <c r="T59" i="16"/>
  <c r="T60" i="16"/>
  <c r="T50" i="16"/>
  <c r="R51" i="16"/>
  <c r="R52" i="16"/>
  <c r="R53" i="16"/>
  <c r="R54" i="16"/>
  <c r="R55" i="16"/>
  <c r="R56" i="16"/>
  <c r="R57" i="16"/>
  <c r="R58" i="16"/>
  <c r="R62" i="16"/>
  <c r="R59" i="16"/>
  <c r="R60" i="16"/>
  <c r="R61" i="16"/>
  <c r="R50" i="16"/>
  <c r="AM51" i="15"/>
  <c r="AM50" i="15"/>
  <c r="AM60" i="15"/>
  <c r="AM52" i="15"/>
  <c r="AM53" i="15"/>
  <c r="AM54" i="15"/>
  <c r="AM55" i="15"/>
  <c r="AM56" i="15"/>
  <c r="AP56" i="15"/>
  <c r="AM57" i="15"/>
  <c r="AM58" i="15"/>
  <c r="AM59" i="15"/>
  <c r="T61" i="15"/>
  <c r="T51" i="15"/>
  <c r="T52" i="15"/>
  <c r="T53" i="15"/>
  <c r="T54" i="15"/>
  <c r="T55" i="15"/>
  <c r="T56" i="15"/>
  <c r="T57" i="15"/>
  <c r="T58" i="15"/>
  <c r="T62" i="15"/>
  <c r="T59" i="15"/>
  <c r="T60" i="15"/>
  <c r="T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50" i="15"/>
  <c r="AM50" i="14"/>
  <c r="AM51" i="14"/>
  <c r="AP51" i="14"/>
  <c r="AM52" i="14"/>
  <c r="AM53" i="14"/>
  <c r="AM54" i="14"/>
  <c r="AM55" i="14"/>
  <c r="AM56" i="14"/>
  <c r="AM57" i="14"/>
  <c r="AM58" i="14"/>
  <c r="AM59" i="14"/>
  <c r="AM60" i="14"/>
  <c r="T51" i="14"/>
  <c r="T52" i="14"/>
  <c r="T53" i="14"/>
  <c r="T54" i="14"/>
  <c r="T55" i="14"/>
  <c r="T56" i="14"/>
  <c r="T57" i="14"/>
  <c r="T58" i="14"/>
  <c r="T59" i="14"/>
  <c r="T60" i="14"/>
  <c r="T61" i="14"/>
  <c r="T50" i="14"/>
  <c r="R51" i="14"/>
  <c r="R52" i="14"/>
  <c r="R53" i="14"/>
  <c r="R54" i="14"/>
  <c r="R55" i="14"/>
  <c r="R56" i="14"/>
  <c r="R57" i="14"/>
  <c r="AP57" i="14"/>
  <c r="R58" i="14"/>
  <c r="R59" i="14"/>
  <c r="R60" i="14"/>
  <c r="R61" i="14"/>
  <c r="R62" i="14"/>
  <c r="R50" i="14"/>
  <c r="AP54" i="14"/>
  <c r="AM51" i="13"/>
  <c r="AM52" i="13"/>
  <c r="AM53" i="13"/>
  <c r="AM54" i="13"/>
  <c r="AM55" i="13"/>
  <c r="AM56" i="13"/>
  <c r="AM57" i="13"/>
  <c r="AM58" i="13"/>
  <c r="AM59" i="13"/>
  <c r="AM60" i="13"/>
  <c r="AM50" i="13"/>
  <c r="T51" i="13"/>
  <c r="T52" i="13"/>
  <c r="T53" i="13"/>
  <c r="T54" i="13"/>
  <c r="T55" i="13"/>
  <c r="T56" i="13"/>
  <c r="T57" i="13"/>
  <c r="T58" i="13"/>
  <c r="T59" i="13"/>
  <c r="T60" i="13"/>
  <c r="T61" i="13"/>
  <c r="T50" i="13"/>
  <c r="R51" i="13"/>
  <c r="R52" i="13"/>
  <c r="R53" i="13"/>
  <c r="R54" i="13"/>
  <c r="R55" i="13"/>
  <c r="R56" i="13"/>
  <c r="R57" i="13"/>
  <c r="R58" i="13"/>
  <c r="AP58" i="13"/>
  <c r="R59" i="13"/>
  <c r="R60" i="13"/>
  <c r="R61" i="13"/>
  <c r="AM61" i="13"/>
  <c r="AP61" i="13"/>
  <c r="R50" i="13"/>
  <c r="AM62" i="12"/>
  <c r="AM50" i="12"/>
  <c r="AM52" i="12"/>
  <c r="AM53" i="12"/>
  <c r="AM54" i="12"/>
  <c r="AM55" i="12"/>
  <c r="AM56" i="12"/>
  <c r="AM57" i="12"/>
  <c r="AM58" i="12"/>
  <c r="AM59" i="12"/>
  <c r="AM60" i="12"/>
  <c r="AM61" i="12"/>
  <c r="AM51" i="12"/>
  <c r="T51" i="12"/>
  <c r="T52" i="12"/>
  <c r="T53" i="12"/>
  <c r="T54" i="12"/>
  <c r="T55" i="12"/>
  <c r="T56" i="12"/>
  <c r="T57" i="12"/>
  <c r="T58" i="12"/>
  <c r="T62" i="12"/>
  <c r="T59" i="12"/>
  <c r="T60" i="12"/>
  <c r="T61" i="12"/>
  <c r="T50" i="12"/>
  <c r="R51" i="12"/>
  <c r="R52" i="12"/>
  <c r="R53" i="12"/>
  <c r="R54" i="12"/>
  <c r="R55" i="12"/>
  <c r="R56" i="12"/>
  <c r="R57" i="12"/>
  <c r="R58" i="12"/>
  <c r="R62" i="12"/>
  <c r="R59" i="12"/>
  <c r="R60" i="12"/>
  <c r="R61" i="12"/>
  <c r="R50" i="12"/>
  <c r="AF62" i="12"/>
  <c r="AG62" i="12"/>
  <c r="AH62" i="12"/>
  <c r="AI62" i="12"/>
  <c r="AJ62" i="12"/>
  <c r="AM62" i="11"/>
  <c r="AM51" i="11"/>
  <c r="AM52" i="11"/>
  <c r="AM53" i="11"/>
  <c r="AM54" i="11"/>
  <c r="AM55" i="11"/>
  <c r="AM56" i="11"/>
  <c r="AM57" i="11"/>
  <c r="AM58" i="11"/>
  <c r="AM59" i="11"/>
  <c r="AM60" i="11"/>
  <c r="AM61" i="11"/>
  <c r="AM50" i="11"/>
  <c r="T51" i="11"/>
  <c r="T52" i="11"/>
  <c r="T53" i="11"/>
  <c r="T54" i="11"/>
  <c r="T55" i="11"/>
  <c r="T56" i="11"/>
  <c r="T57" i="11"/>
  <c r="T58" i="11"/>
  <c r="T59" i="11"/>
  <c r="T60" i="11"/>
  <c r="T61" i="11"/>
  <c r="T50" i="11"/>
  <c r="R51" i="11"/>
  <c r="R52" i="11"/>
  <c r="R53" i="11"/>
  <c r="R54" i="11"/>
  <c r="R55" i="11"/>
  <c r="R56" i="11"/>
  <c r="R57" i="11"/>
  <c r="R58" i="11"/>
  <c r="R59" i="11"/>
  <c r="R60" i="11"/>
  <c r="R61" i="11"/>
  <c r="R50" i="11"/>
  <c r="R9" i="11"/>
  <c r="R8" i="11"/>
  <c r="T51" i="10"/>
  <c r="T52" i="10"/>
  <c r="T53" i="10"/>
  <c r="T54" i="10"/>
  <c r="T55" i="10"/>
  <c r="T56" i="10"/>
  <c r="AM56" i="10"/>
  <c r="AP56" i="10"/>
  <c r="T57" i="10"/>
  <c r="AM57" i="10"/>
  <c r="AP57" i="10"/>
  <c r="T58" i="10"/>
  <c r="AM58" i="10"/>
  <c r="T59" i="10"/>
  <c r="T60" i="10"/>
  <c r="T61" i="10"/>
  <c r="AN84" i="10"/>
  <c r="AM52" i="10"/>
  <c r="AM53" i="10"/>
  <c r="AM54" i="10"/>
  <c r="AM55" i="10"/>
  <c r="AM59" i="10"/>
  <c r="AP59" i="10"/>
  <c r="AM60" i="10"/>
  <c r="AM61" i="10"/>
  <c r="AM50" i="10"/>
  <c r="AM51" i="10"/>
  <c r="T50" i="10"/>
  <c r="R51" i="10"/>
  <c r="R52" i="10"/>
  <c r="R53" i="10"/>
  <c r="R54" i="10"/>
  <c r="R55" i="10"/>
  <c r="R56" i="10"/>
  <c r="R57" i="10"/>
  <c r="R58" i="10"/>
  <c r="R62" i="10"/>
  <c r="AM62" i="10"/>
  <c r="AP62" i="10"/>
  <c r="R59" i="10"/>
  <c r="R60" i="10"/>
  <c r="R61" i="10"/>
  <c r="R50" i="10"/>
  <c r="T55" i="9"/>
  <c r="AM55" i="9"/>
  <c r="AP55" i="9"/>
  <c r="T52" i="9"/>
  <c r="AM52" i="9"/>
  <c r="AP52" i="9"/>
  <c r="T51" i="9"/>
  <c r="AM51" i="9"/>
  <c r="AP51" i="9"/>
  <c r="T50" i="9"/>
  <c r="AM50" i="9"/>
  <c r="AP50" i="9"/>
  <c r="R51" i="9"/>
  <c r="R52" i="9"/>
  <c r="R53" i="9"/>
  <c r="R54" i="9"/>
  <c r="R55" i="9"/>
  <c r="R56" i="9"/>
  <c r="R57" i="9"/>
  <c r="AM57" i="9"/>
  <c r="AP57" i="9"/>
  <c r="R58" i="9"/>
  <c r="AM58" i="9"/>
  <c r="AP58" i="9"/>
  <c r="R59" i="9"/>
  <c r="R60" i="9"/>
  <c r="R61" i="9"/>
  <c r="R50" i="9"/>
  <c r="T53" i="9"/>
  <c r="T54" i="9"/>
  <c r="T56" i="9"/>
  <c r="T57" i="9"/>
  <c r="T58" i="9"/>
  <c r="T59" i="9"/>
  <c r="T60" i="9"/>
  <c r="T61" i="9"/>
  <c r="AM61" i="9"/>
  <c r="AP61" i="9"/>
  <c r="AM53" i="9"/>
  <c r="AP53" i="9"/>
  <c r="AM54" i="9"/>
  <c r="AP54" i="9"/>
  <c r="AM59" i="9"/>
  <c r="AM60" i="9"/>
  <c r="AP60" i="9"/>
  <c r="R51" i="8"/>
  <c r="R52" i="8"/>
  <c r="R53" i="8"/>
  <c r="R54" i="8"/>
  <c r="R55" i="8"/>
  <c r="R56" i="8"/>
  <c r="R57" i="8"/>
  <c r="AM57" i="8"/>
  <c r="AP57" i="8"/>
  <c r="R58" i="8"/>
  <c r="R62" i="8"/>
  <c r="R59" i="8"/>
  <c r="R60" i="8"/>
  <c r="R61" i="8"/>
  <c r="R50" i="8"/>
  <c r="T51" i="8"/>
  <c r="T52" i="8"/>
  <c r="T53" i="8"/>
  <c r="T54" i="8"/>
  <c r="T55" i="8"/>
  <c r="T56" i="8"/>
  <c r="AM56" i="8"/>
  <c r="AP56" i="8"/>
  <c r="T57" i="8"/>
  <c r="T58" i="8"/>
  <c r="T59" i="8"/>
  <c r="T60" i="8"/>
  <c r="T61" i="8"/>
  <c r="T50" i="8"/>
  <c r="AM51" i="8"/>
  <c r="AM52" i="8"/>
  <c r="AM53" i="8"/>
  <c r="AM54" i="8"/>
  <c r="AM55" i="8"/>
  <c r="AM59" i="8"/>
  <c r="AM60" i="8"/>
  <c r="AP60" i="8"/>
  <c r="AM61" i="8"/>
  <c r="AM50" i="8"/>
  <c r="AP50" i="8"/>
  <c r="T51" i="7"/>
  <c r="T52" i="7"/>
  <c r="T53" i="7"/>
  <c r="T54" i="7"/>
  <c r="T55" i="7"/>
  <c r="T56" i="7"/>
  <c r="T57" i="7"/>
  <c r="AM57" i="7"/>
  <c r="AP57" i="7"/>
  <c r="T58" i="7"/>
  <c r="T59" i="7"/>
  <c r="T60" i="7"/>
  <c r="T61" i="7"/>
  <c r="T50" i="7"/>
  <c r="R51" i="7"/>
  <c r="R52" i="7"/>
  <c r="R53" i="7"/>
  <c r="R54" i="7"/>
  <c r="R55" i="7"/>
  <c r="R56" i="7"/>
  <c r="AM56" i="7"/>
  <c r="AP56" i="7"/>
  <c r="R57" i="7"/>
  <c r="R58" i="7"/>
  <c r="R59" i="7"/>
  <c r="AM59" i="7"/>
  <c r="AP59" i="7"/>
  <c r="R60" i="7"/>
  <c r="R61" i="7"/>
  <c r="R50" i="7"/>
  <c r="AM52" i="7"/>
  <c r="AM53" i="7"/>
  <c r="AM54" i="7"/>
  <c r="AM55" i="7"/>
  <c r="AP55" i="7"/>
  <c r="AM60" i="7"/>
  <c r="AM61" i="7"/>
  <c r="AP61" i="7"/>
  <c r="AM51" i="7"/>
  <c r="AM50" i="6"/>
  <c r="AM61" i="6"/>
  <c r="AM60" i="6"/>
  <c r="AM62" i="6"/>
  <c r="T50" i="6"/>
  <c r="R50" i="6"/>
  <c r="AM51" i="6"/>
  <c r="AM52" i="6"/>
  <c r="AM53" i="6"/>
  <c r="AM54" i="6"/>
  <c r="AM55" i="6"/>
  <c r="AM56" i="6"/>
  <c r="AM57" i="6"/>
  <c r="AM58" i="6"/>
  <c r="AM59" i="6"/>
  <c r="T51" i="6"/>
  <c r="T52" i="6"/>
  <c r="T53" i="6"/>
  <c r="T54" i="6"/>
  <c r="T55" i="6"/>
  <c r="T56" i="6"/>
  <c r="T57" i="6"/>
  <c r="T58" i="6"/>
  <c r="T59" i="6"/>
  <c r="T60" i="6"/>
  <c r="T61" i="6"/>
  <c r="R51" i="6"/>
  <c r="R52" i="6"/>
  <c r="R53" i="6"/>
  <c r="R54" i="6"/>
  <c r="R55" i="6"/>
  <c r="R56" i="6"/>
  <c r="R57" i="6"/>
  <c r="R58" i="6"/>
  <c r="R59" i="6"/>
  <c r="R60" i="6"/>
  <c r="R61" i="6"/>
  <c r="AP54" i="6"/>
  <c r="AP56" i="6"/>
  <c r="AM50" i="5"/>
  <c r="AM60" i="5"/>
  <c r="AP60" i="5"/>
  <c r="AM61" i="5"/>
  <c r="AM51" i="5"/>
  <c r="T50" i="5"/>
  <c r="T51" i="5"/>
  <c r="T52" i="5"/>
  <c r="T53" i="5"/>
  <c r="T54" i="5"/>
  <c r="T55" i="5"/>
  <c r="T56" i="5"/>
  <c r="T57" i="5"/>
  <c r="T58" i="5"/>
  <c r="T59" i="5"/>
  <c r="T60" i="5"/>
  <c r="T61" i="5"/>
  <c r="R51" i="5"/>
  <c r="R52" i="5"/>
  <c r="R53" i="5"/>
  <c r="R54" i="5"/>
  <c r="R55" i="5"/>
  <c r="R56" i="5"/>
  <c r="R57" i="5"/>
  <c r="AM57" i="5"/>
  <c r="AP57" i="5"/>
  <c r="R58" i="5"/>
  <c r="R59" i="5"/>
  <c r="R60" i="5"/>
  <c r="R61" i="5"/>
  <c r="R50" i="5"/>
  <c r="AM52" i="5"/>
  <c r="AP52" i="5"/>
  <c r="AM53" i="5"/>
  <c r="AM54" i="5"/>
  <c r="AM55" i="5"/>
  <c r="AM59" i="5"/>
  <c r="AP59" i="5"/>
  <c r="T51" i="4"/>
  <c r="T52" i="4"/>
  <c r="T53" i="4"/>
  <c r="T54" i="4"/>
  <c r="T55" i="4"/>
  <c r="T56" i="4"/>
  <c r="AM56" i="4"/>
  <c r="T57" i="4"/>
  <c r="T58" i="4"/>
  <c r="T59" i="4"/>
  <c r="T60" i="4"/>
  <c r="T61" i="4"/>
  <c r="T50" i="4"/>
  <c r="R51" i="4"/>
  <c r="R52" i="4"/>
  <c r="R53" i="4"/>
  <c r="R54" i="4"/>
  <c r="R55" i="4"/>
  <c r="R56" i="4"/>
  <c r="R57" i="4"/>
  <c r="AM57" i="4"/>
  <c r="AP57" i="4"/>
  <c r="R58" i="4"/>
  <c r="R59" i="4"/>
  <c r="R60" i="4"/>
  <c r="R61" i="4"/>
  <c r="R50" i="4"/>
  <c r="AM51" i="4"/>
  <c r="AM52" i="4"/>
  <c r="AM53" i="4"/>
  <c r="AM54" i="4"/>
  <c r="AM55" i="4"/>
  <c r="AM59" i="4"/>
  <c r="AM60" i="4"/>
  <c r="AM61" i="4"/>
  <c r="AM62" i="3"/>
  <c r="AM61" i="3"/>
  <c r="AM60" i="3"/>
  <c r="AM50" i="3"/>
  <c r="AM51" i="3"/>
  <c r="AM52" i="3"/>
  <c r="AM53" i="3"/>
  <c r="AM54" i="3"/>
  <c r="AM55" i="3"/>
  <c r="AM56" i="3"/>
  <c r="AM57" i="3"/>
  <c r="AM58" i="3"/>
  <c r="AM59" i="3"/>
  <c r="T51" i="3"/>
  <c r="T52" i="3"/>
  <c r="T53" i="3"/>
  <c r="T54" i="3"/>
  <c r="T55" i="3"/>
  <c r="T56" i="3"/>
  <c r="T57" i="3"/>
  <c r="T58" i="3"/>
  <c r="T59" i="3"/>
  <c r="T60" i="3"/>
  <c r="T61" i="3"/>
  <c r="T50" i="3"/>
  <c r="R51" i="3"/>
  <c r="R52" i="3"/>
  <c r="R53" i="3"/>
  <c r="R54" i="3"/>
  <c r="R55" i="3"/>
  <c r="R56" i="3"/>
  <c r="AP56" i="3"/>
  <c r="R57" i="3"/>
  <c r="R58" i="3"/>
  <c r="R59" i="3"/>
  <c r="R60" i="3"/>
  <c r="R61" i="3"/>
  <c r="R50" i="3"/>
  <c r="T50" i="2"/>
  <c r="R50" i="2"/>
  <c r="AM51" i="2"/>
  <c r="AM52" i="2"/>
  <c r="AM53" i="2"/>
  <c r="AM54" i="2"/>
  <c r="AM55" i="2"/>
  <c r="AM56" i="2"/>
  <c r="AM57" i="2"/>
  <c r="AM58" i="2"/>
  <c r="AM59" i="2"/>
  <c r="AM60" i="2"/>
  <c r="AM61" i="2"/>
  <c r="AM61" i="1"/>
  <c r="AP61" i="1"/>
  <c r="AM50" i="1"/>
  <c r="T51" i="1"/>
  <c r="T52" i="1"/>
  <c r="T53" i="1"/>
  <c r="T54" i="1"/>
  <c r="T55" i="1"/>
  <c r="T56" i="1"/>
  <c r="T57" i="1"/>
  <c r="T58" i="1"/>
  <c r="T59" i="1"/>
  <c r="T60" i="1"/>
  <c r="T61" i="1"/>
  <c r="T50" i="1"/>
  <c r="R51" i="1"/>
  <c r="R52" i="1"/>
  <c r="R53" i="1"/>
  <c r="R54" i="1"/>
  <c r="R55" i="1"/>
  <c r="R56" i="1"/>
  <c r="R57" i="1"/>
  <c r="R58" i="1"/>
  <c r="R62" i="1"/>
  <c r="R59" i="1"/>
  <c r="R60" i="1"/>
  <c r="R61" i="1"/>
  <c r="R50" i="1"/>
  <c r="T51" i="2"/>
  <c r="T52" i="2"/>
  <c r="T53" i="2"/>
  <c r="T54" i="2"/>
  <c r="T55" i="2"/>
  <c r="T56" i="2"/>
  <c r="T57" i="2"/>
  <c r="T58" i="2"/>
  <c r="T59" i="2"/>
  <c r="T60" i="2"/>
  <c r="T61" i="2"/>
  <c r="R51" i="2"/>
  <c r="R52" i="2"/>
  <c r="R53" i="2"/>
  <c r="R54" i="2"/>
  <c r="R55" i="2"/>
  <c r="R56" i="2"/>
  <c r="R57" i="2"/>
  <c r="R58" i="2"/>
  <c r="R62" i="2"/>
  <c r="R59" i="2"/>
  <c r="R60" i="2"/>
  <c r="R61" i="2"/>
  <c r="AP53" i="3"/>
  <c r="AP55" i="3"/>
  <c r="AP57" i="3"/>
  <c r="AP61" i="3"/>
  <c r="AP55" i="2"/>
  <c r="AP56" i="2"/>
  <c r="AM52" i="1"/>
  <c r="AM53" i="1"/>
  <c r="AP53" i="1"/>
  <c r="AM54" i="1"/>
  <c r="AM55" i="1"/>
  <c r="AM56" i="1"/>
  <c r="AM59" i="1"/>
  <c r="AP59" i="1"/>
  <c r="AM60" i="1"/>
  <c r="AM51" i="1"/>
  <c r="W63" i="2"/>
  <c r="X63" i="2"/>
  <c r="Y63" i="2"/>
  <c r="Z63" i="2"/>
  <c r="AA63" i="2"/>
  <c r="AB63" i="2"/>
  <c r="AC63" i="2"/>
  <c r="AD63" i="2"/>
  <c r="AE63" i="2"/>
  <c r="V63" i="2"/>
  <c r="W42" i="2"/>
  <c r="X42" i="2"/>
  <c r="Y42" i="2"/>
  <c r="Z42" i="2"/>
  <c r="AA42" i="2"/>
  <c r="AB42" i="2"/>
  <c r="AC42" i="2"/>
  <c r="AD42" i="2"/>
  <c r="AE42" i="2"/>
  <c r="V42" i="2"/>
  <c r="D73" i="22"/>
  <c r="D74" i="22"/>
  <c r="D75" i="22"/>
  <c r="D76" i="22"/>
  <c r="D84" i="22"/>
  <c r="D77" i="22"/>
  <c r="D78" i="22"/>
  <c r="D79" i="22"/>
  <c r="D80" i="22"/>
  <c r="D81" i="22"/>
  <c r="D82" i="22"/>
  <c r="D83" i="22"/>
  <c r="D20" i="28"/>
  <c r="O42" i="43"/>
  <c r="G29" i="3"/>
  <c r="G30" i="3" s="1"/>
  <c r="G73" i="3" s="1"/>
  <c r="I29" i="3"/>
  <c r="I30" i="3" s="1"/>
  <c r="J29" i="3"/>
  <c r="N29" i="3"/>
  <c r="N30" i="3" s="1"/>
  <c r="N73" i="3" s="1"/>
  <c r="N31" i="3"/>
  <c r="N32" i="3" s="1"/>
  <c r="O29" i="3"/>
  <c r="AJ29" i="3"/>
  <c r="AK29" i="3"/>
  <c r="P29" i="3"/>
  <c r="P30" i="3" s="1"/>
  <c r="Q29" i="3"/>
  <c r="Q30" i="3" s="1"/>
  <c r="Q31" i="3" s="1"/>
  <c r="Q32" i="3" s="1"/>
  <c r="Q33" i="3" s="1"/>
  <c r="O29" i="32"/>
  <c r="O30" i="32"/>
  <c r="D30" i="32"/>
  <c r="J30" i="32"/>
  <c r="J31" i="32"/>
  <c r="J74" i="32" s="1"/>
  <c r="U29" i="18"/>
  <c r="U30" i="18" s="1"/>
  <c r="U31" i="18" s="1"/>
  <c r="U29" i="22"/>
  <c r="AG20" i="9"/>
  <c r="K20" i="9"/>
  <c r="Q20" i="9"/>
  <c r="AN20" i="1"/>
  <c r="D30" i="5"/>
  <c r="D31" i="5"/>
  <c r="D32" i="5"/>
  <c r="D33" i="5"/>
  <c r="D76" i="21"/>
  <c r="D77" i="21"/>
  <c r="D78" i="21"/>
  <c r="D79" i="21"/>
  <c r="D80" i="21"/>
  <c r="D81" i="21"/>
  <c r="D82" i="21"/>
  <c r="D83" i="21"/>
  <c r="D75" i="21"/>
  <c r="D84" i="21"/>
  <c r="D72" i="21"/>
  <c r="D73" i="21"/>
  <c r="D74" i="21"/>
  <c r="R10" i="14"/>
  <c r="AN72" i="1"/>
  <c r="R9" i="1"/>
  <c r="R10" i="1"/>
  <c r="R11" i="1"/>
  <c r="R12" i="1"/>
  <c r="R13" i="1"/>
  <c r="R14" i="1"/>
  <c r="R15" i="1"/>
  <c r="R16" i="1"/>
  <c r="R17" i="1"/>
  <c r="R18" i="1"/>
  <c r="R19" i="1"/>
  <c r="R8" i="1"/>
  <c r="R8" i="35"/>
  <c r="R15" i="9"/>
  <c r="R16" i="9"/>
  <c r="R17" i="9"/>
  <c r="R18" i="9"/>
  <c r="R19" i="9"/>
  <c r="R9" i="9"/>
  <c r="R10" i="9"/>
  <c r="R11" i="9"/>
  <c r="R12" i="9"/>
  <c r="R13" i="9"/>
  <c r="R14" i="9"/>
  <c r="R8" i="9"/>
  <c r="R9" i="5"/>
  <c r="R10" i="5"/>
  <c r="R11" i="5"/>
  <c r="R12" i="5"/>
  <c r="R13" i="5"/>
  <c r="R14" i="5"/>
  <c r="R15" i="5"/>
  <c r="R16" i="5"/>
  <c r="R17" i="5"/>
  <c r="R18" i="5"/>
  <c r="R19" i="5"/>
  <c r="R8" i="5"/>
  <c r="R20" i="5"/>
  <c r="R9" i="4"/>
  <c r="R10" i="4"/>
  <c r="R11" i="4"/>
  <c r="R12" i="4"/>
  <c r="R13" i="4"/>
  <c r="R14" i="4"/>
  <c r="R15" i="4"/>
  <c r="R20" i="4"/>
  <c r="R16" i="4"/>
  <c r="R17" i="4"/>
  <c r="R18" i="4"/>
  <c r="R19" i="4"/>
  <c r="R8" i="4"/>
  <c r="R9" i="2"/>
  <c r="R10" i="2"/>
  <c r="R11" i="2"/>
  <c r="R12" i="2"/>
  <c r="R13" i="2"/>
  <c r="R14" i="2"/>
  <c r="R15" i="2"/>
  <c r="R16" i="2"/>
  <c r="R17" i="2"/>
  <c r="R18" i="2"/>
  <c r="R19" i="2"/>
  <c r="R8" i="2"/>
  <c r="D73" i="26"/>
  <c r="D74" i="26"/>
  <c r="D75" i="26"/>
  <c r="D76" i="26"/>
  <c r="D77" i="26"/>
  <c r="D78" i="26"/>
  <c r="D79" i="26"/>
  <c r="D80" i="26"/>
  <c r="D84" i="26"/>
  <c r="D81" i="26"/>
  <c r="D82" i="26"/>
  <c r="D83" i="26"/>
  <c r="D72" i="26"/>
  <c r="D41" i="26"/>
  <c r="D20" i="26"/>
  <c r="T19" i="5"/>
  <c r="AN20" i="5"/>
  <c r="AT14" i="9"/>
  <c r="R16" i="19"/>
  <c r="D72" i="32"/>
  <c r="D20" i="8"/>
  <c r="R11" i="38"/>
  <c r="R12" i="38"/>
  <c r="R13" i="38"/>
  <c r="R14" i="38"/>
  <c r="R15" i="38"/>
  <c r="R16" i="38"/>
  <c r="R17" i="38"/>
  <c r="R18" i="38"/>
  <c r="R19" i="38"/>
  <c r="D30" i="6"/>
  <c r="D31" i="6"/>
  <c r="J30" i="6"/>
  <c r="J31" i="6"/>
  <c r="J32" i="6"/>
  <c r="J33" i="6"/>
  <c r="J34" i="6"/>
  <c r="J35" i="6"/>
  <c r="J36" i="6"/>
  <c r="D84" i="9"/>
  <c r="AM8" i="3"/>
  <c r="AN72" i="30"/>
  <c r="O29" i="36"/>
  <c r="O30" i="36"/>
  <c r="O31" i="36" s="1"/>
  <c r="O29" i="35"/>
  <c r="O29" i="34"/>
  <c r="O29" i="33"/>
  <c r="O29" i="31"/>
  <c r="O29" i="30"/>
  <c r="O29" i="29"/>
  <c r="O29" i="28"/>
  <c r="O29" i="27"/>
  <c r="O30" i="27" s="1"/>
  <c r="O31" i="27" s="1"/>
  <c r="O32" i="27" s="1"/>
  <c r="O29" i="26"/>
  <c r="O30" i="26" s="1"/>
  <c r="O31" i="26" s="1"/>
  <c r="O29" i="25"/>
  <c r="O29" i="24"/>
  <c r="O29" i="23"/>
  <c r="O29" i="22"/>
  <c r="O29" i="21"/>
  <c r="O29" i="20"/>
  <c r="O29" i="19"/>
  <c r="O29" i="18"/>
  <c r="O29" i="17"/>
  <c r="O29" i="16"/>
  <c r="O72" i="16" s="1"/>
  <c r="O29" i="15"/>
  <c r="O30" i="15"/>
  <c r="O29" i="14"/>
  <c r="O29" i="13"/>
  <c r="O29" i="12"/>
  <c r="O72" i="12" s="1"/>
  <c r="O29" i="11"/>
  <c r="O29" i="10"/>
  <c r="O29" i="9"/>
  <c r="O29" i="8"/>
  <c r="O29" i="7"/>
  <c r="O29" i="6"/>
  <c r="O30" i="6"/>
  <c r="O29" i="5"/>
  <c r="O29" i="4"/>
  <c r="O30" i="4" s="1"/>
  <c r="O29" i="2"/>
  <c r="O29" i="1"/>
  <c r="O29" i="38"/>
  <c r="O29" i="37"/>
  <c r="O41" i="49"/>
  <c r="O42" i="49" s="1"/>
  <c r="D41" i="49"/>
  <c r="G41" i="49"/>
  <c r="G42" i="49" s="1"/>
  <c r="I41" i="49"/>
  <c r="I42" i="49" s="1"/>
  <c r="J41" i="49"/>
  <c r="J42" i="49" s="1"/>
  <c r="N41" i="49"/>
  <c r="N42" i="49"/>
  <c r="P41" i="49"/>
  <c r="P42" i="49" s="1"/>
  <c r="Q41" i="49"/>
  <c r="Q42" i="49" s="1"/>
  <c r="R41" i="49"/>
  <c r="R42" i="49" s="1"/>
  <c r="AK41" i="49"/>
  <c r="AK42" i="49"/>
  <c r="AL41" i="49"/>
  <c r="AL42" i="49" s="1"/>
  <c r="AM41" i="49"/>
  <c r="AM42" i="49" s="1"/>
  <c r="U29" i="31"/>
  <c r="U72" i="31" s="1"/>
  <c r="D42" i="43"/>
  <c r="AJ42" i="43"/>
  <c r="AK42" i="43"/>
  <c r="AL42" i="43"/>
  <c r="H8" i="39"/>
  <c r="H14" i="39"/>
  <c r="H22" i="39"/>
  <c r="H28" i="39"/>
  <c r="H33" i="39"/>
  <c r="H34" i="39"/>
  <c r="H36" i="39"/>
  <c r="C44" i="39"/>
  <c r="AA44" i="39"/>
  <c r="R8" i="38"/>
  <c r="T8" i="38"/>
  <c r="AQ8" i="38"/>
  <c r="R9" i="38"/>
  <c r="T9" i="38"/>
  <c r="AQ9" i="38"/>
  <c r="R10" i="38"/>
  <c r="T10" i="38"/>
  <c r="AQ10" i="38"/>
  <c r="T11" i="38"/>
  <c r="AM11" i="38"/>
  <c r="AQ11" i="38"/>
  <c r="T12" i="38"/>
  <c r="AM12" i="38"/>
  <c r="AQ12" i="38"/>
  <c r="T13" i="38"/>
  <c r="AM13" i="38"/>
  <c r="AP13" i="38"/>
  <c r="AQ13" i="38"/>
  <c r="T14" i="38"/>
  <c r="AM14" i="38"/>
  <c r="AQ14" i="38"/>
  <c r="T15" i="38"/>
  <c r="AM15" i="38"/>
  <c r="AP15" i="38"/>
  <c r="AQ15" i="38"/>
  <c r="T16" i="38"/>
  <c r="AM16" i="38"/>
  <c r="AQ16" i="38"/>
  <c r="T17" i="38"/>
  <c r="AM17" i="38"/>
  <c r="AP17" i="38"/>
  <c r="AQ17" i="38"/>
  <c r="T18" i="38"/>
  <c r="AM18" i="38"/>
  <c r="AP18" i="38"/>
  <c r="AQ18" i="38"/>
  <c r="T19" i="38"/>
  <c r="AM19" i="38"/>
  <c r="AP19" i="38"/>
  <c r="AQ19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S20" i="38"/>
  <c r="U20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AI20" i="38"/>
  <c r="AJ20" i="38"/>
  <c r="AK20" i="38"/>
  <c r="AL20" i="38"/>
  <c r="AN20" i="38"/>
  <c r="AO20" i="38"/>
  <c r="B24" i="38"/>
  <c r="C29" i="38"/>
  <c r="C72" i="38" s="1"/>
  <c r="G29" i="38"/>
  <c r="I29" i="38"/>
  <c r="J29" i="38"/>
  <c r="N29" i="38"/>
  <c r="N72" i="38"/>
  <c r="P29" i="38"/>
  <c r="P72" i="38" s="1"/>
  <c r="Q29" i="38"/>
  <c r="Q30" i="38" s="1"/>
  <c r="Q31" i="38" s="1"/>
  <c r="Q32" i="38" s="1"/>
  <c r="AQ29" i="38"/>
  <c r="I30" i="38"/>
  <c r="I31" i="38" s="1"/>
  <c r="AQ30" i="38"/>
  <c r="AQ31" i="38"/>
  <c r="AQ32" i="38"/>
  <c r="AQ33" i="38"/>
  <c r="AQ34" i="38"/>
  <c r="AQ35" i="38"/>
  <c r="AQ36" i="38"/>
  <c r="AQ37" i="38"/>
  <c r="AQ38" i="38"/>
  <c r="AQ39" i="38"/>
  <c r="AQ40" i="38"/>
  <c r="D41" i="38"/>
  <c r="AJ41" i="38"/>
  <c r="AK41" i="38"/>
  <c r="AL41" i="38"/>
  <c r="AN41" i="38"/>
  <c r="AQ41" i="38"/>
  <c r="AO41" i="38"/>
  <c r="B45" i="38"/>
  <c r="AQ50" i="38"/>
  <c r="AP51" i="38"/>
  <c r="AQ51" i="38"/>
  <c r="AP52" i="38"/>
  <c r="AQ52" i="38"/>
  <c r="AP53" i="38"/>
  <c r="AQ53" i="38"/>
  <c r="AQ54" i="38"/>
  <c r="AP54" i="38"/>
  <c r="AP55" i="38"/>
  <c r="AQ55" i="38"/>
  <c r="AQ56" i="38"/>
  <c r="AP57" i="38"/>
  <c r="AQ57" i="38"/>
  <c r="AQ58" i="38"/>
  <c r="AQ59" i="38"/>
  <c r="AP60" i="38"/>
  <c r="AQ60" i="38"/>
  <c r="AQ61" i="38"/>
  <c r="C62" i="38"/>
  <c r="D62" i="38"/>
  <c r="E41" i="56"/>
  <c r="E62" i="38"/>
  <c r="F41" i="56"/>
  <c r="F62" i="38"/>
  <c r="G41" i="56"/>
  <c r="G62" i="38"/>
  <c r="H41" i="56"/>
  <c r="H62" i="38"/>
  <c r="I41" i="56"/>
  <c r="I62" i="38"/>
  <c r="J62" i="38"/>
  <c r="J41" i="56"/>
  <c r="K62" i="38"/>
  <c r="K41" i="56" s="1"/>
  <c r="L62" i="38"/>
  <c r="L41" i="56"/>
  <c r="M62" i="38"/>
  <c r="M41" i="56"/>
  <c r="N62" i="38"/>
  <c r="O62" i="38"/>
  <c r="O41" i="56"/>
  <c r="P62" i="38"/>
  <c r="P41" i="56"/>
  <c r="Q62" i="38"/>
  <c r="Q41" i="56"/>
  <c r="S62" i="38"/>
  <c r="U62" i="38"/>
  <c r="U41" i="56"/>
  <c r="V62" i="38"/>
  <c r="W62" i="38"/>
  <c r="W41" i="56"/>
  <c r="X62" i="38"/>
  <c r="X41" i="56"/>
  <c r="Y62" i="38"/>
  <c r="Y41" i="56"/>
  <c r="Z62" i="38"/>
  <c r="Z41" i="56"/>
  <c r="AA62" i="38"/>
  <c r="AA41" i="56"/>
  <c r="AB62" i="38"/>
  <c r="AB41" i="56"/>
  <c r="AC62" i="38"/>
  <c r="AC41" i="56"/>
  <c r="AD62" i="38"/>
  <c r="AD41" i="56" s="1"/>
  <c r="AE62" i="38"/>
  <c r="AE41" i="56"/>
  <c r="AJ62" i="38"/>
  <c r="AK62" i="38"/>
  <c r="AL62" i="38"/>
  <c r="AN62" i="38"/>
  <c r="AQ62" i="38"/>
  <c r="AO62" i="38"/>
  <c r="B67" i="38"/>
  <c r="D72" i="38"/>
  <c r="AJ72" i="38"/>
  <c r="AK72" i="38"/>
  <c r="AK84" i="38"/>
  <c r="AL72" i="38"/>
  <c r="AN72" i="38"/>
  <c r="AQ72" i="38"/>
  <c r="AO72" i="38"/>
  <c r="D73" i="38"/>
  <c r="AJ73" i="38"/>
  <c r="AK73" i="38"/>
  <c r="AL73" i="38"/>
  <c r="AL84" i="38"/>
  <c r="AN73" i="38"/>
  <c r="AQ73" i="38"/>
  <c r="AO73" i="38"/>
  <c r="D74" i="38"/>
  <c r="AJ74" i="38"/>
  <c r="AK74" i="38"/>
  <c r="AL74" i="38"/>
  <c r="AN74" i="38"/>
  <c r="AO74" i="38"/>
  <c r="D75" i="38"/>
  <c r="AJ75" i="38"/>
  <c r="AK75" i="38"/>
  <c r="AL75" i="38"/>
  <c r="AN75" i="38"/>
  <c r="AQ75" i="38"/>
  <c r="AO75" i="38"/>
  <c r="D76" i="38"/>
  <c r="AJ76" i="38"/>
  <c r="AK76" i="38"/>
  <c r="AL76" i="38"/>
  <c r="AN76" i="38"/>
  <c r="AO76" i="38"/>
  <c r="AQ76" i="38"/>
  <c r="D77" i="38"/>
  <c r="AJ77" i="38"/>
  <c r="AK77" i="38"/>
  <c r="AL77" i="38"/>
  <c r="AN77" i="38"/>
  <c r="AQ77" i="38"/>
  <c r="AO77" i="38"/>
  <c r="D78" i="38"/>
  <c r="AJ78" i="38"/>
  <c r="AJ84" i="38"/>
  <c r="AK78" i="38"/>
  <c r="AL78" i="38"/>
  <c r="AN78" i="38"/>
  <c r="AQ78" i="38"/>
  <c r="AO78" i="38"/>
  <c r="D79" i="38"/>
  <c r="AJ79" i="38"/>
  <c r="AK79" i="38"/>
  <c r="AL79" i="38"/>
  <c r="AN79" i="38"/>
  <c r="AO79" i="38"/>
  <c r="D80" i="38"/>
  <c r="AJ80" i="38"/>
  <c r="AK80" i="38"/>
  <c r="AL80" i="38"/>
  <c r="AN80" i="38"/>
  <c r="AO80" i="38"/>
  <c r="D81" i="38"/>
  <c r="AJ81" i="38"/>
  <c r="AK81" i="38"/>
  <c r="AL81" i="38"/>
  <c r="AN81" i="38"/>
  <c r="AO81" i="38"/>
  <c r="D82" i="38"/>
  <c r="AJ82" i="38"/>
  <c r="AK82" i="38"/>
  <c r="AL82" i="38"/>
  <c r="AN82" i="38"/>
  <c r="AO82" i="38"/>
  <c r="D83" i="38"/>
  <c r="AJ83" i="38"/>
  <c r="AK83" i="38"/>
  <c r="AL83" i="38"/>
  <c r="AN83" i="38"/>
  <c r="AQ83" i="38"/>
  <c r="AO83" i="38"/>
  <c r="R8" i="37"/>
  <c r="T8" i="37"/>
  <c r="AM8" i="37"/>
  <c r="AP8" i="37"/>
  <c r="AQ8" i="37"/>
  <c r="R9" i="37"/>
  <c r="T9" i="37"/>
  <c r="AQ9" i="37"/>
  <c r="R10" i="37"/>
  <c r="T10" i="37"/>
  <c r="AM10" i="37"/>
  <c r="AP10" i="37"/>
  <c r="AQ10" i="37"/>
  <c r="R11" i="37"/>
  <c r="T11" i="37"/>
  <c r="AM11" i="37"/>
  <c r="AP11" i="37"/>
  <c r="AQ11" i="37"/>
  <c r="R12" i="37"/>
  <c r="T12" i="37"/>
  <c r="AM12" i="37"/>
  <c r="AP12" i="37"/>
  <c r="AQ12" i="37"/>
  <c r="R13" i="37"/>
  <c r="T13" i="37"/>
  <c r="AM13" i="37"/>
  <c r="AP13" i="37"/>
  <c r="AQ13" i="37"/>
  <c r="R14" i="37"/>
  <c r="T14" i="37"/>
  <c r="AM14" i="37"/>
  <c r="AP14" i="37"/>
  <c r="AQ14" i="37"/>
  <c r="R15" i="37"/>
  <c r="T15" i="37"/>
  <c r="AM15" i="37"/>
  <c r="AQ15" i="37"/>
  <c r="R16" i="37"/>
  <c r="T16" i="37"/>
  <c r="AM16" i="37"/>
  <c r="AQ16" i="37"/>
  <c r="R17" i="37"/>
  <c r="T17" i="37"/>
  <c r="AM17" i="37"/>
  <c r="AP17" i="37"/>
  <c r="AQ17" i="37"/>
  <c r="R18" i="37"/>
  <c r="T18" i="37"/>
  <c r="AM18" i="37"/>
  <c r="AP18" i="37"/>
  <c r="AQ18" i="37"/>
  <c r="R19" i="37"/>
  <c r="T19" i="37"/>
  <c r="AM19" i="37"/>
  <c r="AQ19" i="37"/>
  <c r="C20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S20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AH20" i="37"/>
  <c r="AI20" i="37"/>
  <c r="AJ20" i="37"/>
  <c r="AK20" i="37"/>
  <c r="AL20" i="37"/>
  <c r="AN20" i="37"/>
  <c r="AO20" i="37"/>
  <c r="B24" i="37"/>
  <c r="C29" i="37"/>
  <c r="G29" i="37"/>
  <c r="G30" i="37"/>
  <c r="G31" i="37" s="1"/>
  <c r="I29" i="37"/>
  <c r="N29" i="37"/>
  <c r="P29" i="37"/>
  <c r="P30" i="37" s="1"/>
  <c r="Q29" i="37"/>
  <c r="AQ29" i="37"/>
  <c r="AQ30" i="37"/>
  <c r="AQ31" i="37"/>
  <c r="AQ32" i="37"/>
  <c r="AQ33" i="37"/>
  <c r="AQ34" i="37"/>
  <c r="AQ35" i="37"/>
  <c r="AQ36" i="37"/>
  <c r="AQ37" i="37"/>
  <c r="AQ38" i="37"/>
  <c r="AQ39" i="37"/>
  <c r="AQ40" i="37"/>
  <c r="J41" i="37"/>
  <c r="J40" i="43"/>
  <c r="AJ41" i="37"/>
  <c r="AK41" i="37"/>
  <c r="AL41" i="37"/>
  <c r="AN41" i="37"/>
  <c r="AQ41" i="37"/>
  <c r="AO41" i="37"/>
  <c r="B45" i="37"/>
  <c r="AQ50" i="37"/>
  <c r="AP50" i="37"/>
  <c r="AP51" i="37"/>
  <c r="AQ51" i="37"/>
  <c r="AP52" i="37"/>
  <c r="AQ52" i="37"/>
  <c r="AP53" i="37"/>
  <c r="AQ53" i="37"/>
  <c r="AP54" i="37"/>
  <c r="AQ54" i="37"/>
  <c r="AP55" i="37"/>
  <c r="AQ55" i="37"/>
  <c r="AQ56" i="37"/>
  <c r="AP57" i="37"/>
  <c r="AQ57" i="37"/>
  <c r="AQ58" i="37"/>
  <c r="AQ59" i="37"/>
  <c r="AP59" i="37"/>
  <c r="AQ60" i="37"/>
  <c r="AQ61" i="37"/>
  <c r="C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Q62" i="37"/>
  <c r="S62" i="37"/>
  <c r="U62" i="37"/>
  <c r="V62" i="37"/>
  <c r="W62" i="37"/>
  <c r="X62" i="37"/>
  <c r="Y62" i="37"/>
  <c r="Z62" i="37"/>
  <c r="AA62" i="37"/>
  <c r="AB62" i="37"/>
  <c r="AC62" i="37"/>
  <c r="AD62" i="37"/>
  <c r="AE62" i="37"/>
  <c r="AJ62" i="37"/>
  <c r="AK62" i="37"/>
  <c r="AL62" i="37"/>
  <c r="AN62" i="37"/>
  <c r="AO62" i="37"/>
  <c r="B67" i="37"/>
  <c r="D72" i="37"/>
  <c r="J72" i="37"/>
  <c r="J84" i="37"/>
  <c r="AJ72" i="37"/>
  <c r="AK72" i="37"/>
  <c r="AL72" i="37"/>
  <c r="AN72" i="37"/>
  <c r="AO72" i="37"/>
  <c r="D73" i="37"/>
  <c r="J73" i="37"/>
  <c r="AJ73" i="37"/>
  <c r="AK73" i="37"/>
  <c r="AL73" i="37"/>
  <c r="AN73" i="37"/>
  <c r="AQ73" i="37"/>
  <c r="AO73" i="37"/>
  <c r="D74" i="37"/>
  <c r="J74" i="37"/>
  <c r="AJ74" i="37"/>
  <c r="AK74" i="37"/>
  <c r="AL74" i="37"/>
  <c r="AN74" i="37"/>
  <c r="AQ74" i="37"/>
  <c r="AO74" i="37"/>
  <c r="D75" i="37"/>
  <c r="J75" i="37"/>
  <c r="AJ75" i="37"/>
  <c r="AK75" i="37"/>
  <c r="AL75" i="37"/>
  <c r="AN75" i="37"/>
  <c r="AQ75" i="37"/>
  <c r="AO75" i="37"/>
  <c r="D76" i="37"/>
  <c r="J76" i="37"/>
  <c r="AJ76" i="37"/>
  <c r="AK76" i="37"/>
  <c r="AL76" i="37"/>
  <c r="AN76" i="37"/>
  <c r="AQ76" i="37"/>
  <c r="AO76" i="37"/>
  <c r="D77" i="37"/>
  <c r="J77" i="37"/>
  <c r="AJ77" i="37"/>
  <c r="AJ84" i="37"/>
  <c r="AK77" i="37"/>
  <c r="AL77" i="37"/>
  <c r="AN77" i="37"/>
  <c r="AQ77" i="37"/>
  <c r="AO77" i="37"/>
  <c r="D78" i="37"/>
  <c r="J78" i="37"/>
  <c r="AJ78" i="37"/>
  <c r="AK78" i="37"/>
  <c r="AL78" i="37"/>
  <c r="AN78" i="37"/>
  <c r="AQ78" i="37"/>
  <c r="AO78" i="37"/>
  <c r="D79" i="37"/>
  <c r="J79" i="37"/>
  <c r="AJ79" i="37"/>
  <c r="AK79" i="37"/>
  <c r="AL79" i="37"/>
  <c r="AN79" i="37"/>
  <c r="AO79" i="37"/>
  <c r="D80" i="37"/>
  <c r="J80" i="37"/>
  <c r="AJ80" i="37"/>
  <c r="AK80" i="37"/>
  <c r="AL80" i="37"/>
  <c r="AN80" i="37"/>
  <c r="AO80" i="37"/>
  <c r="D81" i="37"/>
  <c r="J81" i="37"/>
  <c r="AJ81" i="37"/>
  <c r="AK81" i="37"/>
  <c r="AL81" i="37"/>
  <c r="AN81" i="37"/>
  <c r="AO81" i="37"/>
  <c r="D82" i="37"/>
  <c r="J82" i="37"/>
  <c r="AJ82" i="37"/>
  <c r="AK82" i="37"/>
  <c r="AL82" i="37"/>
  <c r="AN82" i="37"/>
  <c r="AQ82" i="37"/>
  <c r="AO82" i="37"/>
  <c r="D83" i="37"/>
  <c r="J83" i="37"/>
  <c r="AJ83" i="37"/>
  <c r="AK83" i="37"/>
  <c r="AL83" i="37"/>
  <c r="AN83" i="37"/>
  <c r="AO83" i="37"/>
  <c r="R8" i="36"/>
  <c r="T8" i="36"/>
  <c r="AM8" i="36"/>
  <c r="AP8" i="36"/>
  <c r="AQ8" i="36"/>
  <c r="R9" i="36"/>
  <c r="T9" i="36"/>
  <c r="AQ9" i="36"/>
  <c r="R10" i="36"/>
  <c r="R20" i="36"/>
  <c r="T10" i="36"/>
  <c r="AM10" i="36"/>
  <c r="AQ10" i="36"/>
  <c r="R11" i="36"/>
  <c r="AM11" i="36"/>
  <c r="T11" i="36"/>
  <c r="AQ11" i="36"/>
  <c r="R12" i="36"/>
  <c r="T12" i="36"/>
  <c r="AM12" i="36"/>
  <c r="AP12" i="36"/>
  <c r="AQ12" i="36"/>
  <c r="R13" i="36"/>
  <c r="T13" i="36"/>
  <c r="AQ13" i="36"/>
  <c r="R14" i="36"/>
  <c r="T14" i="36"/>
  <c r="AM14" i="36"/>
  <c r="AQ14" i="36"/>
  <c r="R15" i="36"/>
  <c r="AM15" i="36"/>
  <c r="AP15" i="36"/>
  <c r="T15" i="36"/>
  <c r="AQ15" i="36"/>
  <c r="R16" i="36"/>
  <c r="T16" i="36"/>
  <c r="AM16" i="36"/>
  <c r="AP16" i="36"/>
  <c r="AQ16" i="36"/>
  <c r="R17" i="36"/>
  <c r="T17" i="36"/>
  <c r="AQ17" i="36"/>
  <c r="R18" i="36"/>
  <c r="T18" i="36"/>
  <c r="AM18" i="36"/>
  <c r="AP18" i="36"/>
  <c r="AQ18" i="36"/>
  <c r="R19" i="36"/>
  <c r="AM19" i="36"/>
  <c r="AP19" i="36"/>
  <c r="T19" i="36"/>
  <c r="AQ19" i="36"/>
  <c r="C20" i="36"/>
  <c r="D20" i="36"/>
  <c r="E20" i="36"/>
  <c r="F20" i="36"/>
  <c r="G20" i="36"/>
  <c r="H20" i="36"/>
  <c r="I20" i="36"/>
  <c r="J20" i="36"/>
  <c r="K20" i="36"/>
  <c r="L20" i="36"/>
  <c r="M20" i="36"/>
  <c r="N20" i="36"/>
  <c r="O20" i="36"/>
  <c r="P20" i="36"/>
  <c r="Q20" i="36"/>
  <c r="S20" i="36"/>
  <c r="U20" i="36"/>
  <c r="V20" i="36"/>
  <c r="W20" i="36"/>
  <c r="X20" i="36"/>
  <c r="Y20" i="36"/>
  <c r="Z20" i="36"/>
  <c r="AA20" i="36"/>
  <c r="AB20" i="36"/>
  <c r="AC20" i="36"/>
  <c r="AD20" i="36"/>
  <c r="AE20" i="36"/>
  <c r="AF20" i="36"/>
  <c r="AG20" i="36"/>
  <c r="AH20" i="36"/>
  <c r="AI20" i="36"/>
  <c r="AJ20" i="36"/>
  <c r="AK20" i="36"/>
  <c r="AL20" i="36"/>
  <c r="AN20" i="36"/>
  <c r="AQ20" i="36"/>
  <c r="AO20" i="36"/>
  <c r="B24" i="36"/>
  <c r="C29" i="36"/>
  <c r="C30" i="36" s="1"/>
  <c r="C31" i="36" s="1"/>
  <c r="G29" i="36"/>
  <c r="G72" i="36" s="1"/>
  <c r="I29" i="36"/>
  <c r="J29" i="36"/>
  <c r="J30" i="36" s="1"/>
  <c r="J31" i="36" s="1"/>
  <c r="N29" i="36"/>
  <c r="P29" i="36"/>
  <c r="Q29" i="36"/>
  <c r="AQ29" i="36"/>
  <c r="AQ30" i="36"/>
  <c r="AQ31" i="36"/>
  <c r="AQ32" i="36"/>
  <c r="AQ33" i="36"/>
  <c r="AQ34" i="36"/>
  <c r="AQ35" i="36"/>
  <c r="AQ36" i="36"/>
  <c r="AQ37" i="36"/>
  <c r="AQ38" i="36"/>
  <c r="AQ39" i="36"/>
  <c r="AQ40" i="36"/>
  <c r="AJ41" i="36"/>
  <c r="AK41" i="36"/>
  <c r="AL41" i="36"/>
  <c r="AN41" i="36"/>
  <c r="AO41" i="36"/>
  <c r="B45" i="36"/>
  <c r="AP50" i="36"/>
  <c r="AQ50" i="36"/>
  <c r="AP51" i="36"/>
  <c r="AQ51" i="36"/>
  <c r="AP52" i="36"/>
  <c r="AQ52" i="36"/>
  <c r="AP53" i="36"/>
  <c r="AQ53" i="36"/>
  <c r="AQ54" i="36"/>
  <c r="AP55" i="36"/>
  <c r="AQ55" i="36"/>
  <c r="AP56" i="36"/>
  <c r="AQ56" i="36"/>
  <c r="AQ57" i="36"/>
  <c r="AQ58" i="36"/>
  <c r="AP59" i="36"/>
  <c r="AQ59" i="36"/>
  <c r="AP60" i="36"/>
  <c r="AQ60" i="36"/>
  <c r="AQ61" i="36"/>
  <c r="C62" i="36"/>
  <c r="D39" i="56"/>
  <c r="E62" i="36"/>
  <c r="F39" i="56"/>
  <c r="F62" i="36"/>
  <c r="G39" i="56"/>
  <c r="G62" i="36"/>
  <c r="H39" i="56"/>
  <c r="H62" i="36"/>
  <c r="I62" i="36"/>
  <c r="J62" i="36"/>
  <c r="J39" i="56"/>
  <c r="K62" i="36"/>
  <c r="K39" i="56"/>
  <c r="L62" i="36"/>
  <c r="L39" i="56"/>
  <c r="M62" i="36"/>
  <c r="M39" i="56"/>
  <c r="N62" i="36"/>
  <c r="N39" i="56"/>
  <c r="O62" i="36"/>
  <c r="P62" i="36"/>
  <c r="P39" i="56"/>
  <c r="Q62" i="36"/>
  <c r="Q39" i="56"/>
  <c r="S62" i="36"/>
  <c r="S39" i="56"/>
  <c r="T39" i="56"/>
  <c r="U62" i="36"/>
  <c r="U39" i="56"/>
  <c r="V62" i="36"/>
  <c r="V39" i="56"/>
  <c r="W62" i="36"/>
  <c r="W39" i="56"/>
  <c r="X62" i="36"/>
  <c r="X39" i="56"/>
  <c r="Y62" i="36"/>
  <c r="Y39" i="56"/>
  <c r="Z62" i="36"/>
  <c r="AA62" i="36"/>
  <c r="AA39" i="56"/>
  <c r="AB62" i="36"/>
  <c r="AB39" i="56"/>
  <c r="AC62" i="36"/>
  <c r="AC39" i="56"/>
  <c r="AD62" i="36"/>
  <c r="AD39" i="56"/>
  <c r="AE62" i="36"/>
  <c r="AE39" i="56"/>
  <c r="AJ62" i="36"/>
  <c r="AK62" i="36"/>
  <c r="AL62" i="36"/>
  <c r="AN62" i="36"/>
  <c r="AO62" i="36"/>
  <c r="B67" i="36"/>
  <c r="D72" i="36"/>
  <c r="O72" i="36"/>
  <c r="AJ72" i="36"/>
  <c r="AJ84" i="36"/>
  <c r="AK72" i="36"/>
  <c r="AL72" i="36"/>
  <c r="AN72" i="36"/>
  <c r="AO72" i="36"/>
  <c r="D73" i="36"/>
  <c r="AJ73" i="36"/>
  <c r="AK73" i="36"/>
  <c r="AL73" i="36"/>
  <c r="AL84" i="36"/>
  <c r="AN73" i="36"/>
  <c r="AO73" i="36"/>
  <c r="AQ73" i="36"/>
  <c r="D74" i="36"/>
  <c r="AJ74" i="36"/>
  <c r="AK74" i="36"/>
  <c r="AL74" i="36"/>
  <c r="AN74" i="36"/>
  <c r="AO74" i="36"/>
  <c r="AQ74" i="36"/>
  <c r="D75" i="36"/>
  <c r="AJ75" i="36"/>
  <c r="AK75" i="36"/>
  <c r="AL75" i="36"/>
  <c r="AN75" i="36"/>
  <c r="AN84" i="36"/>
  <c r="AO75" i="36"/>
  <c r="D76" i="36"/>
  <c r="AJ76" i="36"/>
  <c r="AK76" i="36"/>
  <c r="AK84" i="36"/>
  <c r="AL76" i="36"/>
  <c r="AN76" i="36"/>
  <c r="AO76" i="36"/>
  <c r="D77" i="36"/>
  <c r="AJ77" i="36"/>
  <c r="AK77" i="36"/>
  <c r="AL77" i="36"/>
  <c r="AN77" i="36"/>
  <c r="AQ77" i="36"/>
  <c r="AO77" i="36"/>
  <c r="D78" i="36"/>
  <c r="AJ78" i="36"/>
  <c r="AK78" i="36"/>
  <c r="AL78" i="36"/>
  <c r="AN78" i="36"/>
  <c r="AO78" i="36"/>
  <c r="D79" i="36"/>
  <c r="AJ79" i="36"/>
  <c r="AK79" i="36"/>
  <c r="AL79" i="36"/>
  <c r="AN79" i="36"/>
  <c r="AO79" i="36"/>
  <c r="D80" i="36"/>
  <c r="AJ80" i="36"/>
  <c r="AK80" i="36"/>
  <c r="AL80" i="36"/>
  <c r="AN80" i="36"/>
  <c r="AO80" i="36"/>
  <c r="AQ80" i="36"/>
  <c r="D81" i="36"/>
  <c r="AJ81" i="36"/>
  <c r="AK81" i="36"/>
  <c r="AL81" i="36"/>
  <c r="AN81" i="36"/>
  <c r="AO81" i="36"/>
  <c r="AQ81" i="36"/>
  <c r="D82" i="36"/>
  <c r="AJ82" i="36"/>
  <c r="AK82" i="36"/>
  <c r="AL82" i="36"/>
  <c r="AN82" i="36"/>
  <c r="AO82" i="36"/>
  <c r="D83" i="36"/>
  <c r="AJ83" i="36"/>
  <c r="AK83" i="36"/>
  <c r="AL83" i="36"/>
  <c r="AN83" i="36"/>
  <c r="AO83" i="36"/>
  <c r="T8" i="35"/>
  <c r="AM8" i="35"/>
  <c r="AP8" i="35"/>
  <c r="AQ8" i="35"/>
  <c r="R9" i="35"/>
  <c r="T9" i="35"/>
  <c r="AM9" i="35"/>
  <c r="AP9" i="35"/>
  <c r="AQ9" i="35"/>
  <c r="R10" i="35"/>
  <c r="T10" i="35"/>
  <c r="AM10" i="35"/>
  <c r="AP10" i="35"/>
  <c r="AQ10" i="35"/>
  <c r="R11" i="35"/>
  <c r="T11" i="35"/>
  <c r="AQ11" i="35"/>
  <c r="R12" i="35"/>
  <c r="T12" i="35"/>
  <c r="AM12" i="35"/>
  <c r="AQ12" i="35"/>
  <c r="R13" i="35"/>
  <c r="T13" i="35"/>
  <c r="AM13" i="35"/>
  <c r="AQ13" i="35"/>
  <c r="R14" i="35"/>
  <c r="T14" i="35"/>
  <c r="AM14" i="35"/>
  <c r="AQ14" i="35"/>
  <c r="R15" i="35"/>
  <c r="T15" i="35"/>
  <c r="AM15" i="35"/>
  <c r="AQ15" i="35"/>
  <c r="R16" i="35"/>
  <c r="T16" i="35"/>
  <c r="AM16" i="35"/>
  <c r="AP16" i="35"/>
  <c r="AQ16" i="35"/>
  <c r="R17" i="35"/>
  <c r="T17" i="35"/>
  <c r="AM17" i="35"/>
  <c r="AP17" i="35"/>
  <c r="AQ17" i="35"/>
  <c r="R18" i="35"/>
  <c r="R20" i="35"/>
  <c r="T18" i="35"/>
  <c r="AM18" i="35"/>
  <c r="AP18" i="35"/>
  <c r="AQ18" i="35"/>
  <c r="R19" i="35"/>
  <c r="T19" i="35"/>
  <c r="AM19" i="35"/>
  <c r="AP19" i="35"/>
  <c r="AQ19" i="35"/>
  <c r="C20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S20" i="35"/>
  <c r="U20" i="35"/>
  <c r="V20" i="35"/>
  <c r="W20" i="35"/>
  <c r="X20" i="35"/>
  <c r="Y20" i="35"/>
  <c r="Z20" i="35"/>
  <c r="AA20" i="35"/>
  <c r="AB20" i="35"/>
  <c r="AC20" i="35"/>
  <c r="AD20" i="35"/>
  <c r="AE20" i="35"/>
  <c r="AF20" i="35"/>
  <c r="AG20" i="35"/>
  <c r="AH20" i="35"/>
  <c r="AI20" i="35"/>
  <c r="AJ20" i="35"/>
  <c r="AK20" i="35"/>
  <c r="AL20" i="35"/>
  <c r="AN20" i="35"/>
  <c r="AO20" i="35"/>
  <c r="B24" i="35"/>
  <c r="C29" i="35"/>
  <c r="G29" i="35"/>
  <c r="I29" i="35"/>
  <c r="N29" i="35"/>
  <c r="P29" i="35"/>
  <c r="P30" i="35" s="1"/>
  <c r="P31" i="35" s="1"/>
  <c r="P32" i="35" s="1"/>
  <c r="P33" i="35" s="1"/>
  <c r="P34" i="35" s="1"/>
  <c r="P35" i="35" s="1"/>
  <c r="Q29" i="35"/>
  <c r="AQ29" i="35"/>
  <c r="AQ30" i="35"/>
  <c r="AQ31" i="35"/>
  <c r="AQ32" i="35"/>
  <c r="AQ33" i="35"/>
  <c r="AQ34" i="35"/>
  <c r="AQ35" i="35"/>
  <c r="AQ36" i="35"/>
  <c r="AQ37" i="35"/>
  <c r="AQ38" i="35"/>
  <c r="AQ39" i="35"/>
  <c r="AQ40" i="35"/>
  <c r="J41" i="35"/>
  <c r="J38" i="43"/>
  <c r="AJ41" i="35"/>
  <c r="AK41" i="35"/>
  <c r="AL41" i="35"/>
  <c r="AN41" i="35"/>
  <c r="AO41" i="35"/>
  <c r="AQ41" i="35"/>
  <c r="B45" i="35"/>
  <c r="AQ50" i="35"/>
  <c r="AP50" i="35"/>
  <c r="AP51" i="35"/>
  <c r="AQ51" i="35"/>
  <c r="AQ52" i="35"/>
  <c r="AQ53" i="35"/>
  <c r="AQ54" i="35"/>
  <c r="AQ55" i="35"/>
  <c r="AP56" i="35"/>
  <c r="AQ56" i="35"/>
  <c r="AQ57" i="35"/>
  <c r="AQ58" i="35"/>
  <c r="AQ59" i="35"/>
  <c r="AQ60" i="35"/>
  <c r="AQ61" i="35"/>
  <c r="C62" i="35"/>
  <c r="D38" i="56"/>
  <c r="E62" i="35"/>
  <c r="F62" i="35"/>
  <c r="G38" i="56"/>
  <c r="G62" i="35"/>
  <c r="H38" i="56"/>
  <c r="H62" i="35"/>
  <c r="I38" i="56"/>
  <c r="I62" i="35"/>
  <c r="J62" i="35"/>
  <c r="K62" i="35"/>
  <c r="K38" i="56"/>
  <c r="L62" i="35"/>
  <c r="L38" i="56"/>
  <c r="M62" i="35"/>
  <c r="N62" i="35"/>
  <c r="N38" i="56"/>
  <c r="O62" i="35"/>
  <c r="O38" i="56"/>
  <c r="P62" i="35"/>
  <c r="P38" i="56"/>
  <c r="Q62" i="35"/>
  <c r="Q38" i="56"/>
  <c r="R62" i="35"/>
  <c r="R38" i="56"/>
  <c r="S62" i="35"/>
  <c r="S38" i="56"/>
  <c r="U62" i="35"/>
  <c r="V62" i="35"/>
  <c r="V38" i="56"/>
  <c r="W62" i="35"/>
  <c r="W38" i="56"/>
  <c r="X62" i="35"/>
  <c r="X38" i="56"/>
  <c r="Y62" i="35"/>
  <c r="Y38" i="56"/>
  <c r="Z62" i="35"/>
  <c r="Z38" i="56"/>
  <c r="AA62" i="35"/>
  <c r="AA38" i="56"/>
  <c r="AB62" i="35"/>
  <c r="AB38" i="56"/>
  <c r="AC62" i="35"/>
  <c r="AD62" i="35"/>
  <c r="AD38" i="56"/>
  <c r="AE38" i="56"/>
  <c r="AJ62" i="35"/>
  <c r="AK62" i="35"/>
  <c r="AL62" i="35"/>
  <c r="AN62" i="35"/>
  <c r="AQ62" i="35"/>
  <c r="AO62" i="35"/>
  <c r="B67" i="35"/>
  <c r="D72" i="35"/>
  <c r="J72" i="35"/>
  <c r="AJ72" i="35"/>
  <c r="AK72" i="35"/>
  <c r="AL72" i="35"/>
  <c r="AN72" i="35"/>
  <c r="AO72" i="35"/>
  <c r="AQ72" i="35"/>
  <c r="D73" i="35"/>
  <c r="J73" i="35"/>
  <c r="AJ73" i="35"/>
  <c r="AK73" i="35"/>
  <c r="AL73" i="35"/>
  <c r="AN73" i="35"/>
  <c r="AO73" i="35"/>
  <c r="D74" i="35"/>
  <c r="J74" i="35"/>
  <c r="AJ74" i="35"/>
  <c r="AK74" i="35"/>
  <c r="AK84" i="35"/>
  <c r="AL74" i="35"/>
  <c r="AN74" i="35"/>
  <c r="AQ74" i="35"/>
  <c r="AO74" i="35"/>
  <c r="D75" i="35"/>
  <c r="J75" i="35"/>
  <c r="AJ75" i="35"/>
  <c r="AK75" i="35"/>
  <c r="AL75" i="35"/>
  <c r="AN75" i="35"/>
  <c r="AQ75" i="35"/>
  <c r="AO75" i="35"/>
  <c r="D76" i="35"/>
  <c r="J76" i="35"/>
  <c r="AJ76" i="35"/>
  <c r="AK76" i="35"/>
  <c r="AL76" i="35"/>
  <c r="AN76" i="35"/>
  <c r="AQ76" i="35"/>
  <c r="AO76" i="35"/>
  <c r="D77" i="35"/>
  <c r="J77" i="35"/>
  <c r="AJ77" i="35"/>
  <c r="AK77" i="35"/>
  <c r="AL77" i="35"/>
  <c r="AN77" i="35"/>
  <c r="AO77" i="35"/>
  <c r="D78" i="35"/>
  <c r="J78" i="35"/>
  <c r="AJ78" i="35"/>
  <c r="AK78" i="35"/>
  <c r="AL78" i="35"/>
  <c r="AL84" i="35"/>
  <c r="AN78" i="35"/>
  <c r="AO78" i="35"/>
  <c r="D79" i="35"/>
  <c r="J79" i="35"/>
  <c r="AJ79" i="35"/>
  <c r="AK79" i="35"/>
  <c r="AL79" i="35"/>
  <c r="AN79" i="35"/>
  <c r="AO79" i="35"/>
  <c r="AQ79" i="35"/>
  <c r="D80" i="35"/>
  <c r="J80" i="35"/>
  <c r="AJ80" i="35"/>
  <c r="AK80" i="35"/>
  <c r="AL80" i="35"/>
  <c r="AN80" i="35"/>
  <c r="AO80" i="35"/>
  <c r="AQ80" i="35"/>
  <c r="D81" i="35"/>
  <c r="J81" i="35"/>
  <c r="AJ81" i="35"/>
  <c r="AK81" i="35"/>
  <c r="AL81" i="35"/>
  <c r="AN81" i="35"/>
  <c r="AO81" i="35"/>
  <c r="D82" i="35"/>
  <c r="J82" i="35"/>
  <c r="AJ82" i="35"/>
  <c r="AK82" i="35"/>
  <c r="AL82" i="35"/>
  <c r="AN82" i="35"/>
  <c r="AO82" i="35"/>
  <c r="D83" i="35"/>
  <c r="D84" i="35"/>
  <c r="J83" i="35"/>
  <c r="J84" i="35"/>
  <c r="AJ83" i="35"/>
  <c r="AK83" i="35"/>
  <c r="AL83" i="35"/>
  <c r="AN83" i="35"/>
  <c r="AQ83" i="35"/>
  <c r="AO83" i="35"/>
  <c r="AO84" i="35"/>
  <c r="R8" i="34"/>
  <c r="T8" i="34"/>
  <c r="AM8" i="34"/>
  <c r="AP8" i="34"/>
  <c r="AQ8" i="34"/>
  <c r="R9" i="34"/>
  <c r="T9" i="34"/>
  <c r="AM9" i="34"/>
  <c r="AP9" i="34"/>
  <c r="AQ9" i="34"/>
  <c r="R10" i="34"/>
  <c r="T10" i="34"/>
  <c r="AQ10" i="34"/>
  <c r="R11" i="34"/>
  <c r="T11" i="34"/>
  <c r="AQ11" i="34"/>
  <c r="R12" i="34"/>
  <c r="T12" i="34"/>
  <c r="AM12" i="34"/>
  <c r="AP12" i="34"/>
  <c r="AQ12" i="34"/>
  <c r="R13" i="34"/>
  <c r="T13" i="34"/>
  <c r="AM13" i="34"/>
  <c r="AP13" i="34"/>
  <c r="AQ13" i="34"/>
  <c r="R14" i="34"/>
  <c r="T14" i="34"/>
  <c r="AM14" i="34"/>
  <c r="AP14" i="34"/>
  <c r="AQ14" i="34"/>
  <c r="R15" i="34"/>
  <c r="T15" i="34"/>
  <c r="AM15" i="34"/>
  <c r="AQ15" i="34"/>
  <c r="R16" i="34"/>
  <c r="T16" i="34"/>
  <c r="AM16" i="34"/>
  <c r="AQ16" i="34"/>
  <c r="R17" i="34"/>
  <c r="T17" i="34"/>
  <c r="AM17" i="34"/>
  <c r="AQ17" i="34"/>
  <c r="R18" i="34"/>
  <c r="T18" i="34"/>
  <c r="AM18" i="34"/>
  <c r="AQ18" i="34"/>
  <c r="R19" i="34"/>
  <c r="T19" i="34"/>
  <c r="AM19" i="34"/>
  <c r="AQ19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S20" i="34"/>
  <c r="U20" i="34"/>
  <c r="V20" i="34"/>
  <c r="W20" i="34"/>
  <c r="X20" i="34"/>
  <c r="Y20" i="34"/>
  <c r="Z20" i="34"/>
  <c r="AA20" i="34"/>
  <c r="AB20" i="34"/>
  <c r="AC20" i="34"/>
  <c r="AD20" i="34"/>
  <c r="AE20" i="34"/>
  <c r="AF20" i="34"/>
  <c r="AG20" i="34"/>
  <c r="AH20" i="34"/>
  <c r="AI20" i="34"/>
  <c r="AJ20" i="34"/>
  <c r="AK20" i="34"/>
  <c r="AL20" i="34"/>
  <c r="AN20" i="34"/>
  <c r="AO20" i="34"/>
  <c r="B24" i="34"/>
  <c r="C29" i="34"/>
  <c r="G29" i="34"/>
  <c r="G30" i="34"/>
  <c r="I29" i="34"/>
  <c r="I72" i="34" s="1"/>
  <c r="N29" i="34"/>
  <c r="P29" i="34"/>
  <c r="Q29" i="34"/>
  <c r="Q30" i="34" s="1"/>
  <c r="Q31" i="34" s="1"/>
  <c r="AQ29" i="34"/>
  <c r="J30" i="34"/>
  <c r="J31" i="34" s="1"/>
  <c r="AQ30" i="34"/>
  <c r="AQ31" i="34"/>
  <c r="AQ32" i="34"/>
  <c r="AQ33" i="34"/>
  <c r="AQ34" i="34"/>
  <c r="AQ35" i="34"/>
  <c r="AQ36" i="34"/>
  <c r="AQ37" i="34"/>
  <c r="AQ38" i="34"/>
  <c r="AQ39" i="34"/>
  <c r="AQ40" i="34"/>
  <c r="D41" i="34"/>
  <c r="AJ41" i="34"/>
  <c r="AK41" i="34"/>
  <c r="AL41" i="34"/>
  <c r="AN41" i="34"/>
  <c r="AQ41" i="34"/>
  <c r="AO41" i="34"/>
  <c r="B45" i="34"/>
  <c r="AQ50" i="34"/>
  <c r="AP50" i="34"/>
  <c r="AP51" i="34"/>
  <c r="AQ51" i="34"/>
  <c r="AP52" i="34"/>
  <c r="AQ52" i="34"/>
  <c r="AP53" i="34"/>
  <c r="AQ53" i="34"/>
  <c r="AP54" i="34"/>
  <c r="AQ54" i="34"/>
  <c r="AQ55" i="34"/>
  <c r="AQ56" i="34"/>
  <c r="AP57" i="34"/>
  <c r="AQ57" i="34"/>
  <c r="AQ58" i="34"/>
  <c r="AQ59" i="34"/>
  <c r="AP60" i="34"/>
  <c r="AQ60" i="34"/>
  <c r="AQ61" i="34"/>
  <c r="C62" i="34"/>
  <c r="D37" i="56"/>
  <c r="E62" i="34"/>
  <c r="F37" i="56"/>
  <c r="F62" i="34"/>
  <c r="G37" i="56"/>
  <c r="G62" i="34"/>
  <c r="H62" i="34"/>
  <c r="I37" i="56"/>
  <c r="I62" i="34"/>
  <c r="J62" i="34"/>
  <c r="J37" i="56"/>
  <c r="K62" i="34"/>
  <c r="K37" i="56"/>
  <c r="L62" i="34"/>
  <c r="M62" i="34"/>
  <c r="M37" i="56"/>
  <c r="N62" i="34"/>
  <c r="N37" i="56"/>
  <c r="O62" i="34"/>
  <c r="O37" i="56"/>
  <c r="P62" i="34"/>
  <c r="P37" i="56"/>
  <c r="Q62" i="34"/>
  <c r="Q37" i="56"/>
  <c r="S62" i="34"/>
  <c r="S37" i="56"/>
  <c r="U62" i="34"/>
  <c r="U37" i="56"/>
  <c r="V62" i="34"/>
  <c r="V37" i="56"/>
  <c r="W62" i="34"/>
  <c r="W37" i="56"/>
  <c r="X62" i="34"/>
  <c r="X37" i="56"/>
  <c r="Y62" i="34"/>
  <c r="Y37" i="56"/>
  <c r="Z62" i="34"/>
  <c r="AA62" i="34"/>
  <c r="AA37" i="56"/>
  <c r="AB62" i="34"/>
  <c r="AB37" i="56"/>
  <c r="AC62" i="34"/>
  <c r="AC37" i="56"/>
  <c r="AD62" i="34"/>
  <c r="AD37" i="56"/>
  <c r="AE62" i="34"/>
  <c r="AE37" i="56"/>
  <c r="AF62" i="34"/>
  <c r="AG62" i="34"/>
  <c r="AH62" i="34"/>
  <c r="AI62" i="34"/>
  <c r="AJ62" i="34"/>
  <c r="AK62" i="34"/>
  <c r="AL62" i="34"/>
  <c r="AN62" i="34"/>
  <c r="AO62" i="34"/>
  <c r="AQ62" i="34"/>
  <c r="B67" i="34"/>
  <c r="D72" i="34"/>
  <c r="J72" i="34"/>
  <c r="Q72" i="34"/>
  <c r="AJ72" i="34"/>
  <c r="AK72" i="34"/>
  <c r="AL72" i="34"/>
  <c r="AN72" i="34"/>
  <c r="AQ72" i="34"/>
  <c r="AO72" i="34"/>
  <c r="D73" i="34"/>
  <c r="D84" i="34"/>
  <c r="AJ73" i="34"/>
  <c r="AK73" i="34"/>
  <c r="AL73" i="34"/>
  <c r="AN73" i="34"/>
  <c r="AQ73" i="34"/>
  <c r="AO73" i="34"/>
  <c r="D74" i="34"/>
  <c r="AJ74" i="34"/>
  <c r="AJ84" i="34"/>
  <c r="AK74" i="34"/>
  <c r="AL74" i="34"/>
  <c r="AN74" i="34"/>
  <c r="AQ74" i="34"/>
  <c r="AO74" i="34"/>
  <c r="D75" i="34"/>
  <c r="AJ75" i="34"/>
  <c r="AK75" i="34"/>
  <c r="AL75" i="34"/>
  <c r="AN75" i="34"/>
  <c r="AQ75" i="34"/>
  <c r="AO75" i="34"/>
  <c r="D76" i="34"/>
  <c r="AJ76" i="34"/>
  <c r="AK76" i="34"/>
  <c r="AL76" i="34"/>
  <c r="AL84" i="34"/>
  <c r="AN76" i="34"/>
  <c r="AQ76" i="34"/>
  <c r="AO76" i="34"/>
  <c r="D77" i="34"/>
  <c r="AJ77" i="34"/>
  <c r="AK77" i="34"/>
  <c r="AL77" i="34"/>
  <c r="AN77" i="34"/>
  <c r="AO77" i="34"/>
  <c r="AQ77" i="34"/>
  <c r="D78" i="34"/>
  <c r="AJ78" i="34"/>
  <c r="AK78" i="34"/>
  <c r="AL78" i="34"/>
  <c r="AN78" i="34"/>
  <c r="AO78" i="34"/>
  <c r="AQ78" i="34"/>
  <c r="D79" i="34"/>
  <c r="AJ79" i="34"/>
  <c r="AK79" i="34"/>
  <c r="AL79" i="34"/>
  <c r="AN79" i="34"/>
  <c r="AO79" i="34"/>
  <c r="D80" i="34"/>
  <c r="AJ80" i="34"/>
  <c r="AK80" i="34"/>
  <c r="AL80" i="34"/>
  <c r="AN80" i="34"/>
  <c r="AO80" i="34"/>
  <c r="D81" i="34"/>
  <c r="AJ81" i="34"/>
  <c r="AK81" i="34"/>
  <c r="AL81" i="34"/>
  <c r="AN81" i="34"/>
  <c r="AQ81" i="34"/>
  <c r="AO81" i="34"/>
  <c r="D82" i="34"/>
  <c r="AJ82" i="34"/>
  <c r="AK82" i="34"/>
  <c r="AL82" i="34"/>
  <c r="AN82" i="34"/>
  <c r="AO82" i="34"/>
  <c r="D83" i="34"/>
  <c r="AJ83" i="34"/>
  <c r="AK83" i="34"/>
  <c r="AL83" i="34"/>
  <c r="AN83" i="34"/>
  <c r="AO83" i="34"/>
  <c r="R8" i="33"/>
  <c r="T8" i="33"/>
  <c r="AM8" i="33"/>
  <c r="AP8" i="33"/>
  <c r="AQ8" i="33"/>
  <c r="R9" i="33"/>
  <c r="T9" i="33"/>
  <c r="AQ9" i="33"/>
  <c r="R10" i="33"/>
  <c r="T10" i="33"/>
  <c r="AQ10" i="33"/>
  <c r="R11" i="33"/>
  <c r="T11" i="33"/>
  <c r="AM11" i="33"/>
  <c r="AP11" i="33"/>
  <c r="AQ11" i="33"/>
  <c r="R12" i="33"/>
  <c r="T12" i="33"/>
  <c r="AM12" i="33"/>
  <c r="AP12" i="33"/>
  <c r="AQ12" i="33"/>
  <c r="R13" i="33"/>
  <c r="T13" i="33"/>
  <c r="AM13" i="33"/>
  <c r="AP13" i="33"/>
  <c r="AQ13" i="33"/>
  <c r="R14" i="33"/>
  <c r="T14" i="33"/>
  <c r="AM14" i="33"/>
  <c r="AQ14" i="33"/>
  <c r="R15" i="33"/>
  <c r="T15" i="33"/>
  <c r="AM15" i="33"/>
  <c r="AP15" i="33"/>
  <c r="AQ15" i="33"/>
  <c r="R16" i="33"/>
  <c r="AM16" i="33"/>
  <c r="AP16" i="33"/>
  <c r="T16" i="33"/>
  <c r="AQ16" i="33"/>
  <c r="R17" i="33"/>
  <c r="T17" i="33"/>
  <c r="AM17" i="33"/>
  <c r="AP17" i="33"/>
  <c r="AQ17" i="33"/>
  <c r="R18" i="33"/>
  <c r="T18" i="33"/>
  <c r="AM18" i="33"/>
  <c r="AP18" i="33"/>
  <c r="AQ18" i="33"/>
  <c r="R19" i="33"/>
  <c r="T19" i="33"/>
  <c r="AQ19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S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AG20" i="33"/>
  <c r="AH20" i="33"/>
  <c r="AI20" i="33"/>
  <c r="AJ20" i="33"/>
  <c r="AK20" i="33"/>
  <c r="AL20" i="33"/>
  <c r="AN20" i="33"/>
  <c r="AO20" i="33"/>
  <c r="B24" i="33"/>
  <c r="C29" i="33"/>
  <c r="G29" i="33"/>
  <c r="I29" i="33"/>
  <c r="I72" i="33" s="1"/>
  <c r="I30" i="33"/>
  <c r="N29" i="33"/>
  <c r="N30" i="33"/>
  <c r="N31" i="33" s="1"/>
  <c r="N74" i="33" s="1"/>
  <c r="O72" i="33"/>
  <c r="P29" i="33"/>
  <c r="P72" i="33" s="1"/>
  <c r="Q29" i="33"/>
  <c r="AQ29" i="33"/>
  <c r="G30" i="33"/>
  <c r="G31" i="33" s="1"/>
  <c r="J30" i="33"/>
  <c r="J31" i="33" s="1"/>
  <c r="J32" i="33"/>
  <c r="O30" i="33"/>
  <c r="O31" i="33" s="1"/>
  <c r="O32" i="33" s="1"/>
  <c r="AQ30" i="33"/>
  <c r="AQ31" i="33"/>
  <c r="AQ32" i="33"/>
  <c r="AQ33" i="33"/>
  <c r="AQ34" i="33"/>
  <c r="AQ35" i="33"/>
  <c r="AQ36" i="33"/>
  <c r="AQ37" i="33"/>
  <c r="AQ38" i="33"/>
  <c r="AQ39" i="33"/>
  <c r="AQ40" i="33"/>
  <c r="D41" i="33"/>
  <c r="AJ41" i="33"/>
  <c r="AK41" i="33"/>
  <c r="AL41" i="33"/>
  <c r="AN41" i="33"/>
  <c r="AQ41" i="33"/>
  <c r="AO41" i="33"/>
  <c r="B45" i="33"/>
  <c r="AQ50" i="33"/>
  <c r="AP50" i="33"/>
  <c r="AP51" i="33"/>
  <c r="AQ51" i="33"/>
  <c r="AQ52" i="33"/>
  <c r="AQ53" i="33"/>
  <c r="AQ54" i="33"/>
  <c r="AP55" i="33"/>
  <c r="AQ55" i="33"/>
  <c r="AQ56" i="33"/>
  <c r="AQ57" i="33"/>
  <c r="AQ58" i="33"/>
  <c r="AP59" i="33"/>
  <c r="AQ59" i="33"/>
  <c r="AQ60" i="33"/>
  <c r="AQ61" i="33"/>
  <c r="C62" i="33"/>
  <c r="D36" i="56"/>
  <c r="E62" i="33"/>
  <c r="F36" i="56"/>
  <c r="F62" i="33"/>
  <c r="G36" i="56"/>
  <c r="G62" i="33"/>
  <c r="H62" i="33"/>
  <c r="I36" i="56"/>
  <c r="I62" i="33"/>
  <c r="J62" i="33"/>
  <c r="J36" i="56"/>
  <c r="K62" i="33"/>
  <c r="K36" i="56"/>
  <c r="L62" i="33"/>
  <c r="M62" i="33"/>
  <c r="M36" i="56"/>
  <c r="N62" i="33"/>
  <c r="N36" i="56"/>
  <c r="O62" i="33"/>
  <c r="O36" i="56"/>
  <c r="P62" i="33"/>
  <c r="P36" i="56"/>
  <c r="Q62" i="33"/>
  <c r="Q36" i="56"/>
  <c r="S62" i="33"/>
  <c r="S36" i="56"/>
  <c r="U62" i="33"/>
  <c r="U36" i="56"/>
  <c r="V62" i="33"/>
  <c r="W62" i="33"/>
  <c r="W36" i="56"/>
  <c r="X62" i="33"/>
  <c r="X36" i="56"/>
  <c r="Y62" i="33"/>
  <c r="Y36" i="56"/>
  <c r="Z62" i="33"/>
  <c r="Z36" i="56"/>
  <c r="AA62" i="33"/>
  <c r="AA36" i="56"/>
  <c r="AB62" i="33"/>
  <c r="AB36" i="56"/>
  <c r="AC62" i="33"/>
  <c r="AC36" i="56"/>
  <c r="AD62" i="33"/>
  <c r="AD36" i="56"/>
  <c r="AE62" i="33"/>
  <c r="AE36" i="56"/>
  <c r="AJ62" i="33"/>
  <c r="AK62" i="33"/>
  <c r="AL62" i="33"/>
  <c r="AN62" i="33"/>
  <c r="AQ62" i="33"/>
  <c r="AO62" i="33"/>
  <c r="B67" i="33"/>
  <c r="D72" i="33"/>
  <c r="D84" i="33" s="1"/>
  <c r="G72" i="33"/>
  <c r="J72" i="33"/>
  <c r="AJ72" i="33"/>
  <c r="AK72" i="33"/>
  <c r="AL72" i="33"/>
  <c r="AN72" i="33"/>
  <c r="AQ72" i="33"/>
  <c r="AO72" i="33"/>
  <c r="D73" i="33"/>
  <c r="AJ73" i="33"/>
  <c r="AK73" i="33"/>
  <c r="AL73" i="33"/>
  <c r="AN73" i="33"/>
  <c r="AO73" i="33"/>
  <c r="AQ73" i="33"/>
  <c r="D74" i="33"/>
  <c r="AJ74" i="33"/>
  <c r="AJ84" i="33"/>
  <c r="AK74" i="33"/>
  <c r="AL74" i="33"/>
  <c r="AN74" i="33"/>
  <c r="AQ74" i="33"/>
  <c r="AO74" i="33"/>
  <c r="D75" i="33"/>
  <c r="AJ75" i="33"/>
  <c r="AK75" i="33"/>
  <c r="AK84" i="33"/>
  <c r="AL75" i="33"/>
  <c r="AN75" i="33"/>
  <c r="AO75" i="33"/>
  <c r="D76" i="33"/>
  <c r="AJ76" i="33"/>
  <c r="AK76" i="33"/>
  <c r="AL76" i="33"/>
  <c r="AN76" i="33"/>
  <c r="AQ76" i="33"/>
  <c r="AO76" i="33"/>
  <c r="D77" i="33"/>
  <c r="AJ77" i="33"/>
  <c r="AK77" i="33"/>
  <c r="AL77" i="33"/>
  <c r="AN77" i="33"/>
  <c r="AQ77" i="33"/>
  <c r="AO77" i="33"/>
  <c r="D78" i="33"/>
  <c r="AJ78" i="33"/>
  <c r="AK78" i="33"/>
  <c r="AL78" i="33"/>
  <c r="AN78" i="33"/>
  <c r="AO78" i="33"/>
  <c r="D79" i="33"/>
  <c r="AJ79" i="33"/>
  <c r="AK79" i="33"/>
  <c r="AL79" i="33"/>
  <c r="AN79" i="33"/>
  <c r="AQ79" i="33"/>
  <c r="AO79" i="33"/>
  <c r="D80" i="33"/>
  <c r="AJ80" i="33"/>
  <c r="AK80" i="33"/>
  <c r="AL80" i="33"/>
  <c r="AN80" i="33"/>
  <c r="AQ80" i="33"/>
  <c r="AO80" i="33"/>
  <c r="D81" i="33"/>
  <c r="AJ81" i="33"/>
  <c r="AK81" i="33"/>
  <c r="AL81" i="33"/>
  <c r="AN81" i="33"/>
  <c r="AQ81" i="33"/>
  <c r="AO81" i="33"/>
  <c r="D82" i="33"/>
  <c r="AJ82" i="33"/>
  <c r="AK82" i="33"/>
  <c r="AL82" i="33"/>
  <c r="AL84" i="33"/>
  <c r="AN82" i="33"/>
  <c r="AO82" i="33"/>
  <c r="D83" i="33"/>
  <c r="AJ83" i="33"/>
  <c r="AK83" i="33"/>
  <c r="AL83" i="33"/>
  <c r="AN83" i="33"/>
  <c r="AQ83" i="33"/>
  <c r="AO83" i="33"/>
  <c r="R8" i="32"/>
  <c r="T8" i="32"/>
  <c r="AM8" i="32"/>
  <c r="AP8" i="32"/>
  <c r="AQ8" i="32"/>
  <c r="R9" i="32"/>
  <c r="T9" i="32"/>
  <c r="AM9" i="32"/>
  <c r="AP9" i="32"/>
  <c r="AQ9" i="32"/>
  <c r="R10" i="32"/>
  <c r="T10" i="32"/>
  <c r="AM10" i="32"/>
  <c r="AP10" i="32"/>
  <c r="AQ10" i="32"/>
  <c r="R11" i="32"/>
  <c r="T11" i="32"/>
  <c r="AM11" i="32"/>
  <c r="AP11" i="32"/>
  <c r="AQ11" i="32"/>
  <c r="R12" i="32"/>
  <c r="T12" i="32"/>
  <c r="AM12" i="32"/>
  <c r="AQ12" i="32"/>
  <c r="R13" i="32"/>
  <c r="T13" i="32"/>
  <c r="AM13" i="32"/>
  <c r="AQ13" i="32"/>
  <c r="R14" i="32"/>
  <c r="T14" i="32"/>
  <c r="AM14" i="32"/>
  <c r="AP14" i="32"/>
  <c r="AQ14" i="32"/>
  <c r="R15" i="32"/>
  <c r="T15" i="32"/>
  <c r="AM15" i="32"/>
  <c r="AQ15" i="32"/>
  <c r="R16" i="32"/>
  <c r="T16" i="32"/>
  <c r="AM16" i="32"/>
  <c r="AQ16" i="32"/>
  <c r="R17" i="32"/>
  <c r="T17" i="32"/>
  <c r="AM17" i="32"/>
  <c r="AP17" i="32"/>
  <c r="AQ17" i="32"/>
  <c r="R18" i="32"/>
  <c r="T18" i="32"/>
  <c r="AM18" i="32"/>
  <c r="AQ18" i="32"/>
  <c r="R19" i="32"/>
  <c r="AM19" i="32"/>
  <c r="AP19" i="32"/>
  <c r="T19" i="32"/>
  <c r="AQ19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S20" i="32"/>
  <c r="U20" i="32"/>
  <c r="V20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AJ20" i="32"/>
  <c r="AK20" i="32"/>
  <c r="AL20" i="32"/>
  <c r="AN20" i="32"/>
  <c r="AO20" i="32"/>
  <c r="B24" i="32"/>
  <c r="C29" i="32"/>
  <c r="C30" i="32"/>
  <c r="C31" i="32" s="1"/>
  <c r="G29" i="32"/>
  <c r="G30" i="32"/>
  <c r="G31" i="32" s="1"/>
  <c r="I29" i="32"/>
  <c r="N29" i="32"/>
  <c r="N72" i="32" s="1"/>
  <c r="P29" i="32"/>
  <c r="P72" i="32" s="1"/>
  <c r="Q29" i="32"/>
  <c r="Q30" i="32" s="1"/>
  <c r="Q31" i="32" s="1"/>
  <c r="AQ30" i="32"/>
  <c r="AQ31" i="32"/>
  <c r="AQ32" i="32"/>
  <c r="AQ33" i="32"/>
  <c r="AQ34" i="32"/>
  <c r="AQ35" i="32"/>
  <c r="AQ36" i="32"/>
  <c r="AQ37" i="32"/>
  <c r="AQ38" i="32"/>
  <c r="AQ39" i="32"/>
  <c r="AQ40" i="32"/>
  <c r="AJ41" i="32"/>
  <c r="AK41" i="32"/>
  <c r="AL41" i="32"/>
  <c r="AN41" i="32"/>
  <c r="AQ41" i="32"/>
  <c r="AO41" i="32"/>
  <c r="B45" i="32"/>
  <c r="AP50" i="32"/>
  <c r="AP51" i="32"/>
  <c r="AQ51" i="32"/>
  <c r="AP52" i="32"/>
  <c r="AQ52" i="32"/>
  <c r="AP53" i="32"/>
  <c r="AQ53" i="32"/>
  <c r="AQ54" i="32"/>
  <c r="AQ55" i="32"/>
  <c r="AQ56" i="32"/>
  <c r="AQ57" i="32"/>
  <c r="AQ58" i="32"/>
  <c r="AP59" i="32"/>
  <c r="AQ59" i="32"/>
  <c r="AP60" i="32"/>
  <c r="AQ60" i="32"/>
  <c r="AQ61" i="32"/>
  <c r="C62" i="32"/>
  <c r="E62" i="32"/>
  <c r="F35" i="56"/>
  <c r="F62" i="32"/>
  <c r="G35" i="56"/>
  <c r="G62" i="32"/>
  <c r="H35" i="56"/>
  <c r="H62" i="32"/>
  <c r="I62" i="32"/>
  <c r="J62" i="32"/>
  <c r="J35" i="56"/>
  <c r="K62" i="32"/>
  <c r="K35" i="56"/>
  <c r="L62" i="32"/>
  <c r="L35" i="56"/>
  <c r="M62" i="32"/>
  <c r="M35" i="56"/>
  <c r="N62" i="32"/>
  <c r="N35" i="56"/>
  <c r="O62" i="32"/>
  <c r="O35" i="56"/>
  <c r="P62" i="32"/>
  <c r="P35" i="56"/>
  <c r="Q62" i="32"/>
  <c r="S62" i="32"/>
  <c r="S35" i="56"/>
  <c r="U62" i="32"/>
  <c r="U35" i="56"/>
  <c r="V62" i="32"/>
  <c r="V35" i="56"/>
  <c r="W62" i="32"/>
  <c r="W35" i="56"/>
  <c r="X62" i="32"/>
  <c r="X35" i="56"/>
  <c r="Y62" i="32"/>
  <c r="Y35" i="56"/>
  <c r="Z62" i="32"/>
  <c r="Z35" i="56"/>
  <c r="AA62" i="32"/>
  <c r="AA35" i="56"/>
  <c r="AB62" i="32"/>
  <c r="AC62" i="32"/>
  <c r="AC35" i="56"/>
  <c r="AD62" i="32"/>
  <c r="AD35" i="56"/>
  <c r="AE62" i="32"/>
  <c r="AE35" i="56"/>
  <c r="AJ62" i="32"/>
  <c r="AK62" i="32"/>
  <c r="AL62" i="32"/>
  <c r="AN62" i="32"/>
  <c r="AQ62" i="32"/>
  <c r="AO62" i="32"/>
  <c r="B67" i="32"/>
  <c r="J72" i="32"/>
  <c r="AJ72" i="32"/>
  <c r="AK72" i="32"/>
  <c r="AL72" i="32"/>
  <c r="AL84" i="32"/>
  <c r="AN72" i="32"/>
  <c r="AQ72" i="32"/>
  <c r="AO72" i="32"/>
  <c r="AJ73" i="32"/>
  <c r="AK73" i="32"/>
  <c r="AL73" i="32"/>
  <c r="AN73" i="32"/>
  <c r="AQ73" i="32"/>
  <c r="AO73" i="32"/>
  <c r="AJ74" i="32"/>
  <c r="AK74" i="32"/>
  <c r="AL74" i="32"/>
  <c r="AN74" i="32"/>
  <c r="AO74" i="32"/>
  <c r="AQ74" i="32"/>
  <c r="AJ75" i="32"/>
  <c r="AK75" i="32"/>
  <c r="AL75" i="32"/>
  <c r="AN75" i="32"/>
  <c r="AO75" i="32"/>
  <c r="AQ75" i="32"/>
  <c r="AJ76" i="32"/>
  <c r="AK76" i="32"/>
  <c r="AL76" i="32"/>
  <c r="AN76" i="32"/>
  <c r="AO76" i="32"/>
  <c r="AQ76" i="32"/>
  <c r="AJ77" i="32"/>
  <c r="AK77" i="32"/>
  <c r="AL77" i="32"/>
  <c r="AN77" i="32"/>
  <c r="AO77" i="32"/>
  <c r="AQ77" i="32"/>
  <c r="AJ78" i="32"/>
  <c r="AK78" i="32"/>
  <c r="AL78" i="32"/>
  <c r="AN78" i="32"/>
  <c r="AO78" i="32"/>
  <c r="AQ78" i="32"/>
  <c r="AJ79" i="32"/>
  <c r="AK79" i="32"/>
  <c r="AL79" i="32"/>
  <c r="AN79" i="32"/>
  <c r="AQ79" i="32"/>
  <c r="AO79" i="32"/>
  <c r="AJ80" i="32"/>
  <c r="AK80" i="32"/>
  <c r="AL80" i="32"/>
  <c r="AN80" i="32"/>
  <c r="AO80" i="32"/>
  <c r="AQ80" i="32"/>
  <c r="AJ81" i="32"/>
  <c r="AK81" i="32"/>
  <c r="AL81" i="32"/>
  <c r="AN81" i="32"/>
  <c r="AO81" i="32"/>
  <c r="AQ81" i="32"/>
  <c r="AJ82" i="32"/>
  <c r="AK82" i="32"/>
  <c r="AL82" i="32"/>
  <c r="AN82" i="32"/>
  <c r="AO82" i="32"/>
  <c r="AQ82" i="32"/>
  <c r="AJ83" i="32"/>
  <c r="AK83" i="32"/>
  <c r="AL83" i="32"/>
  <c r="AN83" i="32"/>
  <c r="AO83" i="32"/>
  <c r="R8" i="31"/>
  <c r="T8" i="31"/>
  <c r="AM8" i="31"/>
  <c r="AP8" i="31"/>
  <c r="AQ8" i="31"/>
  <c r="R9" i="31"/>
  <c r="T9" i="31"/>
  <c r="AM9" i="31"/>
  <c r="AQ9" i="31"/>
  <c r="R10" i="31"/>
  <c r="T10" i="31"/>
  <c r="AM10" i="31"/>
  <c r="AP10" i="31"/>
  <c r="AQ10" i="31"/>
  <c r="R11" i="31"/>
  <c r="T11" i="31"/>
  <c r="AM11" i="31"/>
  <c r="AQ11" i="31"/>
  <c r="R12" i="31"/>
  <c r="T12" i="31"/>
  <c r="AM12" i="31"/>
  <c r="AQ12" i="31"/>
  <c r="R13" i="31"/>
  <c r="T13" i="31"/>
  <c r="AM13" i="31"/>
  <c r="AQ13" i="31"/>
  <c r="R14" i="31"/>
  <c r="T14" i="31"/>
  <c r="AM14" i="31"/>
  <c r="AQ14" i="31"/>
  <c r="R15" i="31"/>
  <c r="T15" i="31"/>
  <c r="AM15" i="31"/>
  <c r="AQ15" i="31"/>
  <c r="R16" i="31"/>
  <c r="T16" i="31"/>
  <c r="AM16" i="31"/>
  <c r="AQ16" i="31"/>
  <c r="R17" i="31"/>
  <c r="T17" i="31"/>
  <c r="AM17" i="31"/>
  <c r="AP17" i="31"/>
  <c r="AQ17" i="31"/>
  <c r="R18" i="31"/>
  <c r="T18" i="31"/>
  <c r="AM18" i="31"/>
  <c r="AP18" i="31"/>
  <c r="AQ18" i="31"/>
  <c r="R19" i="31"/>
  <c r="T19" i="31"/>
  <c r="AM19" i="31"/>
  <c r="AQ19" i="31"/>
  <c r="C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S20" i="31"/>
  <c r="U20" i="31"/>
  <c r="V20" i="31"/>
  <c r="W20" i="31"/>
  <c r="X20" i="31"/>
  <c r="Y20" i="31"/>
  <c r="Z20" i="31"/>
  <c r="AA20" i="31"/>
  <c r="AB20" i="31"/>
  <c r="AC20" i="31"/>
  <c r="AD20" i="31"/>
  <c r="AE20" i="31"/>
  <c r="AF20" i="31"/>
  <c r="AG20" i="31"/>
  <c r="AH20" i="31"/>
  <c r="AI20" i="31"/>
  <c r="AJ20" i="31"/>
  <c r="AK20" i="31"/>
  <c r="AL20" i="31"/>
  <c r="AN20" i="31"/>
  <c r="AO20" i="31"/>
  <c r="B24" i="31"/>
  <c r="C29" i="31"/>
  <c r="G29" i="31"/>
  <c r="G72" i="31" s="1"/>
  <c r="I29" i="31"/>
  <c r="N29" i="31"/>
  <c r="P29" i="31"/>
  <c r="Q29" i="31"/>
  <c r="Q30" i="31"/>
  <c r="Q31" i="31" s="1"/>
  <c r="Q32" i="31" s="1"/>
  <c r="AQ29" i="31"/>
  <c r="P30" i="31"/>
  <c r="AQ30" i="31"/>
  <c r="AQ31" i="31"/>
  <c r="AQ32" i="31"/>
  <c r="AQ33" i="31"/>
  <c r="AQ34" i="31"/>
  <c r="AQ35" i="31"/>
  <c r="AQ36" i="31"/>
  <c r="AQ37" i="31"/>
  <c r="AQ38" i="31"/>
  <c r="AQ39" i="31"/>
  <c r="AQ40" i="31"/>
  <c r="J41" i="31"/>
  <c r="J34" i="43"/>
  <c r="AJ41" i="31"/>
  <c r="AK41" i="31"/>
  <c r="AL41" i="31"/>
  <c r="AN41" i="31"/>
  <c r="AO41" i="31"/>
  <c r="AQ41" i="31"/>
  <c r="B45" i="31"/>
  <c r="AP51" i="31"/>
  <c r="AQ51" i="31"/>
  <c r="AP52" i="31"/>
  <c r="AQ52" i="31"/>
  <c r="AQ53" i="31"/>
  <c r="AP54" i="31"/>
  <c r="AQ54" i="31"/>
  <c r="AP55" i="31"/>
  <c r="AQ55" i="31"/>
  <c r="AQ56" i="31"/>
  <c r="AP57" i="31"/>
  <c r="AQ57" i="31"/>
  <c r="AQ58" i="31"/>
  <c r="AP59" i="31"/>
  <c r="AQ59" i="31"/>
  <c r="AQ60" i="31"/>
  <c r="AQ61" i="31"/>
  <c r="C62" i="31"/>
  <c r="D34" i="56"/>
  <c r="E62" i="31"/>
  <c r="F62" i="31"/>
  <c r="G34" i="56"/>
  <c r="G62" i="31"/>
  <c r="H34" i="56"/>
  <c r="H62" i="31"/>
  <c r="I34" i="56"/>
  <c r="I62" i="31"/>
  <c r="J62" i="31"/>
  <c r="J34" i="56"/>
  <c r="K62" i="31"/>
  <c r="L62" i="31"/>
  <c r="L34" i="56"/>
  <c r="M62" i="31"/>
  <c r="M34" i="56"/>
  <c r="N62" i="31"/>
  <c r="N34" i="56"/>
  <c r="O62" i="31"/>
  <c r="O34" i="56"/>
  <c r="P62" i="31"/>
  <c r="P34" i="56"/>
  <c r="Q62" i="31"/>
  <c r="Q34" i="56"/>
  <c r="S62" i="31"/>
  <c r="S34" i="56"/>
  <c r="T62" i="31"/>
  <c r="T34" i="56"/>
  <c r="U62" i="31"/>
  <c r="U34" i="56"/>
  <c r="V62" i="31"/>
  <c r="V34" i="56"/>
  <c r="W62" i="31"/>
  <c r="W34" i="56"/>
  <c r="X62" i="31"/>
  <c r="X34" i="56"/>
  <c r="Y62" i="31"/>
  <c r="Y34" i="56"/>
  <c r="Z62" i="31"/>
  <c r="Z34" i="56"/>
  <c r="AA62" i="31"/>
  <c r="AA34" i="56"/>
  <c r="AB62" i="31"/>
  <c r="AC62" i="31"/>
  <c r="AC34" i="56"/>
  <c r="AD62" i="31"/>
  <c r="AD34" i="56"/>
  <c r="AE62" i="31"/>
  <c r="AE34" i="56"/>
  <c r="AJ62" i="31"/>
  <c r="AK62" i="31"/>
  <c r="AL62" i="31"/>
  <c r="AN62" i="31"/>
  <c r="AO62" i="31"/>
  <c r="B67" i="31"/>
  <c r="J72" i="31"/>
  <c r="J84" i="31" s="1"/>
  <c r="P72" i="31"/>
  <c r="AJ72" i="31"/>
  <c r="AK72" i="31"/>
  <c r="AL72" i="31"/>
  <c r="AN72" i="31"/>
  <c r="AQ72" i="31"/>
  <c r="AO72" i="31"/>
  <c r="J73" i="31"/>
  <c r="AJ73" i="31"/>
  <c r="AK73" i="31"/>
  <c r="AL73" i="31"/>
  <c r="AL84" i="31"/>
  <c r="AN73" i="31"/>
  <c r="AO73" i="31"/>
  <c r="J74" i="31"/>
  <c r="AJ74" i="31"/>
  <c r="AK74" i="31"/>
  <c r="AL74" i="31"/>
  <c r="AN74" i="31"/>
  <c r="AO74" i="31"/>
  <c r="AQ74" i="31"/>
  <c r="J75" i="31"/>
  <c r="AJ75" i="31"/>
  <c r="AK75" i="31"/>
  <c r="AL75" i="31"/>
  <c r="AN75" i="31"/>
  <c r="AQ75" i="31"/>
  <c r="AO75" i="31"/>
  <c r="J76" i="31"/>
  <c r="AJ76" i="31"/>
  <c r="AK76" i="31"/>
  <c r="AL76" i="31"/>
  <c r="AN76" i="31"/>
  <c r="AO76" i="31"/>
  <c r="AQ76" i="31"/>
  <c r="J77" i="31"/>
  <c r="AJ77" i="31"/>
  <c r="AK77" i="31"/>
  <c r="AL77" i="31"/>
  <c r="AN77" i="31"/>
  <c r="AO77" i="31"/>
  <c r="J78" i="31"/>
  <c r="AJ78" i="31"/>
  <c r="AK78" i="31"/>
  <c r="AL78" i="31"/>
  <c r="AN78" i="31"/>
  <c r="AQ78" i="31"/>
  <c r="AO78" i="31"/>
  <c r="J79" i="31"/>
  <c r="AJ79" i="31"/>
  <c r="AK79" i="31"/>
  <c r="AL79" i="31"/>
  <c r="AN79" i="31"/>
  <c r="AQ79" i="31"/>
  <c r="AO79" i="31"/>
  <c r="J80" i="31"/>
  <c r="AJ80" i="31"/>
  <c r="AK80" i="31"/>
  <c r="AL80" i="31"/>
  <c r="AN80" i="31"/>
  <c r="AQ80" i="31"/>
  <c r="AO80" i="31"/>
  <c r="J81" i="31"/>
  <c r="AJ81" i="31"/>
  <c r="AK81" i="31"/>
  <c r="AL81" i="31"/>
  <c r="AN81" i="31"/>
  <c r="AO81" i="31"/>
  <c r="AQ81" i="31"/>
  <c r="J82" i="31"/>
  <c r="AJ82" i="31"/>
  <c r="AK82" i="31"/>
  <c r="AL82" i="31"/>
  <c r="AN82" i="31"/>
  <c r="AQ82" i="31"/>
  <c r="AO82" i="31"/>
  <c r="J83" i="31"/>
  <c r="AJ83" i="31"/>
  <c r="AK83" i="31"/>
  <c r="AL83" i="31"/>
  <c r="AN83" i="31"/>
  <c r="AO83" i="31"/>
  <c r="AQ83" i="31"/>
  <c r="R8" i="30"/>
  <c r="T8" i="30"/>
  <c r="AQ8" i="30"/>
  <c r="R9" i="30"/>
  <c r="T9" i="30"/>
  <c r="AM9" i="30"/>
  <c r="AP9" i="30"/>
  <c r="AQ9" i="30"/>
  <c r="R10" i="30"/>
  <c r="T10" i="30"/>
  <c r="AQ10" i="30"/>
  <c r="R11" i="30"/>
  <c r="T11" i="30"/>
  <c r="AM11" i="30"/>
  <c r="AQ11" i="30"/>
  <c r="R12" i="30"/>
  <c r="T12" i="30"/>
  <c r="AM12" i="30"/>
  <c r="AQ12" i="30"/>
  <c r="R13" i="30"/>
  <c r="T13" i="30"/>
  <c r="AM13" i="30"/>
  <c r="AP13" i="30"/>
  <c r="AQ13" i="30"/>
  <c r="R14" i="30"/>
  <c r="T14" i="30"/>
  <c r="AM14" i="30"/>
  <c r="AP14" i="30"/>
  <c r="AQ14" i="30"/>
  <c r="R15" i="30"/>
  <c r="T15" i="30"/>
  <c r="AM15" i="30"/>
  <c r="AP15" i="30"/>
  <c r="AQ15" i="30"/>
  <c r="R16" i="30"/>
  <c r="AM16" i="30"/>
  <c r="AP16" i="30"/>
  <c r="T16" i="30"/>
  <c r="AQ16" i="30"/>
  <c r="R17" i="30"/>
  <c r="T17" i="30"/>
  <c r="AM17" i="30"/>
  <c r="AP17" i="30"/>
  <c r="AQ17" i="30"/>
  <c r="R18" i="30"/>
  <c r="T18" i="30"/>
  <c r="AM18" i="30"/>
  <c r="AP18" i="30"/>
  <c r="AQ18" i="30"/>
  <c r="R19" i="30"/>
  <c r="T19" i="30"/>
  <c r="AM19" i="30"/>
  <c r="AQ19" i="30"/>
  <c r="C20" i="30"/>
  <c r="D20" i="30"/>
  <c r="E20" i="30"/>
  <c r="F20" i="30"/>
  <c r="G20" i="30"/>
  <c r="H20" i="30"/>
  <c r="I20" i="30"/>
  <c r="J20" i="30"/>
  <c r="K20" i="30"/>
  <c r="L20" i="30"/>
  <c r="M20" i="30"/>
  <c r="M22" i="30"/>
  <c r="N20" i="30"/>
  <c r="O20" i="30"/>
  <c r="P20" i="30"/>
  <c r="Q20" i="30"/>
  <c r="S20" i="30"/>
  <c r="U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AL20" i="30"/>
  <c r="AN20" i="30"/>
  <c r="AQ20" i="30"/>
  <c r="AO20" i="30"/>
  <c r="B24" i="30"/>
  <c r="C29" i="30"/>
  <c r="C30" i="30"/>
  <c r="G29" i="30"/>
  <c r="G30" i="30" s="1"/>
  <c r="I29" i="30"/>
  <c r="I72" i="30" s="1"/>
  <c r="J29" i="30"/>
  <c r="J30" i="30" s="1"/>
  <c r="N29" i="30"/>
  <c r="P29" i="30"/>
  <c r="Q29" i="30"/>
  <c r="Q30" i="30"/>
  <c r="AQ29" i="30"/>
  <c r="AQ30" i="30"/>
  <c r="AQ31" i="30"/>
  <c r="AQ32" i="30"/>
  <c r="AQ33" i="30"/>
  <c r="AQ34" i="30"/>
  <c r="AQ35" i="30"/>
  <c r="AQ36" i="30"/>
  <c r="AQ37" i="30"/>
  <c r="AQ38" i="30"/>
  <c r="AQ39" i="30"/>
  <c r="AQ40" i="30"/>
  <c r="AJ41" i="30"/>
  <c r="AK41" i="30"/>
  <c r="AL41" i="30"/>
  <c r="AN41" i="30"/>
  <c r="AQ41" i="30"/>
  <c r="AO41" i="30"/>
  <c r="B45" i="30"/>
  <c r="AQ50" i="30"/>
  <c r="AP50" i="30"/>
  <c r="AQ51" i="30"/>
  <c r="AP52" i="30"/>
  <c r="AQ52" i="30"/>
  <c r="AQ53" i="30"/>
  <c r="AQ54" i="30"/>
  <c r="AP55" i="30"/>
  <c r="AQ55" i="30"/>
  <c r="AQ56" i="30"/>
  <c r="AQ57" i="30"/>
  <c r="AQ58" i="30"/>
  <c r="AQ59" i="30"/>
  <c r="AQ60" i="30"/>
  <c r="AQ61" i="30"/>
  <c r="C62" i="30"/>
  <c r="E62" i="30"/>
  <c r="F62" i="30"/>
  <c r="G62" i="30"/>
  <c r="H62" i="30"/>
  <c r="I62" i="30"/>
  <c r="J62" i="30"/>
  <c r="K62" i="30"/>
  <c r="L62" i="30"/>
  <c r="M62" i="30"/>
  <c r="N62" i="30"/>
  <c r="O62" i="30"/>
  <c r="P62" i="30"/>
  <c r="Q62" i="30"/>
  <c r="S62" i="30"/>
  <c r="T62" i="30"/>
  <c r="T33" i="56"/>
  <c r="U62" i="30"/>
  <c r="V62" i="30"/>
  <c r="W62" i="30"/>
  <c r="X62" i="30"/>
  <c r="Y62" i="30"/>
  <c r="Z62" i="30"/>
  <c r="AA62" i="30"/>
  <c r="AB62" i="30"/>
  <c r="AC62" i="30"/>
  <c r="AD62" i="30"/>
  <c r="AD33" i="56"/>
  <c r="AE62" i="30"/>
  <c r="AJ62" i="30"/>
  <c r="AK62" i="30"/>
  <c r="AL62" i="30"/>
  <c r="AN62" i="30"/>
  <c r="AQ62" i="30"/>
  <c r="AO62" i="30"/>
  <c r="B67" i="30"/>
  <c r="C72" i="30"/>
  <c r="D72" i="30"/>
  <c r="D84" i="30"/>
  <c r="G72" i="30"/>
  <c r="AJ72" i="30"/>
  <c r="AK72" i="30"/>
  <c r="AL72" i="30"/>
  <c r="AO72" i="30"/>
  <c r="AQ72" i="30"/>
  <c r="D73" i="30"/>
  <c r="AJ73" i="30"/>
  <c r="AK73" i="30"/>
  <c r="AL73" i="30"/>
  <c r="AN73" i="30"/>
  <c r="AQ73" i="30"/>
  <c r="AO73" i="30"/>
  <c r="D74" i="30"/>
  <c r="AJ74" i="30"/>
  <c r="AK74" i="30"/>
  <c r="AL74" i="30"/>
  <c r="AN74" i="30"/>
  <c r="AQ74" i="30"/>
  <c r="AO74" i="30"/>
  <c r="D75" i="30"/>
  <c r="AJ75" i="30"/>
  <c r="AK75" i="30"/>
  <c r="AL75" i="30"/>
  <c r="AN75" i="30"/>
  <c r="AQ75" i="30"/>
  <c r="AO75" i="30"/>
  <c r="D76" i="30"/>
  <c r="AJ76" i="30"/>
  <c r="AK76" i="30"/>
  <c r="AL76" i="30"/>
  <c r="AN76" i="30"/>
  <c r="AQ76" i="30"/>
  <c r="AO76" i="30"/>
  <c r="D77" i="30"/>
  <c r="AJ77" i="30"/>
  <c r="AK77" i="30"/>
  <c r="AL77" i="30"/>
  <c r="AN77" i="30"/>
  <c r="AQ77" i="30"/>
  <c r="AO77" i="30"/>
  <c r="D78" i="30"/>
  <c r="AJ78" i="30"/>
  <c r="AK78" i="30"/>
  <c r="AL78" i="30"/>
  <c r="AN78" i="30"/>
  <c r="AO78" i="30"/>
  <c r="D79" i="30"/>
  <c r="AJ79" i="30"/>
  <c r="AK79" i="30"/>
  <c r="AL79" i="30"/>
  <c r="AN79" i="30"/>
  <c r="AQ79" i="30"/>
  <c r="AO79" i="30"/>
  <c r="D80" i="30"/>
  <c r="AJ80" i="30"/>
  <c r="AK80" i="30"/>
  <c r="AL80" i="30"/>
  <c r="AN80" i="30"/>
  <c r="AO80" i="30"/>
  <c r="AQ80" i="30"/>
  <c r="D81" i="30"/>
  <c r="AJ81" i="30"/>
  <c r="AK81" i="30"/>
  <c r="AL81" i="30"/>
  <c r="AN81" i="30"/>
  <c r="AO81" i="30"/>
  <c r="AQ81" i="30"/>
  <c r="D82" i="30"/>
  <c r="AJ82" i="30"/>
  <c r="AK82" i="30"/>
  <c r="AL82" i="30"/>
  <c r="AN82" i="30"/>
  <c r="AQ82" i="30"/>
  <c r="AO82" i="30"/>
  <c r="D83" i="30"/>
  <c r="AJ83" i="30"/>
  <c r="AK83" i="30"/>
  <c r="AL83" i="30"/>
  <c r="AN83" i="30"/>
  <c r="AQ83" i="30"/>
  <c r="AO83" i="30"/>
  <c r="R8" i="29"/>
  <c r="AP8" i="29"/>
  <c r="T8" i="29"/>
  <c r="AM8" i="29"/>
  <c r="AQ8" i="29"/>
  <c r="R9" i="29"/>
  <c r="T9" i="29"/>
  <c r="AM9" i="29"/>
  <c r="AP9" i="29"/>
  <c r="AQ9" i="29"/>
  <c r="R10" i="29"/>
  <c r="AM10" i="29"/>
  <c r="AP10" i="29"/>
  <c r="T10" i="29"/>
  <c r="AQ10" i="29"/>
  <c r="R11" i="29"/>
  <c r="T11" i="29"/>
  <c r="AQ11" i="29"/>
  <c r="R12" i="29"/>
  <c r="AM12" i="29"/>
  <c r="AP12" i="29"/>
  <c r="T12" i="29"/>
  <c r="AQ12" i="29"/>
  <c r="R13" i="29"/>
  <c r="T13" i="29"/>
  <c r="AM13" i="29"/>
  <c r="AP13" i="29"/>
  <c r="AQ13" i="29"/>
  <c r="R14" i="29"/>
  <c r="T14" i="29"/>
  <c r="AM14" i="29"/>
  <c r="AP14" i="29"/>
  <c r="AQ14" i="29"/>
  <c r="R15" i="29"/>
  <c r="T15" i="29"/>
  <c r="AM15" i="29"/>
  <c r="AP15" i="29"/>
  <c r="AQ15" i="29"/>
  <c r="R16" i="29"/>
  <c r="T16" i="29"/>
  <c r="AM16" i="29"/>
  <c r="AP16" i="29"/>
  <c r="AQ16" i="29"/>
  <c r="R17" i="29"/>
  <c r="T17" i="29"/>
  <c r="AM17" i="29"/>
  <c r="AP17" i="29"/>
  <c r="AQ17" i="29"/>
  <c r="R18" i="29"/>
  <c r="T18" i="29"/>
  <c r="AM18" i="29"/>
  <c r="AP18" i="29"/>
  <c r="AQ18" i="29"/>
  <c r="R19" i="29"/>
  <c r="T19" i="29"/>
  <c r="AM19" i="29"/>
  <c r="AP19" i="29"/>
  <c r="AQ19" i="29"/>
  <c r="C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S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AL20" i="29"/>
  <c r="AN20" i="29"/>
  <c r="AO20" i="29"/>
  <c r="B24" i="29"/>
  <c r="C29" i="29"/>
  <c r="C30" i="29" s="1"/>
  <c r="G29" i="29"/>
  <c r="G30" i="29" s="1"/>
  <c r="G31" i="29" s="1"/>
  <c r="G32" i="29" s="1"/>
  <c r="G33" i="29" s="1"/>
  <c r="G76" i="29" s="1"/>
  <c r="G34" i="29"/>
  <c r="I29" i="29"/>
  <c r="I72" i="29" s="1"/>
  <c r="J29" i="29"/>
  <c r="J30" i="29" s="1"/>
  <c r="N29" i="29"/>
  <c r="N30" i="29"/>
  <c r="P29" i="29"/>
  <c r="P30" i="29"/>
  <c r="P31" i="29" s="1"/>
  <c r="P32" i="29" s="1"/>
  <c r="P33" i="29" s="1"/>
  <c r="P34" i="29" s="1"/>
  <c r="P77" i="29" s="1"/>
  <c r="Q29" i="29"/>
  <c r="Q72" i="29" s="1"/>
  <c r="AQ29" i="29"/>
  <c r="AQ30" i="29"/>
  <c r="AQ31" i="29"/>
  <c r="AQ32" i="29"/>
  <c r="AQ33" i="29"/>
  <c r="AQ34" i="29"/>
  <c r="AQ35" i="29"/>
  <c r="AQ36" i="29"/>
  <c r="AQ37" i="29"/>
  <c r="AQ38" i="29"/>
  <c r="AQ39" i="29"/>
  <c r="AQ40" i="29"/>
  <c r="AJ41" i="29"/>
  <c r="AK41" i="29"/>
  <c r="AL41" i="29"/>
  <c r="AN41" i="29"/>
  <c r="AQ41" i="29"/>
  <c r="AO41" i="29"/>
  <c r="B45" i="29"/>
  <c r="AQ50" i="29"/>
  <c r="AQ51" i="29"/>
  <c r="AP52" i="29"/>
  <c r="AQ52" i="29"/>
  <c r="AP53" i="29"/>
  <c r="AQ53" i="29"/>
  <c r="AP54" i="29"/>
  <c r="AQ54" i="29"/>
  <c r="AQ55" i="29"/>
  <c r="AQ56" i="29"/>
  <c r="AP57" i="29"/>
  <c r="AQ57" i="29"/>
  <c r="AP58" i="29"/>
  <c r="AQ58" i="29"/>
  <c r="AQ59" i="29"/>
  <c r="AP60" i="29"/>
  <c r="AQ60" i="29"/>
  <c r="AQ61" i="29"/>
  <c r="C62" i="29"/>
  <c r="E62" i="29"/>
  <c r="F62" i="29"/>
  <c r="G62" i="29"/>
  <c r="H62" i="29"/>
  <c r="I62" i="29"/>
  <c r="J62" i="29"/>
  <c r="K62" i="29"/>
  <c r="L62" i="29"/>
  <c r="M62" i="29"/>
  <c r="M32" i="56"/>
  <c r="N62" i="29"/>
  <c r="O62" i="29"/>
  <c r="P62" i="29"/>
  <c r="Q62" i="29"/>
  <c r="R62" i="29"/>
  <c r="R32" i="56"/>
  <c r="S62" i="29"/>
  <c r="S32" i="56"/>
  <c r="U62" i="29"/>
  <c r="V62" i="29"/>
  <c r="W62" i="29"/>
  <c r="X62" i="29"/>
  <c r="Y62" i="29"/>
  <c r="Z62" i="29"/>
  <c r="AA62" i="29"/>
  <c r="AB62" i="29"/>
  <c r="AC62" i="29"/>
  <c r="AD62" i="29"/>
  <c r="AD32" i="56"/>
  <c r="AE62" i="29"/>
  <c r="AF62" i="29"/>
  <c r="AG62" i="29"/>
  <c r="AH62" i="29"/>
  <c r="AI62" i="29"/>
  <c r="AJ62" i="29"/>
  <c r="AK62" i="29"/>
  <c r="AL62" i="29"/>
  <c r="AN62" i="29"/>
  <c r="AO62" i="29"/>
  <c r="B67" i="29"/>
  <c r="G72" i="29"/>
  <c r="AJ72" i="29"/>
  <c r="AK72" i="29"/>
  <c r="AL72" i="29"/>
  <c r="AL84" i="29"/>
  <c r="AN72" i="29"/>
  <c r="AQ72" i="29"/>
  <c r="AO72" i="29"/>
  <c r="AJ73" i="29"/>
  <c r="AK73" i="29"/>
  <c r="AL73" i="29"/>
  <c r="AN73" i="29"/>
  <c r="AO73" i="29"/>
  <c r="AJ74" i="29"/>
  <c r="AK74" i="29"/>
  <c r="AL74" i="29"/>
  <c r="AN74" i="29"/>
  <c r="AQ74" i="29"/>
  <c r="AO74" i="29"/>
  <c r="AJ75" i="29"/>
  <c r="AK75" i="29"/>
  <c r="AL75" i="29"/>
  <c r="AN75" i="29"/>
  <c r="AO75" i="29"/>
  <c r="AQ75" i="29"/>
  <c r="AJ76" i="29"/>
  <c r="AK76" i="29"/>
  <c r="AL76" i="29"/>
  <c r="AN76" i="29"/>
  <c r="AO76" i="29"/>
  <c r="AJ77" i="29"/>
  <c r="AK77" i="29"/>
  <c r="AL77" i="29"/>
  <c r="AN77" i="29"/>
  <c r="AO77" i="29"/>
  <c r="AQ77" i="29"/>
  <c r="AJ78" i="29"/>
  <c r="AK78" i="29"/>
  <c r="AL78" i="29"/>
  <c r="AN78" i="29"/>
  <c r="AQ78" i="29"/>
  <c r="AO78" i="29"/>
  <c r="AJ79" i="29"/>
  <c r="AK79" i="29"/>
  <c r="AL79" i="29"/>
  <c r="AN79" i="29"/>
  <c r="AO79" i="29"/>
  <c r="AQ79" i="29"/>
  <c r="AJ80" i="29"/>
  <c r="AK80" i="29"/>
  <c r="AL80" i="29"/>
  <c r="AN80" i="29"/>
  <c r="AQ80" i="29"/>
  <c r="AO80" i="29"/>
  <c r="AJ81" i="29"/>
  <c r="AK81" i="29"/>
  <c r="AL81" i="29"/>
  <c r="AN81" i="29"/>
  <c r="AO81" i="29"/>
  <c r="AQ81" i="29"/>
  <c r="AJ82" i="29"/>
  <c r="AK82" i="29"/>
  <c r="AL82" i="29"/>
  <c r="AN82" i="29"/>
  <c r="AQ82" i="29"/>
  <c r="AO82" i="29"/>
  <c r="AJ83" i="29"/>
  <c r="AK83" i="29"/>
  <c r="AL83" i="29"/>
  <c r="AN83" i="29"/>
  <c r="AO83" i="29"/>
  <c r="AQ83" i="29"/>
  <c r="R8" i="28"/>
  <c r="T8" i="28"/>
  <c r="AQ8" i="28"/>
  <c r="R9" i="28"/>
  <c r="T9" i="28"/>
  <c r="AQ9" i="28"/>
  <c r="R10" i="28"/>
  <c r="T10" i="28"/>
  <c r="AM10" i="28"/>
  <c r="AP10" i="28"/>
  <c r="AQ10" i="28"/>
  <c r="R11" i="28"/>
  <c r="T11" i="28"/>
  <c r="AM11" i="28"/>
  <c r="AQ11" i="28"/>
  <c r="R12" i="28"/>
  <c r="T12" i="28"/>
  <c r="AM12" i="28"/>
  <c r="AP12" i="28"/>
  <c r="AQ12" i="28"/>
  <c r="R13" i="28"/>
  <c r="T13" i="28"/>
  <c r="AM13" i="28"/>
  <c r="AQ13" i="28"/>
  <c r="R14" i="28"/>
  <c r="T14" i="28"/>
  <c r="AM14" i="28"/>
  <c r="AP14" i="28"/>
  <c r="AQ14" i="28"/>
  <c r="R15" i="28"/>
  <c r="AM15" i="28"/>
  <c r="AP15" i="28"/>
  <c r="T15" i="28"/>
  <c r="AQ15" i="28"/>
  <c r="R16" i="28"/>
  <c r="AM16" i="28"/>
  <c r="T16" i="28"/>
  <c r="AP16" i="28"/>
  <c r="AQ16" i="28"/>
  <c r="R17" i="28"/>
  <c r="T17" i="28"/>
  <c r="AM17" i="28"/>
  <c r="AP17" i="28"/>
  <c r="AQ17" i="28"/>
  <c r="R18" i="28"/>
  <c r="T18" i="28"/>
  <c r="AM18" i="28"/>
  <c r="AP18" i="28"/>
  <c r="AQ18" i="28"/>
  <c r="R19" i="28"/>
  <c r="T19" i="28"/>
  <c r="AM19" i="28"/>
  <c r="AQ19" i="28"/>
  <c r="C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S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AL20" i="28"/>
  <c r="AN20" i="28"/>
  <c r="AO20" i="28"/>
  <c r="B24" i="28"/>
  <c r="C29" i="28"/>
  <c r="C72" i="28" s="1"/>
  <c r="G29" i="28"/>
  <c r="I29" i="28"/>
  <c r="I30" i="28" s="1"/>
  <c r="J29" i="28"/>
  <c r="N29" i="28"/>
  <c r="N30" i="28"/>
  <c r="N31" i="28" s="1"/>
  <c r="P29" i="28"/>
  <c r="P30" i="28" s="1"/>
  <c r="Q29" i="28"/>
  <c r="AQ29" i="28"/>
  <c r="AQ30" i="28"/>
  <c r="AQ31" i="28"/>
  <c r="AQ32" i="28"/>
  <c r="AQ33" i="28"/>
  <c r="AQ34" i="28"/>
  <c r="AQ35" i="28"/>
  <c r="AQ36" i="28"/>
  <c r="AQ37" i="28"/>
  <c r="AQ38" i="28"/>
  <c r="AQ39" i="28"/>
  <c r="AQ40" i="28"/>
  <c r="AJ41" i="28"/>
  <c r="AK41" i="28"/>
  <c r="AL41" i="28"/>
  <c r="AN41" i="28"/>
  <c r="AQ41" i="28"/>
  <c r="AO41" i="28"/>
  <c r="B45" i="28"/>
  <c r="AP51" i="28"/>
  <c r="AQ51" i="28"/>
  <c r="AQ52" i="28"/>
  <c r="AP53" i="28"/>
  <c r="AQ53" i="28"/>
  <c r="AQ54" i="28"/>
  <c r="AP55" i="28"/>
  <c r="AQ55" i="28"/>
  <c r="AQ56" i="28"/>
  <c r="AP57" i="28"/>
  <c r="AQ57" i="28"/>
  <c r="AQ58" i="28"/>
  <c r="AP59" i="28"/>
  <c r="AQ59" i="28"/>
  <c r="AP60" i="28"/>
  <c r="AQ60" i="28"/>
  <c r="AQ61" i="28"/>
  <c r="C62" i="28"/>
  <c r="E62" i="28"/>
  <c r="F62" i="28"/>
  <c r="G62" i="28"/>
  <c r="H62" i="28"/>
  <c r="I62" i="28"/>
  <c r="J62" i="28"/>
  <c r="K62" i="28"/>
  <c r="L62" i="28"/>
  <c r="M62" i="28"/>
  <c r="N62" i="28"/>
  <c r="O62" i="28"/>
  <c r="P62" i="28"/>
  <c r="Q62" i="28"/>
  <c r="S62" i="28"/>
  <c r="U62" i="28"/>
  <c r="V62" i="28"/>
  <c r="W62" i="28"/>
  <c r="X62" i="28"/>
  <c r="Y62" i="28"/>
  <c r="Z62" i="28"/>
  <c r="AA62" i="28"/>
  <c r="AB62" i="28"/>
  <c r="AC62" i="28"/>
  <c r="AD62" i="28"/>
  <c r="AD31" i="56"/>
  <c r="AJ62" i="28"/>
  <c r="AK62" i="28"/>
  <c r="AL62" i="28"/>
  <c r="AN62" i="28"/>
  <c r="AO62" i="28"/>
  <c r="AQ62" i="28"/>
  <c r="B67" i="28"/>
  <c r="I72" i="28"/>
  <c r="AJ72" i="28"/>
  <c r="AK72" i="28"/>
  <c r="AL72" i="28"/>
  <c r="AN72" i="28"/>
  <c r="AO72" i="28"/>
  <c r="AQ72" i="28"/>
  <c r="AJ73" i="28"/>
  <c r="AK73" i="28"/>
  <c r="AL73" i="28"/>
  <c r="AN73" i="28"/>
  <c r="AO73" i="28"/>
  <c r="AJ74" i="28"/>
  <c r="AK74" i="28"/>
  <c r="AL74" i="28"/>
  <c r="AN74" i="28"/>
  <c r="AQ74" i="28"/>
  <c r="AO74" i="28"/>
  <c r="AJ75" i="28"/>
  <c r="AK75" i="28"/>
  <c r="AL75" i="28"/>
  <c r="AN75" i="28"/>
  <c r="AQ75" i="28"/>
  <c r="AO75" i="28"/>
  <c r="AJ76" i="28"/>
  <c r="AK76" i="28"/>
  <c r="AL76" i="28"/>
  <c r="AL84" i="28"/>
  <c r="AN76" i="28"/>
  <c r="AO76" i="28"/>
  <c r="AQ76" i="28"/>
  <c r="AJ77" i="28"/>
  <c r="AK77" i="28"/>
  <c r="AL77" i="28"/>
  <c r="AN77" i="28"/>
  <c r="AO77" i="28"/>
  <c r="AQ77" i="28"/>
  <c r="AJ78" i="28"/>
  <c r="AK78" i="28"/>
  <c r="AL78" i="28"/>
  <c r="AN78" i="28"/>
  <c r="AQ78" i="28"/>
  <c r="AO78" i="28"/>
  <c r="AJ79" i="28"/>
  <c r="AK79" i="28"/>
  <c r="AL79" i="28"/>
  <c r="AN79" i="28"/>
  <c r="AQ79" i="28"/>
  <c r="AO79" i="28"/>
  <c r="AJ80" i="28"/>
  <c r="AK80" i="28"/>
  <c r="AL80" i="28"/>
  <c r="AN80" i="28"/>
  <c r="AQ80" i="28"/>
  <c r="AO80" i="28"/>
  <c r="AJ81" i="28"/>
  <c r="AK81" i="28"/>
  <c r="AL81" i="28"/>
  <c r="AN81" i="28"/>
  <c r="AO81" i="28"/>
  <c r="AQ81" i="28"/>
  <c r="AJ82" i="28"/>
  <c r="AK82" i="28"/>
  <c r="AL82" i="28"/>
  <c r="AN82" i="28"/>
  <c r="AO82" i="28"/>
  <c r="AJ83" i="28"/>
  <c r="AK83" i="28"/>
  <c r="AL83" i="28"/>
  <c r="AN83" i="28"/>
  <c r="AO83" i="28"/>
  <c r="R8" i="27"/>
  <c r="AM8" i="27"/>
  <c r="AP8" i="27"/>
  <c r="T8" i="27"/>
  <c r="AQ8" i="27"/>
  <c r="R9" i="27"/>
  <c r="T9" i="27"/>
  <c r="AM9" i="27"/>
  <c r="AP9" i="27"/>
  <c r="AQ9" i="27"/>
  <c r="R10" i="27"/>
  <c r="T10" i="27"/>
  <c r="AM10" i="27"/>
  <c r="AP10" i="27"/>
  <c r="AQ10" i="27"/>
  <c r="R11" i="27"/>
  <c r="T11" i="27"/>
  <c r="AQ11" i="27"/>
  <c r="R12" i="27"/>
  <c r="T12" i="27"/>
  <c r="AM12" i="27"/>
  <c r="AP12" i="27"/>
  <c r="AQ12" i="27"/>
  <c r="R13" i="27"/>
  <c r="T13" i="27"/>
  <c r="AM13" i="27"/>
  <c r="AP13" i="27"/>
  <c r="AQ13" i="27"/>
  <c r="R14" i="27"/>
  <c r="AM14" i="27"/>
  <c r="T14" i="27"/>
  <c r="AQ14" i="27"/>
  <c r="R15" i="27"/>
  <c r="T15" i="27"/>
  <c r="AM15" i="27"/>
  <c r="AQ15" i="27"/>
  <c r="R16" i="27"/>
  <c r="T16" i="27"/>
  <c r="AQ16" i="27"/>
  <c r="R17" i="27"/>
  <c r="T17" i="27"/>
  <c r="AM17" i="27"/>
  <c r="AP17" i="27"/>
  <c r="AQ17" i="27"/>
  <c r="R18" i="27"/>
  <c r="AM18" i="27"/>
  <c r="AP18" i="27"/>
  <c r="T18" i="27"/>
  <c r="AQ18" i="27"/>
  <c r="R19" i="27"/>
  <c r="AM19" i="27"/>
  <c r="AP19" i="27"/>
  <c r="T19" i="27"/>
  <c r="AQ19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S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AL20" i="27"/>
  <c r="AN20" i="27"/>
  <c r="AO20" i="27"/>
  <c r="B24" i="27"/>
  <c r="C29" i="27"/>
  <c r="G29" i="27"/>
  <c r="G72" i="27" s="1"/>
  <c r="G30" i="27"/>
  <c r="I29" i="27"/>
  <c r="I30" i="27"/>
  <c r="J29" i="27"/>
  <c r="N29" i="27"/>
  <c r="N30" i="27" s="1"/>
  <c r="P29" i="27"/>
  <c r="Q29" i="27"/>
  <c r="Q30" i="27" s="1"/>
  <c r="AQ29" i="27"/>
  <c r="AQ30" i="27"/>
  <c r="AQ31" i="27"/>
  <c r="AQ32" i="27"/>
  <c r="AQ33" i="27"/>
  <c r="AQ34" i="27"/>
  <c r="AQ35" i="27"/>
  <c r="AQ36" i="27"/>
  <c r="AQ37" i="27"/>
  <c r="AQ38" i="27"/>
  <c r="AQ39" i="27"/>
  <c r="AQ40" i="27"/>
  <c r="AJ41" i="27"/>
  <c r="AK41" i="27"/>
  <c r="AL41" i="27"/>
  <c r="AN41" i="27"/>
  <c r="AQ41" i="27"/>
  <c r="AO41" i="27"/>
  <c r="B45" i="27"/>
  <c r="AQ50" i="27"/>
  <c r="AP50" i="27"/>
  <c r="AQ51" i="27"/>
  <c r="AP52" i="27"/>
  <c r="AQ52" i="27"/>
  <c r="AQ53" i="27"/>
  <c r="AP54" i="27"/>
  <c r="AQ54" i="27"/>
  <c r="AQ55" i="27"/>
  <c r="AQ56" i="27"/>
  <c r="AP57" i="27"/>
  <c r="AQ57" i="27"/>
  <c r="AP58" i="27"/>
  <c r="AQ58" i="27"/>
  <c r="AQ59" i="27"/>
  <c r="AP60" i="27"/>
  <c r="AQ60" i="27"/>
  <c r="AQ61" i="27"/>
  <c r="C62" i="27"/>
  <c r="E62" i="27"/>
  <c r="F62" i="27"/>
  <c r="G62" i="27"/>
  <c r="H62" i="27"/>
  <c r="I62" i="27"/>
  <c r="J62" i="27"/>
  <c r="K62" i="27"/>
  <c r="K30" i="56" s="1"/>
  <c r="L62" i="27"/>
  <c r="M62" i="27"/>
  <c r="N62" i="27"/>
  <c r="O62" i="27"/>
  <c r="P62" i="27"/>
  <c r="Q62" i="27"/>
  <c r="S62" i="27"/>
  <c r="V62" i="27"/>
  <c r="W62" i="27"/>
  <c r="X62" i="27"/>
  <c r="Y62" i="27"/>
  <c r="Z62" i="27"/>
  <c r="AA62" i="27"/>
  <c r="AB62" i="27"/>
  <c r="AC62" i="27"/>
  <c r="AD62" i="27"/>
  <c r="AD30" i="56" s="1"/>
  <c r="AE62" i="27"/>
  <c r="AJ62" i="27"/>
  <c r="AK62" i="27"/>
  <c r="AL62" i="27"/>
  <c r="AN62" i="27"/>
  <c r="AQ62" i="27"/>
  <c r="AO62" i="27"/>
  <c r="B67" i="27"/>
  <c r="D72" i="27"/>
  <c r="AJ72" i="27"/>
  <c r="AK72" i="27"/>
  <c r="AL72" i="27"/>
  <c r="AN72" i="27"/>
  <c r="AO72" i="27"/>
  <c r="D73" i="27"/>
  <c r="AJ73" i="27"/>
  <c r="AK73" i="27"/>
  <c r="AL73" i="27"/>
  <c r="AN73" i="27"/>
  <c r="AQ73" i="27"/>
  <c r="AO73" i="27"/>
  <c r="D74" i="27"/>
  <c r="AJ74" i="27"/>
  <c r="AK74" i="27"/>
  <c r="AL74" i="27"/>
  <c r="AN74" i="27"/>
  <c r="AO74" i="27"/>
  <c r="AQ74" i="27"/>
  <c r="D75" i="27"/>
  <c r="AJ75" i="27"/>
  <c r="AK75" i="27"/>
  <c r="AL75" i="27"/>
  <c r="AN75" i="27"/>
  <c r="AO75" i="27"/>
  <c r="D76" i="27"/>
  <c r="AJ76" i="27"/>
  <c r="AK76" i="27"/>
  <c r="AL76" i="27"/>
  <c r="AN76" i="27"/>
  <c r="AO76" i="27"/>
  <c r="D77" i="27"/>
  <c r="AJ77" i="27"/>
  <c r="AK77" i="27"/>
  <c r="AL77" i="27"/>
  <c r="AN77" i="27"/>
  <c r="AO77" i="27"/>
  <c r="AQ77" i="27"/>
  <c r="D78" i="27"/>
  <c r="AJ78" i="27"/>
  <c r="AK78" i="27"/>
  <c r="AL78" i="27"/>
  <c r="AN78" i="27"/>
  <c r="AO78" i="27"/>
  <c r="AQ78" i="27"/>
  <c r="D79" i="27"/>
  <c r="AJ79" i="27"/>
  <c r="AK79" i="27"/>
  <c r="AL79" i="27"/>
  <c r="AN79" i="27"/>
  <c r="AO79" i="27"/>
  <c r="D80" i="27"/>
  <c r="AJ80" i="27"/>
  <c r="AK80" i="27"/>
  <c r="AL80" i="27"/>
  <c r="AN80" i="27"/>
  <c r="AO80" i="27"/>
  <c r="D81" i="27"/>
  <c r="AJ81" i="27"/>
  <c r="AK81" i="27"/>
  <c r="AL81" i="27"/>
  <c r="AN81" i="27"/>
  <c r="AO81" i="27"/>
  <c r="AQ81" i="27"/>
  <c r="D82" i="27"/>
  <c r="AJ82" i="27"/>
  <c r="AK82" i="27"/>
  <c r="AL82" i="27"/>
  <c r="AN82" i="27"/>
  <c r="AQ82" i="27"/>
  <c r="AO82" i="27"/>
  <c r="D83" i="27"/>
  <c r="AJ83" i="27"/>
  <c r="AK83" i="27"/>
  <c r="AL83" i="27"/>
  <c r="AN83" i="27"/>
  <c r="AQ83" i="27"/>
  <c r="AO83" i="27"/>
  <c r="R8" i="26"/>
  <c r="T8" i="26"/>
  <c r="AM8" i="26"/>
  <c r="AP8" i="26"/>
  <c r="AQ8" i="26"/>
  <c r="R9" i="26"/>
  <c r="T9" i="26"/>
  <c r="AQ9" i="26"/>
  <c r="R10" i="26"/>
  <c r="T10" i="26"/>
  <c r="AM10" i="26"/>
  <c r="AP10" i="26"/>
  <c r="AQ10" i="26"/>
  <c r="R11" i="26"/>
  <c r="T11" i="26"/>
  <c r="AM11" i="26"/>
  <c r="AQ11" i="26"/>
  <c r="R12" i="26"/>
  <c r="T12" i="26"/>
  <c r="AM12" i="26"/>
  <c r="AQ12" i="26"/>
  <c r="R13" i="26"/>
  <c r="T13" i="26"/>
  <c r="AM13" i="26"/>
  <c r="AP13" i="26"/>
  <c r="AQ13" i="26"/>
  <c r="R14" i="26"/>
  <c r="T14" i="26"/>
  <c r="AM14" i="26"/>
  <c r="AP14" i="26"/>
  <c r="AQ14" i="26"/>
  <c r="R15" i="26"/>
  <c r="T15" i="26"/>
  <c r="AM15" i="26"/>
  <c r="AP15" i="26"/>
  <c r="AQ15" i="26"/>
  <c r="R16" i="26"/>
  <c r="T16" i="26"/>
  <c r="AM16" i="26"/>
  <c r="AP16" i="26"/>
  <c r="AQ16" i="26"/>
  <c r="R17" i="26"/>
  <c r="T17" i="26"/>
  <c r="AM17" i="26"/>
  <c r="AP17" i="26"/>
  <c r="AQ17" i="26"/>
  <c r="R18" i="26"/>
  <c r="AM18" i="26"/>
  <c r="AP18" i="26"/>
  <c r="T18" i="26"/>
  <c r="AQ18" i="26"/>
  <c r="R19" i="26"/>
  <c r="T19" i="26"/>
  <c r="AM19" i="26"/>
  <c r="AP19" i="26"/>
  <c r="AQ19" i="26"/>
  <c r="C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S20" i="26"/>
  <c r="U20" i="26"/>
  <c r="V20" i="26"/>
  <c r="W20" i="26"/>
  <c r="X20" i="26"/>
  <c r="Y20" i="26"/>
  <c r="Z20" i="26"/>
  <c r="AA20" i="26"/>
  <c r="AB20" i="26"/>
  <c r="AC20" i="26"/>
  <c r="AD20" i="26"/>
  <c r="AE20" i="26"/>
  <c r="AF20" i="26"/>
  <c r="AG20" i="26"/>
  <c r="AH20" i="26"/>
  <c r="AI20" i="26"/>
  <c r="AJ20" i="26"/>
  <c r="AK20" i="26"/>
  <c r="AL20" i="26"/>
  <c r="AN20" i="26"/>
  <c r="AO20" i="26"/>
  <c r="B24" i="26"/>
  <c r="C29" i="26"/>
  <c r="G29" i="26"/>
  <c r="I29" i="26"/>
  <c r="J29" i="26"/>
  <c r="J72" i="26" s="1"/>
  <c r="N29" i="26"/>
  <c r="P29" i="26"/>
  <c r="P30" i="26" s="1"/>
  <c r="Q29" i="26"/>
  <c r="AQ29" i="26"/>
  <c r="AQ30" i="26"/>
  <c r="AQ31" i="26"/>
  <c r="AQ32" i="26"/>
  <c r="AQ33" i="26"/>
  <c r="AQ34" i="26"/>
  <c r="AQ35" i="26"/>
  <c r="AQ36" i="26"/>
  <c r="AQ37" i="26"/>
  <c r="AQ38" i="26"/>
  <c r="AQ39" i="26"/>
  <c r="AQ40" i="26"/>
  <c r="AJ41" i="26"/>
  <c r="AK41" i="26"/>
  <c r="AL41" i="26"/>
  <c r="AN41" i="26"/>
  <c r="AO41" i="26"/>
  <c r="B45" i="26"/>
  <c r="AQ50" i="26"/>
  <c r="AP50" i="26"/>
  <c r="AP51" i="26"/>
  <c r="AQ51" i="26"/>
  <c r="AP52" i="26"/>
  <c r="AQ52" i="26"/>
  <c r="AQ53" i="26"/>
  <c r="AP54" i="26"/>
  <c r="AQ54" i="26"/>
  <c r="AP55" i="26"/>
  <c r="AQ55" i="26"/>
  <c r="AQ56" i="26"/>
  <c r="AP57" i="26"/>
  <c r="AQ57" i="26"/>
  <c r="AQ58" i="26"/>
  <c r="AQ59" i="26"/>
  <c r="AQ60" i="26"/>
  <c r="AQ61" i="26"/>
  <c r="C62" i="26"/>
  <c r="D29" i="56"/>
  <c r="E62" i="26"/>
  <c r="F29" i="56"/>
  <c r="F62" i="26"/>
  <c r="G29" i="56"/>
  <c r="G62" i="26"/>
  <c r="H29" i="56"/>
  <c r="H62" i="26"/>
  <c r="I62" i="26"/>
  <c r="J62" i="26"/>
  <c r="J29" i="56"/>
  <c r="K62" i="26"/>
  <c r="L62" i="26"/>
  <c r="L29" i="56"/>
  <c r="M62" i="26"/>
  <c r="M29" i="56"/>
  <c r="N62" i="26"/>
  <c r="N29" i="56"/>
  <c r="O62" i="26"/>
  <c r="O29" i="56"/>
  <c r="P62" i="26"/>
  <c r="P29" i="56"/>
  <c r="Q62" i="26"/>
  <c r="Q29" i="56"/>
  <c r="S62" i="26"/>
  <c r="S29" i="56"/>
  <c r="U62" i="26"/>
  <c r="U29" i="56"/>
  <c r="V62" i="26"/>
  <c r="V29" i="56"/>
  <c r="W62" i="26"/>
  <c r="X62" i="26"/>
  <c r="X29" i="56"/>
  <c r="Y62" i="26"/>
  <c r="Y29" i="56"/>
  <c r="Z62" i="26"/>
  <c r="Z29" i="56"/>
  <c r="AA62" i="26"/>
  <c r="AA29" i="56"/>
  <c r="AB62" i="26"/>
  <c r="AB29" i="56"/>
  <c r="AC62" i="26"/>
  <c r="AC29" i="56"/>
  <c r="AD62" i="26"/>
  <c r="AD29" i="56"/>
  <c r="AE62" i="26"/>
  <c r="AF62" i="26"/>
  <c r="AG62" i="26"/>
  <c r="AH62" i="26"/>
  <c r="AI62" i="26"/>
  <c r="AJ62" i="26"/>
  <c r="AK62" i="26"/>
  <c r="AL62" i="26"/>
  <c r="AN62" i="26"/>
  <c r="AQ62" i="26"/>
  <c r="AO62" i="26"/>
  <c r="B67" i="26"/>
  <c r="AJ72" i="26"/>
  <c r="AK72" i="26"/>
  <c r="AL72" i="26"/>
  <c r="AN72" i="26"/>
  <c r="AQ72" i="26"/>
  <c r="AO72" i="26"/>
  <c r="AJ73" i="26"/>
  <c r="AK73" i="26"/>
  <c r="AL73" i="26"/>
  <c r="AN73" i="26"/>
  <c r="AQ73" i="26"/>
  <c r="AO73" i="26"/>
  <c r="AJ74" i="26"/>
  <c r="AK74" i="26"/>
  <c r="AK84" i="26"/>
  <c r="AL74" i="26"/>
  <c r="AN74" i="26"/>
  <c r="AO74" i="26"/>
  <c r="AQ74" i="26"/>
  <c r="AJ75" i="26"/>
  <c r="AK75" i="26"/>
  <c r="AL75" i="26"/>
  <c r="AN75" i="26"/>
  <c r="AO75" i="26"/>
  <c r="AJ76" i="26"/>
  <c r="AK76" i="26"/>
  <c r="AL76" i="26"/>
  <c r="AN76" i="26"/>
  <c r="AQ76" i="26"/>
  <c r="AO76" i="26"/>
  <c r="AJ77" i="26"/>
  <c r="AK77" i="26"/>
  <c r="AL77" i="26"/>
  <c r="AN77" i="26"/>
  <c r="AO77" i="26"/>
  <c r="AQ77" i="26"/>
  <c r="AJ78" i="26"/>
  <c r="AK78" i="26"/>
  <c r="AL78" i="26"/>
  <c r="AN78" i="26"/>
  <c r="AO78" i="26"/>
  <c r="AJ79" i="26"/>
  <c r="AK79" i="26"/>
  <c r="AL79" i="26"/>
  <c r="AN79" i="26"/>
  <c r="AQ79" i="26"/>
  <c r="AO79" i="26"/>
  <c r="AJ80" i="26"/>
  <c r="AK80" i="26"/>
  <c r="AL80" i="26"/>
  <c r="AN80" i="26"/>
  <c r="AO80" i="26"/>
  <c r="AQ80" i="26"/>
  <c r="AJ81" i="26"/>
  <c r="AK81" i="26"/>
  <c r="AL81" i="26"/>
  <c r="AN81" i="26"/>
  <c r="AO81" i="26"/>
  <c r="AQ81" i="26"/>
  <c r="AJ82" i="26"/>
  <c r="AK82" i="26"/>
  <c r="AL82" i="26"/>
  <c r="AN82" i="26"/>
  <c r="AO82" i="26"/>
  <c r="AJ83" i="26"/>
  <c r="AK83" i="26"/>
  <c r="AL83" i="26"/>
  <c r="AN83" i="26"/>
  <c r="AO83" i="26"/>
  <c r="R8" i="25"/>
  <c r="T8" i="25"/>
  <c r="AM8" i="25"/>
  <c r="AQ8" i="25"/>
  <c r="AP8" i="25"/>
  <c r="R9" i="25"/>
  <c r="AM9" i="25"/>
  <c r="T9" i="25"/>
  <c r="AQ9" i="25"/>
  <c r="R10" i="25"/>
  <c r="T10" i="25"/>
  <c r="AQ10" i="25"/>
  <c r="R11" i="25"/>
  <c r="T11" i="25"/>
  <c r="AM11" i="25"/>
  <c r="AQ11" i="25"/>
  <c r="R12" i="25"/>
  <c r="T12" i="25"/>
  <c r="AM12" i="25"/>
  <c r="AQ12" i="25"/>
  <c r="AP12" i="25"/>
  <c r="R13" i="25"/>
  <c r="AM13" i="25"/>
  <c r="T13" i="25"/>
  <c r="AQ13" i="25"/>
  <c r="R14" i="25"/>
  <c r="T14" i="25"/>
  <c r="AM14" i="25"/>
  <c r="AQ14" i="25"/>
  <c r="R15" i="25"/>
  <c r="AM15" i="25"/>
  <c r="T15" i="25"/>
  <c r="AQ15" i="25"/>
  <c r="R16" i="25"/>
  <c r="T16" i="25"/>
  <c r="AM16" i="25"/>
  <c r="AQ16" i="25"/>
  <c r="R17" i="25"/>
  <c r="AM17" i="25"/>
  <c r="T17" i="25"/>
  <c r="AQ17" i="25"/>
  <c r="R18" i="25"/>
  <c r="T18" i="25"/>
  <c r="AM18" i="25"/>
  <c r="AQ18" i="25"/>
  <c r="R19" i="25"/>
  <c r="T19" i="25"/>
  <c r="AM19" i="25"/>
  <c r="AP19" i="25"/>
  <c r="AQ19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S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N20" i="25"/>
  <c r="AO20" i="25"/>
  <c r="B24" i="25"/>
  <c r="C29" i="25"/>
  <c r="G29" i="25"/>
  <c r="G30" i="25"/>
  <c r="G31" i="25" s="1"/>
  <c r="I29" i="25"/>
  <c r="J29" i="25"/>
  <c r="N29" i="25"/>
  <c r="N30" i="25"/>
  <c r="N31" i="25" s="1"/>
  <c r="P29" i="25"/>
  <c r="P30" i="25"/>
  <c r="Q29" i="25"/>
  <c r="Q30" i="25" s="1"/>
  <c r="AQ29" i="25"/>
  <c r="AQ30" i="25"/>
  <c r="AQ31" i="25"/>
  <c r="AQ32" i="25"/>
  <c r="AQ33" i="25"/>
  <c r="AQ34" i="25"/>
  <c r="AQ35" i="25"/>
  <c r="AQ36" i="25"/>
  <c r="AQ37" i="25"/>
  <c r="AQ38" i="25"/>
  <c r="AQ39" i="25"/>
  <c r="AQ40" i="25"/>
  <c r="AJ41" i="25"/>
  <c r="AK41" i="25"/>
  <c r="AL41" i="25"/>
  <c r="AN41" i="25"/>
  <c r="AO41" i="25"/>
  <c r="B45" i="25"/>
  <c r="AM50" i="25"/>
  <c r="AP50" i="25"/>
  <c r="AQ50" i="25"/>
  <c r="AM51" i="25"/>
  <c r="AP51" i="25"/>
  <c r="AQ51" i="25"/>
  <c r="AM52" i="25"/>
  <c r="AP52" i="25"/>
  <c r="AQ52" i="25"/>
  <c r="AM53" i="25"/>
  <c r="AQ53" i="25"/>
  <c r="AM54" i="25"/>
  <c r="AP54" i="25"/>
  <c r="AQ54" i="25"/>
  <c r="AM55" i="25"/>
  <c r="AP55" i="25"/>
  <c r="AQ55" i="25"/>
  <c r="AM56" i="25"/>
  <c r="AP56" i="25"/>
  <c r="AQ56" i="25"/>
  <c r="AM57" i="25"/>
  <c r="AP57" i="25"/>
  <c r="AQ57" i="25"/>
  <c r="AQ58" i="25"/>
  <c r="AM59" i="25"/>
  <c r="AP59" i="25"/>
  <c r="AQ59" i="25"/>
  <c r="AM60" i="25"/>
  <c r="AP60" i="25"/>
  <c r="AQ60" i="25"/>
  <c r="AM61" i="25"/>
  <c r="AQ61" i="25"/>
  <c r="C62" i="25"/>
  <c r="E62" i="25"/>
  <c r="F62" i="25"/>
  <c r="G62" i="25"/>
  <c r="H62" i="25"/>
  <c r="I62" i="25"/>
  <c r="J62" i="25"/>
  <c r="K62" i="25"/>
  <c r="K28" i="56"/>
  <c r="L62" i="25"/>
  <c r="M62" i="25"/>
  <c r="N62" i="25"/>
  <c r="O62" i="25"/>
  <c r="P62" i="25"/>
  <c r="Q62" i="25"/>
  <c r="S62" i="25"/>
  <c r="U62" i="25"/>
  <c r="V62" i="25"/>
  <c r="W62" i="25"/>
  <c r="X62" i="25"/>
  <c r="Y62" i="25"/>
  <c r="Z62" i="25"/>
  <c r="AA62" i="25"/>
  <c r="AB62" i="25"/>
  <c r="AC62" i="25"/>
  <c r="AD62" i="25"/>
  <c r="AE62" i="25"/>
  <c r="AJ62" i="25"/>
  <c r="AK62" i="25"/>
  <c r="AL62" i="25"/>
  <c r="AN62" i="25"/>
  <c r="AQ62" i="25"/>
  <c r="AO62" i="25"/>
  <c r="B67" i="25"/>
  <c r="D72" i="25"/>
  <c r="Q72" i="25"/>
  <c r="AJ72" i="25"/>
  <c r="AK72" i="25"/>
  <c r="AL72" i="25"/>
  <c r="AN72" i="25"/>
  <c r="AO72" i="25"/>
  <c r="D73" i="25"/>
  <c r="AJ73" i="25"/>
  <c r="AK73" i="25"/>
  <c r="AL73" i="25"/>
  <c r="AN73" i="25"/>
  <c r="AO73" i="25"/>
  <c r="AQ73" i="25"/>
  <c r="D74" i="25"/>
  <c r="AJ74" i="25"/>
  <c r="AK74" i="25"/>
  <c r="AL74" i="25"/>
  <c r="AN74" i="25"/>
  <c r="AO74" i="25"/>
  <c r="AQ74" i="25"/>
  <c r="D75" i="25"/>
  <c r="AJ75" i="25"/>
  <c r="AK75" i="25"/>
  <c r="AL75" i="25"/>
  <c r="AN75" i="25"/>
  <c r="AO75" i="25"/>
  <c r="AQ75" i="25"/>
  <c r="D76" i="25"/>
  <c r="AJ76" i="25"/>
  <c r="AK76" i="25"/>
  <c r="AL76" i="25"/>
  <c r="AN76" i="25"/>
  <c r="AQ76" i="25"/>
  <c r="AO76" i="25"/>
  <c r="D77" i="25"/>
  <c r="AJ77" i="25"/>
  <c r="AK77" i="25"/>
  <c r="AL77" i="25"/>
  <c r="AN77" i="25"/>
  <c r="AQ77" i="25"/>
  <c r="AO77" i="25"/>
  <c r="D78" i="25"/>
  <c r="AJ78" i="25"/>
  <c r="AK78" i="25"/>
  <c r="AL78" i="25"/>
  <c r="AL84" i="25"/>
  <c r="AN78" i="25"/>
  <c r="AO78" i="25"/>
  <c r="D79" i="25"/>
  <c r="AJ79" i="25"/>
  <c r="AK79" i="25"/>
  <c r="AL79" i="25"/>
  <c r="Y30" i="39"/>
  <c r="AN79" i="25"/>
  <c r="AQ79" i="25"/>
  <c r="AO79" i="25"/>
  <c r="D80" i="25"/>
  <c r="AJ80" i="25"/>
  <c r="AK80" i="25"/>
  <c r="AL80" i="25"/>
  <c r="AN80" i="25"/>
  <c r="AQ80" i="25"/>
  <c r="AO80" i="25"/>
  <c r="D81" i="25"/>
  <c r="AJ81" i="25"/>
  <c r="AK81" i="25"/>
  <c r="AL81" i="25"/>
  <c r="AN81" i="25"/>
  <c r="AQ81" i="25"/>
  <c r="AO81" i="25"/>
  <c r="D82" i="25"/>
  <c r="AJ82" i="25"/>
  <c r="AK82" i="25"/>
  <c r="AL82" i="25"/>
  <c r="AN82" i="25"/>
  <c r="AO82" i="25"/>
  <c r="D83" i="25"/>
  <c r="AJ83" i="25"/>
  <c r="AK83" i="25"/>
  <c r="AL83" i="25"/>
  <c r="AN83" i="25"/>
  <c r="AQ83" i="25"/>
  <c r="AO83" i="25"/>
  <c r="R8" i="24"/>
  <c r="T8" i="24"/>
  <c r="AM8" i="24"/>
  <c r="AP8" i="24"/>
  <c r="AQ8" i="24"/>
  <c r="R9" i="24"/>
  <c r="T9" i="24"/>
  <c r="AM9" i="24"/>
  <c r="AQ9" i="24"/>
  <c r="T10" i="24"/>
  <c r="AM10" i="24"/>
  <c r="AP10" i="24"/>
  <c r="AQ10" i="24"/>
  <c r="R11" i="24"/>
  <c r="T11" i="24"/>
  <c r="AM11" i="24"/>
  <c r="AP11" i="24"/>
  <c r="AQ11" i="24"/>
  <c r="R12" i="24"/>
  <c r="T12" i="24"/>
  <c r="AM12" i="24"/>
  <c r="AQ12" i="24"/>
  <c r="R13" i="24"/>
  <c r="AM13" i="24"/>
  <c r="T13" i="24"/>
  <c r="AQ13" i="24"/>
  <c r="T14" i="24"/>
  <c r="AM14" i="24"/>
  <c r="AQ14" i="24"/>
  <c r="R15" i="24"/>
  <c r="T15" i="24"/>
  <c r="AM15" i="24"/>
  <c r="AQ15" i="24"/>
  <c r="AP15" i="24"/>
  <c r="R16" i="24"/>
  <c r="T16" i="24"/>
  <c r="AM16" i="24"/>
  <c r="AP16" i="24"/>
  <c r="AQ16" i="24"/>
  <c r="R17" i="24"/>
  <c r="T17" i="24"/>
  <c r="AM17" i="24"/>
  <c r="AP17" i="24"/>
  <c r="AQ17" i="24"/>
  <c r="R18" i="24"/>
  <c r="T18" i="24"/>
  <c r="AM18" i="24"/>
  <c r="AP18" i="24"/>
  <c r="AQ18" i="24"/>
  <c r="R19" i="24"/>
  <c r="T19" i="24"/>
  <c r="AM19" i="24"/>
  <c r="AP19" i="24"/>
  <c r="AQ19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S20" i="24"/>
  <c r="U20" i="24"/>
  <c r="V20" i="24"/>
  <c r="W20" i="24"/>
  <c r="X20" i="24"/>
  <c r="Y20" i="24"/>
  <c r="Z20" i="24"/>
  <c r="AA20" i="24"/>
  <c r="AB20" i="24"/>
  <c r="AC20" i="24"/>
  <c r="AD20" i="24"/>
  <c r="AE20" i="24"/>
  <c r="AF20" i="24"/>
  <c r="AG20" i="24"/>
  <c r="AH20" i="24"/>
  <c r="AI20" i="24"/>
  <c r="AJ20" i="24"/>
  <c r="AK20" i="24"/>
  <c r="AL20" i="24"/>
  <c r="AN20" i="24"/>
  <c r="AQ20" i="24"/>
  <c r="AO20" i="24"/>
  <c r="B24" i="24"/>
  <c r="C29" i="24"/>
  <c r="C30" i="24" s="1"/>
  <c r="C31" i="24" s="1"/>
  <c r="G29" i="24"/>
  <c r="I29" i="24"/>
  <c r="J29" i="24"/>
  <c r="J72" i="24" s="1"/>
  <c r="N29" i="24"/>
  <c r="P29" i="24"/>
  <c r="P72" i="24" s="1"/>
  <c r="Q29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D41" i="24"/>
  <c r="AJ41" i="24"/>
  <c r="AK41" i="24"/>
  <c r="AL41" i="24"/>
  <c r="AN41" i="24"/>
  <c r="AO41" i="24"/>
  <c r="AQ41" i="24"/>
  <c r="B45" i="24"/>
  <c r="AQ50" i="24"/>
  <c r="AP50" i="24"/>
  <c r="AP51" i="24"/>
  <c r="AQ51" i="24"/>
  <c r="AP52" i="24"/>
  <c r="AQ52" i="24"/>
  <c r="AP53" i="24"/>
  <c r="AQ53" i="24"/>
  <c r="AQ54" i="24"/>
  <c r="AP54" i="24"/>
  <c r="AP55" i="24"/>
  <c r="AQ55" i="24"/>
  <c r="AQ56" i="24"/>
  <c r="AQ57" i="24"/>
  <c r="AQ58" i="24"/>
  <c r="AP59" i="24"/>
  <c r="AQ59" i="24"/>
  <c r="AP60" i="24"/>
  <c r="AQ60" i="24"/>
  <c r="AQ61" i="24"/>
  <c r="C62" i="24"/>
  <c r="D27" i="56"/>
  <c r="D62" i="24"/>
  <c r="E27" i="56"/>
  <c r="E62" i="24"/>
  <c r="F27" i="56"/>
  <c r="F62" i="24"/>
  <c r="G27" i="56"/>
  <c r="G62" i="24"/>
  <c r="H27" i="56"/>
  <c r="H62" i="24"/>
  <c r="I27" i="56"/>
  <c r="I62" i="24"/>
  <c r="J62" i="24"/>
  <c r="J27" i="56"/>
  <c r="K62" i="24"/>
  <c r="K27" i="56"/>
  <c r="L62" i="24"/>
  <c r="L27" i="56"/>
  <c r="M62" i="24"/>
  <c r="M27" i="56"/>
  <c r="N62" i="24"/>
  <c r="N27" i="56"/>
  <c r="O62" i="24"/>
  <c r="O27" i="56"/>
  <c r="P62" i="24"/>
  <c r="P27" i="56"/>
  <c r="Q62" i="24"/>
  <c r="Q27" i="56"/>
  <c r="S62" i="24"/>
  <c r="S27" i="56"/>
  <c r="T62" i="24"/>
  <c r="T27" i="56"/>
  <c r="U62" i="24"/>
  <c r="U27" i="56"/>
  <c r="V62" i="24"/>
  <c r="V27" i="56"/>
  <c r="W62" i="24"/>
  <c r="W27" i="56"/>
  <c r="X62" i="24"/>
  <c r="X27" i="56"/>
  <c r="Y62" i="24"/>
  <c r="Y27" i="56"/>
  <c r="Z62" i="24"/>
  <c r="Z27" i="56"/>
  <c r="AA62" i="24"/>
  <c r="AB62" i="24"/>
  <c r="AB27" i="56"/>
  <c r="AC62" i="24"/>
  <c r="AC27" i="56"/>
  <c r="AD62" i="24"/>
  <c r="AD27" i="56"/>
  <c r="AE62" i="24"/>
  <c r="AE27" i="56"/>
  <c r="AJ62" i="24"/>
  <c r="AK62" i="24"/>
  <c r="AL62" i="24"/>
  <c r="AN62" i="24"/>
  <c r="AO62" i="24"/>
  <c r="AQ62" i="24"/>
  <c r="B67" i="24"/>
  <c r="C72" i="24"/>
  <c r="D72" i="24"/>
  <c r="AJ72" i="24"/>
  <c r="AK72" i="24"/>
  <c r="AK84" i="24"/>
  <c r="AL72" i="24"/>
  <c r="AN72" i="24"/>
  <c r="AO72" i="24"/>
  <c r="D73" i="24"/>
  <c r="AJ73" i="24"/>
  <c r="AK73" i="24"/>
  <c r="AL73" i="24"/>
  <c r="AN73" i="24"/>
  <c r="AQ73" i="24"/>
  <c r="AO73" i="24"/>
  <c r="D74" i="24"/>
  <c r="AJ74" i="24"/>
  <c r="AK74" i="24"/>
  <c r="AL74" i="24"/>
  <c r="AN74" i="24"/>
  <c r="AQ74" i="24"/>
  <c r="AO74" i="24"/>
  <c r="D75" i="24"/>
  <c r="AJ75" i="24"/>
  <c r="AK75" i="24"/>
  <c r="AL75" i="24"/>
  <c r="AN75" i="24"/>
  <c r="AO75" i="24"/>
  <c r="D76" i="24"/>
  <c r="AJ76" i="24"/>
  <c r="AK76" i="24"/>
  <c r="AL76" i="24"/>
  <c r="AN76" i="24"/>
  <c r="AQ76" i="24"/>
  <c r="AO76" i="24"/>
  <c r="D77" i="24"/>
  <c r="AJ77" i="24"/>
  <c r="AK77" i="24"/>
  <c r="AL77" i="24"/>
  <c r="AN77" i="24"/>
  <c r="AO77" i="24"/>
  <c r="AQ77" i="24"/>
  <c r="D78" i="24"/>
  <c r="AJ78" i="24"/>
  <c r="AK78" i="24"/>
  <c r="AL78" i="24"/>
  <c r="AN78" i="24"/>
  <c r="AQ78" i="24"/>
  <c r="AO78" i="24"/>
  <c r="D79" i="24"/>
  <c r="AJ79" i="24"/>
  <c r="AK79" i="24"/>
  <c r="AL79" i="24"/>
  <c r="AN79" i="24"/>
  <c r="AQ79" i="24"/>
  <c r="AO79" i="24"/>
  <c r="D80" i="24"/>
  <c r="AJ80" i="24"/>
  <c r="AK80" i="24"/>
  <c r="AL80" i="24"/>
  <c r="AN80" i="24"/>
  <c r="AQ80" i="24"/>
  <c r="AO80" i="24"/>
  <c r="D81" i="24"/>
  <c r="AJ81" i="24"/>
  <c r="AK81" i="24"/>
  <c r="AL81" i="24"/>
  <c r="AN81" i="24"/>
  <c r="AQ81" i="24"/>
  <c r="AO81" i="24"/>
  <c r="D82" i="24"/>
  <c r="AJ82" i="24"/>
  <c r="AK82" i="24"/>
  <c r="AL82" i="24"/>
  <c r="AN82" i="24"/>
  <c r="AQ82" i="24"/>
  <c r="AO82" i="24"/>
  <c r="D83" i="24"/>
  <c r="AJ83" i="24"/>
  <c r="AK83" i="24"/>
  <c r="AL83" i="24"/>
  <c r="AN83" i="24"/>
  <c r="AO83" i="24"/>
  <c r="R8" i="23"/>
  <c r="T8" i="23"/>
  <c r="AM8" i="23"/>
  <c r="AP8" i="23"/>
  <c r="AQ8" i="23"/>
  <c r="R9" i="23"/>
  <c r="T9" i="23"/>
  <c r="AQ9" i="23"/>
  <c r="R10" i="23"/>
  <c r="T10" i="23"/>
  <c r="AM10" i="23"/>
  <c r="AQ10" i="23"/>
  <c r="R11" i="23"/>
  <c r="T11" i="23"/>
  <c r="AM11" i="23"/>
  <c r="AQ11" i="23"/>
  <c r="R12" i="23"/>
  <c r="T12" i="23"/>
  <c r="AM12" i="23"/>
  <c r="AQ12" i="23"/>
  <c r="R13" i="23"/>
  <c r="T13" i="23"/>
  <c r="AM13" i="23"/>
  <c r="AQ13" i="23"/>
  <c r="R14" i="23"/>
  <c r="T14" i="23"/>
  <c r="AQ14" i="23"/>
  <c r="R15" i="23"/>
  <c r="T15" i="23"/>
  <c r="AM15" i="23"/>
  <c r="AQ15" i="23"/>
  <c r="R16" i="23"/>
  <c r="T16" i="23"/>
  <c r="AM16" i="23"/>
  <c r="AQ16" i="23"/>
  <c r="R17" i="23"/>
  <c r="T17" i="23"/>
  <c r="AM17" i="23"/>
  <c r="AP17" i="23"/>
  <c r="AQ17" i="23"/>
  <c r="R18" i="23"/>
  <c r="T18" i="23"/>
  <c r="AQ18" i="23"/>
  <c r="R19" i="23"/>
  <c r="T19" i="23"/>
  <c r="AM19" i="23"/>
  <c r="AP19" i="23"/>
  <c r="AQ19" i="23"/>
  <c r="C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S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AI20" i="23"/>
  <c r="AJ20" i="23"/>
  <c r="AK20" i="23"/>
  <c r="AL20" i="23"/>
  <c r="AN20" i="23"/>
  <c r="AO20" i="23"/>
  <c r="B24" i="23"/>
  <c r="C29" i="23"/>
  <c r="G29" i="23"/>
  <c r="I29" i="23"/>
  <c r="I30" i="23" s="1"/>
  <c r="J29" i="23"/>
  <c r="J72" i="23" s="1"/>
  <c r="N29" i="23"/>
  <c r="P29" i="23"/>
  <c r="P30" i="23"/>
  <c r="Q29" i="23"/>
  <c r="Q72" i="23" s="1"/>
  <c r="AQ29" i="23"/>
  <c r="AQ30" i="23"/>
  <c r="AQ31" i="23"/>
  <c r="AQ32" i="23"/>
  <c r="AQ33" i="23"/>
  <c r="AQ34" i="23"/>
  <c r="AQ35" i="23"/>
  <c r="AQ36" i="23"/>
  <c r="AQ37" i="23"/>
  <c r="AQ38" i="23"/>
  <c r="AQ39" i="23"/>
  <c r="AQ40" i="23"/>
  <c r="AJ41" i="23"/>
  <c r="AK41" i="23"/>
  <c r="AL41" i="23"/>
  <c r="AN41" i="23"/>
  <c r="AQ41" i="23"/>
  <c r="AO41" i="23"/>
  <c r="B45" i="23"/>
  <c r="AP50" i="23"/>
  <c r="AQ50" i="23"/>
  <c r="AQ51" i="23"/>
  <c r="AP52" i="23"/>
  <c r="AQ52" i="23"/>
  <c r="AP53" i="23"/>
  <c r="AQ53" i="23"/>
  <c r="AQ54" i="23"/>
  <c r="AP55" i="23"/>
  <c r="AQ55" i="23"/>
  <c r="AQ56" i="23"/>
  <c r="AQ57" i="23"/>
  <c r="AP57" i="23"/>
  <c r="AQ58" i="23"/>
  <c r="AP59" i="23"/>
  <c r="AQ59" i="23"/>
  <c r="AP60" i="23"/>
  <c r="AQ60" i="23"/>
  <c r="AQ61" i="23"/>
  <c r="C62" i="23"/>
  <c r="D26" i="56"/>
  <c r="E62" i="23"/>
  <c r="F26" i="56"/>
  <c r="F62" i="23"/>
  <c r="G26" i="56"/>
  <c r="G62" i="23"/>
  <c r="H26" i="56"/>
  <c r="H62" i="23"/>
  <c r="I62" i="23"/>
  <c r="J62" i="23"/>
  <c r="J26" i="56"/>
  <c r="K62" i="23"/>
  <c r="K26" i="56"/>
  <c r="L62" i="23"/>
  <c r="L26" i="56"/>
  <c r="M62" i="23"/>
  <c r="M26" i="56"/>
  <c r="N62" i="23"/>
  <c r="O62" i="23"/>
  <c r="O26" i="56"/>
  <c r="P62" i="23"/>
  <c r="P26" i="56"/>
  <c r="Q62" i="23"/>
  <c r="Q26" i="56"/>
  <c r="S62" i="23"/>
  <c r="S26" i="56"/>
  <c r="T62" i="23"/>
  <c r="T26" i="56"/>
  <c r="U62" i="23"/>
  <c r="U26" i="56"/>
  <c r="V62" i="23"/>
  <c r="V26" i="56"/>
  <c r="W62" i="23"/>
  <c r="W26" i="56"/>
  <c r="X62" i="23"/>
  <c r="X26" i="56"/>
  <c r="Y62" i="23"/>
  <c r="Z62" i="23"/>
  <c r="Z26" i="56"/>
  <c r="AA62" i="23"/>
  <c r="AA26" i="56"/>
  <c r="AB62" i="23"/>
  <c r="AB26" i="56"/>
  <c r="AC62" i="23"/>
  <c r="AC26" i="56"/>
  <c r="AD62" i="23"/>
  <c r="AD26" i="56"/>
  <c r="AE62" i="23"/>
  <c r="AE26" i="56"/>
  <c r="AK62" i="23"/>
  <c r="AL62" i="23"/>
  <c r="AN62" i="23"/>
  <c r="AO62" i="23"/>
  <c r="AQ62" i="23"/>
  <c r="B67" i="23"/>
  <c r="AJ72" i="23"/>
  <c r="AK72" i="23"/>
  <c r="AK84" i="23"/>
  <c r="AL72" i="23"/>
  <c r="AN72" i="23"/>
  <c r="AO72" i="23"/>
  <c r="AQ72" i="23"/>
  <c r="AJ73" i="23"/>
  <c r="AK73" i="23"/>
  <c r="AL73" i="23"/>
  <c r="AL84" i="23"/>
  <c r="AN73" i="23"/>
  <c r="AO73" i="23"/>
  <c r="AJ74" i="23"/>
  <c r="AK74" i="23"/>
  <c r="AL74" i="23"/>
  <c r="AN74" i="23"/>
  <c r="AO74" i="23"/>
  <c r="AQ74" i="23"/>
  <c r="AJ75" i="23"/>
  <c r="AK75" i="23"/>
  <c r="AL75" i="23"/>
  <c r="AN75" i="23"/>
  <c r="AO75" i="23"/>
  <c r="AJ76" i="23"/>
  <c r="AK76" i="23"/>
  <c r="AL76" i="23"/>
  <c r="AN76" i="23"/>
  <c r="AO76" i="23"/>
  <c r="AQ76" i="23"/>
  <c r="AJ77" i="23"/>
  <c r="AK77" i="23"/>
  <c r="AL77" i="23"/>
  <c r="AN77" i="23"/>
  <c r="AO77" i="23"/>
  <c r="AJ78" i="23"/>
  <c r="AK78" i="23"/>
  <c r="AL78" i="23"/>
  <c r="AN78" i="23"/>
  <c r="AO78" i="23"/>
  <c r="AJ79" i="23"/>
  <c r="AK79" i="23"/>
  <c r="AL79" i="23"/>
  <c r="AN79" i="23"/>
  <c r="AO79" i="23"/>
  <c r="AJ80" i="23"/>
  <c r="AK80" i="23"/>
  <c r="AL80" i="23"/>
  <c r="AN80" i="23"/>
  <c r="AO80" i="23"/>
  <c r="AJ81" i="23"/>
  <c r="AK81" i="23"/>
  <c r="AL81" i="23"/>
  <c r="AN81" i="23"/>
  <c r="AQ81" i="23"/>
  <c r="AO81" i="23"/>
  <c r="AJ82" i="23"/>
  <c r="AK82" i="23"/>
  <c r="AL82" i="23"/>
  <c r="AN82" i="23"/>
  <c r="AO82" i="23"/>
  <c r="AJ83" i="23"/>
  <c r="AK83" i="23"/>
  <c r="AL83" i="23"/>
  <c r="AN83" i="23"/>
  <c r="AQ83" i="23"/>
  <c r="AO83" i="23"/>
  <c r="R8" i="22"/>
  <c r="T8" i="22"/>
  <c r="AM8" i="22"/>
  <c r="AQ8" i="22"/>
  <c r="R9" i="22"/>
  <c r="T9" i="22"/>
  <c r="AM9" i="22"/>
  <c r="AQ9" i="22"/>
  <c r="R10" i="22"/>
  <c r="T10" i="22"/>
  <c r="AQ10" i="22"/>
  <c r="R11" i="22"/>
  <c r="R20" i="22"/>
  <c r="T11" i="22"/>
  <c r="AQ11" i="22"/>
  <c r="R12" i="22"/>
  <c r="AM12" i="22"/>
  <c r="AP12" i="22"/>
  <c r="T12" i="22"/>
  <c r="AQ12" i="22"/>
  <c r="R13" i="22"/>
  <c r="T13" i="22"/>
  <c r="AQ13" i="22"/>
  <c r="R14" i="22"/>
  <c r="T14" i="22"/>
  <c r="AQ14" i="22"/>
  <c r="R15" i="22"/>
  <c r="T15" i="22"/>
  <c r="AM15" i="22"/>
  <c r="AP15" i="22"/>
  <c r="AQ15" i="22"/>
  <c r="R16" i="22"/>
  <c r="T16" i="22"/>
  <c r="AM16" i="22"/>
  <c r="AQ16" i="22"/>
  <c r="R17" i="22"/>
  <c r="T17" i="22"/>
  <c r="AM17" i="22"/>
  <c r="AQ17" i="22"/>
  <c r="R18" i="22"/>
  <c r="T18" i="22"/>
  <c r="AQ18" i="22"/>
  <c r="R19" i="22"/>
  <c r="T19" i="22"/>
  <c r="AQ19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S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N20" i="22"/>
  <c r="AO20" i="22"/>
  <c r="B24" i="22"/>
  <c r="C29" i="22"/>
  <c r="G29" i="22"/>
  <c r="I29" i="22"/>
  <c r="I72" i="22" s="1"/>
  <c r="J29" i="22"/>
  <c r="J72" i="22"/>
  <c r="N29" i="22"/>
  <c r="P29" i="22"/>
  <c r="Q29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D41" i="22"/>
  <c r="AJ41" i="22"/>
  <c r="AK41" i="22"/>
  <c r="AL41" i="22"/>
  <c r="AN41" i="22"/>
  <c r="AQ41" i="22"/>
  <c r="AO41" i="22"/>
  <c r="B45" i="22"/>
  <c r="AQ50" i="22"/>
  <c r="AP50" i="22"/>
  <c r="AP51" i="22"/>
  <c r="AQ51" i="22"/>
  <c r="AQ52" i="22"/>
  <c r="AP53" i="22"/>
  <c r="AQ53" i="22"/>
  <c r="AP54" i="22"/>
  <c r="AQ54" i="22"/>
  <c r="AQ55" i="22"/>
  <c r="AP55" i="22"/>
  <c r="AQ56" i="22"/>
  <c r="AP57" i="22"/>
  <c r="AQ57" i="22"/>
  <c r="AQ58" i="22"/>
  <c r="AP59" i="22"/>
  <c r="AQ59" i="22"/>
  <c r="AQ60" i="22"/>
  <c r="AQ61" i="22"/>
  <c r="C62" i="22"/>
  <c r="E62" i="22"/>
  <c r="F25" i="56"/>
  <c r="F62" i="22"/>
  <c r="G25" i="56"/>
  <c r="G62" i="22"/>
  <c r="H25" i="56"/>
  <c r="H62" i="22"/>
  <c r="I25" i="56"/>
  <c r="I62" i="22"/>
  <c r="J62" i="22"/>
  <c r="J25" i="56"/>
  <c r="K62" i="22"/>
  <c r="K25" i="56"/>
  <c r="L62" i="22"/>
  <c r="M62" i="22"/>
  <c r="M25" i="56"/>
  <c r="N62" i="22"/>
  <c r="N25" i="56"/>
  <c r="O62" i="22"/>
  <c r="O25" i="56"/>
  <c r="P62" i="22"/>
  <c r="P25" i="56"/>
  <c r="Q62" i="22"/>
  <c r="Q25" i="56"/>
  <c r="S62" i="22"/>
  <c r="S25" i="56"/>
  <c r="U62" i="22"/>
  <c r="U25" i="56"/>
  <c r="V62" i="22"/>
  <c r="V25" i="56"/>
  <c r="W62" i="22"/>
  <c r="W25" i="56"/>
  <c r="X62" i="22"/>
  <c r="X25" i="56"/>
  <c r="Y62" i="22"/>
  <c r="Y25" i="56"/>
  <c r="Z62" i="22"/>
  <c r="Z25" i="56"/>
  <c r="AA62" i="22"/>
  <c r="AA25" i="56"/>
  <c r="AB62" i="22"/>
  <c r="AC62" i="22"/>
  <c r="AC25" i="56"/>
  <c r="AD62" i="22"/>
  <c r="AD25" i="56"/>
  <c r="AE62" i="22"/>
  <c r="AE25" i="56"/>
  <c r="AF62" i="22"/>
  <c r="AG62" i="22"/>
  <c r="AH62" i="22"/>
  <c r="AI62" i="22"/>
  <c r="AJ62" i="22"/>
  <c r="AK62" i="22"/>
  <c r="AL62" i="22"/>
  <c r="AN62" i="22"/>
  <c r="AQ62" i="22"/>
  <c r="AO62" i="22"/>
  <c r="B67" i="22"/>
  <c r="AJ72" i="22"/>
  <c r="AK72" i="22"/>
  <c r="AL72" i="22"/>
  <c r="AL84" i="22"/>
  <c r="AN72" i="22"/>
  <c r="AQ72" i="22"/>
  <c r="AO72" i="22"/>
  <c r="AJ73" i="22"/>
  <c r="AK73" i="22"/>
  <c r="AL73" i="22"/>
  <c r="AN73" i="22"/>
  <c r="AO73" i="22"/>
  <c r="AJ74" i="22"/>
  <c r="AK74" i="22"/>
  <c r="AL74" i="22"/>
  <c r="AN74" i="22"/>
  <c r="AO74" i="22"/>
  <c r="AQ74" i="22"/>
  <c r="AJ75" i="22"/>
  <c r="AK75" i="22"/>
  <c r="AL75" i="22"/>
  <c r="AN75" i="22"/>
  <c r="AO75" i="22"/>
  <c r="AJ76" i="22"/>
  <c r="AK76" i="22"/>
  <c r="AL76" i="22"/>
  <c r="AN76" i="22"/>
  <c r="AQ76" i="22"/>
  <c r="AO76" i="22"/>
  <c r="AJ77" i="22"/>
  <c r="AJ84" i="22"/>
  <c r="AK77" i="22"/>
  <c r="AL77" i="22"/>
  <c r="AN77" i="22"/>
  <c r="AO77" i="22"/>
  <c r="AJ78" i="22"/>
  <c r="AK78" i="22"/>
  <c r="AL78" i="22"/>
  <c r="AN78" i="22"/>
  <c r="AO78" i="22"/>
  <c r="AJ79" i="22"/>
  <c r="AK79" i="22"/>
  <c r="AL79" i="22"/>
  <c r="AN79" i="22"/>
  <c r="AQ79" i="22"/>
  <c r="AO79" i="22"/>
  <c r="AJ80" i="22"/>
  <c r="AK80" i="22"/>
  <c r="AL80" i="22"/>
  <c r="AN80" i="22"/>
  <c r="AO80" i="22"/>
  <c r="AJ81" i="22"/>
  <c r="AK81" i="22"/>
  <c r="AL81" i="22"/>
  <c r="AN81" i="22"/>
  <c r="AQ81" i="22"/>
  <c r="AO81" i="22"/>
  <c r="AJ82" i="22"/>
  <c r="AK82" i="22"/>
  <c r="AL82" i="22"/>
  <c r="AN82" i="22"/>
  <c r="AQ82" i="22"/>
  <c r="AO82" i="22"/>
  <c r="AJ83" i="22"/>
  <c r="AK83" i="22"/>
  <c r="AL83" i="22"/>
  <c r="AN83" i="22"/>
  <c r="AO83" i="22"/>
  <c r="R8" i="21"/>
  <c r="AM8" i="21"/>
  <c r="AP8" i="21"/>
  <c r="T8" i="21"/>
  <c r="AQ8" i="21"/>
  <c r="R9" i="21"/>
  <c r="T9" i="21"/>
  <c r="AM9" i="21"/>
  <c r="AP9" i="21"/>
  <c r="AQ9" i="21"/>
  <c r="R10" i="21"/>
  <c r="T10" i="21"/>
  <c r="AM10" i="21"/>
  <c r="AQ10" i="21"/>
  <c r="R11" i="21"/>
  <c r="T11" i="21"/>
  <c r="AM11" i="21"/>
  <c r="AP11" i="21"/>
  <c r="AQ11" i="21"/>
  <c r="R12" i="21"/>
  <c r="T12" i="21"/>
  <c r="AM12" i="21"/>
  <c r="AP12" i="21"/>
  <c r="AQ12" i="21"/>
  <c r="R13" i="21"/>
  <c r="AM13" i="21"/>
  <c r="AP13" i="21"/>
  <c r="T13" i="21"/>
  <c r="AQ13" i="21"/>
  <c r="R14" i="21"/>
  <c r="T14" i="21"/>
  <c r="AM14" i="21"/>
  <c r="AP14" i="21"/>
  <c r="AQ14" i="21"/>
  <c r="R15" i="21"/>
  <c r="T15" i="21"/>
  <c r="AM15" i="21"/>
  <c r="AP15" i="21"/>
  <c r="AQ15" i="21"/>
  <c r="R16" i="21"/>
  <c r="T16" i="21"/>
  <c r="AM16" i="21"/>
  <c r="AP16" i="21"/>
  <c r="AQ16" i="21"/>
  <c r="R17" i="21"/>
  <c r="T17" i="21"/>
  <c r="AM17" i="21"/>
  <c r="AP17" i="21"/>
  <c r="AQ17" i="21"/>
  <c r="R18" i="21"/>
  <c r="T18" i="21"/>
  <c r="AM18" i="21"/>
  <c r="AP18" i="21"/>
  <c r="AQ18" i="21"/>
  <c r="R19" i="21"/>
  <c r="T19" i="21"/>
  <c r="AM19" i="21"/>
  <c r="AP19" i="21"/>
  <c r="AQ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S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AK20" i="21"/>
  <c r="AL20" i="21"/>
  <c r="AN20" i="21"/>
  <c r="AO20" i="21"/>
  <c r="B24" i="21"/>
  <c r="C29" i="21"/>
  <c r="G29" i="21"/>
  <c r="G72" i="21" s="1"/>
  <c r="G30" i="21"/>
  <c r="I29" i="21"/>
  <c r="I30" i="21"/>
  <c r="I31" i="21" s="1"/>
  <c r="I72" i="21"/>
  <c r="J29" i="21"/>
  <c r="N29" i="21"/>
  <c r="O30" i="21"/>
  <c r="P29" i="21"/>
  <c r="Q29" i="21"/>
  <c r="Q30" i="21" s="1"/>
  <c r="Q31" i="21" s="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J41" i="21"/>
  <c r="AK41" i="21"/>
  <c r="AL41" i="21"/>
  <c r="AN41" i="21"/>
  <c r="AQ41" i="21"/>
  <c r="AO41" i="21"/>
  <c r="B45" i="21"/>
  <c r="AQ50" i="21"/>
  <c r="AP51" i="21"/>
  <c r="AQ51" i="21"/>
  <c r="AP52" i="21"/>
  <c r="AQ52" i="21"/>
  <c r="AP53" i="21"/>
  <c r="AQ53" i="21"/>
  <c r="AP54" i="21"/>
  <c r="AQ54" i="21"/>
  <c r="AQ55" i="21"/>
  <c r="AQ56" i="21"/>
  <c r="AQ57" i="21"/>
  <c r="AQ58" i="21"/>
  <c r="AP59" i="21"/>
  <c r="AQ59" i="21"/>
  <c r="AQ60" i="21"/>
  <c r="AQ61" i="21"/>
  <c r="C62" i="21"/>
  <c r="E62" i="21"/>
  <c r="F24" i="56"/>
  <c r="F62" i="21"/>
  <c r="G24" i="56"/>
  <c r="G62" i="21"/>
  <c r="H24" i="56"/>
  <c r="H62" i="21"/>
  <c r="I24" i="56"/>
  <c r="I62" i="21"/>
  <c r="J62" i="21"/>
  <c r="J24" i="56"/>
  <c r="K62" i="21"/>
  <c r="K24" i="56"/>
  <c r="L62" i="21"/>
  <c r="L24" i="56"/>
  <c r="M62" i="21"/>
  <c r="M24" i="56"/>
  <c r="N62" i="21"/>
  <c r="N24" i="56"/>
  <c r="O62" i="21"/>
  <c r="O24" i="56"/>
  <c r="P62" i="21"/>
  <c r="P24" i="56"/>
  <c r="Q62" i="21"/>
  <c r="Q24" i="56"/>
  <c r="S62" i="21"/>
  <c r="S24" i="56"/>
  <c r="U62" i="21"/>
  <c r="U24" i="56"/>
  <c r="V62" i="21"/>
  <c r="V24" i="56"/>
  <c r="W62" i="21"/>
  <c r="W24" i="56"/>
  <c r="X62" i="21"/>
  <c r="Y62" i="21"/>
  <c r="Y24" i="56"/>
  <c r="Z62" i="21"/>
  <c r="Z24" i="56"/>
  <c r="AA62" i="21"/>
  <c r="AA24" i="56"/>
  <c r="AB62" i="21"/>
  <c r="AB24" i="56"/>
  <c r="AC62" i="21"/>
  <c r="AC24" i="56"/>
  <c r="AD62" i="21"/>
  <c r="AD24" i="56"/>
  <c r="AE62" i="21"/>
  <c r="AE24" i="56"/>
  <c r="AJ62" i="21"/>
  <c r="AK62" i="21"/>
  <c r="AL62" i="21"/>
  <c r="AN62" i="21"/>
  <c r="AQ62" i="21"/>
  <c r="AO62" i="21"/>
  <c r="B67" i="21"/>
  <c r="O72" i="21"/>
  <c r="AJ72" i="21"/>
  <c r="AK72" i="21"/>
  <c r="AL72" i="21"/>
  <c r="AN72" i="21"/>
  <c r="AQ72" i="21"/>
  <c r="AO72" i="21"/>
  <c r="AJ73" i="21"/>
  <c r="AK73" i="21"/>
  <c r="AL73" i="21"/>
  <c r="AN73" i="21"/>
  <c r="AO73" i="21"/>
  <c r="AQ73" i="21"/>
  <c r="AJ74" i="21"/>
  <c r="AK74" i="21"/>
  <c r="AL74" i="21"/>
  <c r="AN74" i="21"/>
  <c r="AQ74" i="21"/>
  <c r="AO74" i="21"/>
  <c r="AJ75" i="21"/>
  <c r="AJ84" i="21"/>
  <c r="AK75" i="21"/>
  <c r="AL75" i="21"/>
  <c r="AN75" i="21"/>
  <c r="AO75" i="21"/>
  <c r="AJ76" i="21"/>
  <c r="AK76" i="21"/>
  <c r="AL76" i="21"/>
  <c r="AN76" i="21"/>
  <c r="AQ76" i="21"/>
  <c r="AO76" i="21"/>
  <c r="AJ77" i="21"/>
  <c r="AK77" i="21"/>
  <c r="AL77" i="21"/>
  <c r="AN77" i="21"/>
  <c r="AO77" i="21"/>
  <c r="AQ77" i="21"/>
  <c r="AJ78" i="21"/>
  <c r="AK78" i="21"/>
  <c r="AL78" i="21"/>
  <c r="AN78" i="21"/>
  <c r="AO78" i="21"/>
  <c r="AJ79" i="21"/>
  <c r="AK79" i="21"/>
  <c r="AL79" i="21"/>
  <c r="AL84" i="21"/>
  <c r="AN79" i="21"/>
  <c r="AO79" i="21"/>
  <c r="AJ80" i="21"/>
  <c r="AK80" i="21"/>
  <c r="AL80" i="21"/>
  <c r="AN80" i="21"/>
  <c r="AO80" i="21"/>
  <c r="AJ81" i="21"/>
  <c r="AK81" i="21"/>
  <c r="AL81" i="21"/>
  <c r="AN81" i="21"/>
  <c r="AO81" i="21"/>
  <c r="AQ81" i="21"/>
  <c r="AJ82" i="21"/>
  <c r="AK82" i="21"/>
  <c r="AL82" i="21"/>
  <c r="AN82" i="21"/>
  <c r="AO82" i="21"/>
  <c r="AQ82" i="21"/>
  <c r="AJ83" i="21"/>
  <c r="AK83" i="21"/>
  <c r="AL83" i="21"/>
  <c r="AN83" i="21"/>
  <c r="AQ83" i="21"/>
  <c r="AO83" i="21"/>
  <c r="R8" i="20"/>
  <c r="T8" i="20"/>
  <c r="AM8" i="20"/>
  <c r="AP8" i="20"/>
  <c r="AQ8" i="20"/>
  <c r="R9" i="20"/>
  <c r="T9" i="20"/>
  <c r="AM9" i="20"/>
  <c r="AQ9" i="20"/>
  <c r="R10" i="20"/>
  <c r="AM10" i="20"/>
  <c r="T10" i="20"/>
  <c r="AQ10" i="20"/>
  <c r="R11" i="20"/>
  <c r="T11" i="20"/>
  <c r="AM11" i="20"/>
  <c r="AP11" i="20"/>
  <c r="AQ11" i="20"/>
  <c r="R12" i="20"/>
  <c r="T12" i="20"/>
  <c r="AM12" i="20"/>
  <c r="AQ12" i="20"/>
  <c r="R13" i="20"/>
  <c r="T13" i="20"/>
  <c r="AM13" i="20"/>
  <c r="AQ13" i="20"/>
  <c r="R14" i="20"/>
  <c r="T14" i="20"/>
  <c r="AQ14" i="20"/>
  <c r="R15" i="20"/>
  <c r="T15" i="20"/>
  <c r="AM15" i="20"/>
  <c r="AQ15" i="20"/>
  <c r="R16" i="20"/>
  <c r="AM16" i="20"/>
  <c r="AP16" i="20"/>
  <c r="T16" i="20"/>
  <c r="AQ16" i="20"/>
  <c r="R17" i="20"/>
  <c r="T17" i="20"/>
  <c r="AM17" i="20"/>
  <c r="AQ17" i="20"/>
  <c r="R18" i="20"/>
  <c r="T18" i="20"/>
  <c r="AM18" i="20"/>
  <c r="AP18" i="20"/>
  <c r="AQ18" i="20"/>
  <c r="R19" i="20"/>
  <c r="T19" i="20"/>
  <c r="AM19" i="20"/>
  <c r="AQ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S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N20" i="20"/>
  <c r="AO20" i="20"/>
  <c r="B24" i="20"/>
  <c r="C29" i="20"/>
  <c r="G29" i="20"/>
  <c r="I29" i="20"/>
  <c r="I30" i="20" s="1"/>
  <c r="N29" i="20"/>
  <c r="N30" i="20"/>
  <c r="N31" i="20" s="1"/>
  <c r="N32" i="20" s="1"/>
  <c r="P29" i="20"/>
  <c r="P72" i="20" s="1"/>
  <c r="Q29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D41" i="20"/>
  <c r="J41" i="20"/>
  <c r="J23" i="43"/>
  <c r="AJ41" i="20"/>
  <c r="AK41" i="20"/>
  <c r="AL41" i="20"/>
  <c r="AN41" i="20"/>
  <c r="AQ41" i="20"/>
  <c r="AO41" i="20"/>
  <c r="B45" i="20"/>
  <c r="AQ50" i="20"/>
  <c r="AM51" i="20"/>
  <c r="AQ51" i="20"/>
  <c r="AM52" i="20"/>
  <c r="AP52" i="20"/>
  <c r="AQ52" i="20"/>
  <c r="AM53" i="20"/>
  <c r="AP53" i="20"/>
  <c r="AQ53" i="20"/>
  <c r="AM54" i="20"/>
  <c r="AP54" i="20"/>
  <c r="AQ54" i="20"/>
  <c r="AM55" i="20"/>
  <c r="AQ55" i="20"/>
  <c r="AM56" i="20"/>
  <c r="AP56" i="20"/>
  <c r="AQ56" i="20"/>
  <c r="AM57" i="20"/>
  <c r="AP57" i="20"/>
  <c r="AQ57" i="20"/>
  <c r="AM58" i="20"/>
  <c r="AP58" i="20"/>
  <c r="AQ58" i="20"/>
  <c r="AM59" i="20"/>
  <c r="AP59" i="20"/>
  <c r="AQ59" i="20"/>
  <c r="AM60" i="20"/>
  <c r="AP60" i="20"/>
  <c r="AQ60" i="20"/>
  <c r="AM61" i="20"/>
  <c r="AP61" i="20"/>
  <c r="AQ61" i="20"/>
  <c r="C62" i="20"/>
  <c r="D23" i="56"/>
  <c r="E62" i="20"/>
  <c r="F62" i="20"/>
  <c r="G23" i="56"/>
  <c r="G62" i="20"/>
  <c r="H23" i="56"/>
  <c r="H62" i="20"/>
  <c r="I23" i="56"/>
  <c r="I62" i="20"/>
  <c r="J62" i="20"/>
  <c r="J23" i="56"/>
  <c r="K62" i="20"/>
  <c r="K23" i="56"/>
  <c r="L62" i="20"/>
  <c r="L23" i="56"/>
  <c r="M62" i="20"/>
  <c r="M23" i="56"/>
  <c r="N62" i="20"/>
  <c r="N23" i="56"/>
  <c r="O62" i="20"/>
  <c r="O23" i="56"/>
  <c r="P62" i="20"/>
  <c r="P23" i="56"/>
  <c r="Q62" i="20"/>
  <c r="Q23" i="56"/>
  <c r="S62" i="20"/>
  <c r="S23" i="56"/>
  <c r="U62" i="20"/>
  <c r="U23" i="56"/>
  <c r="V62" i="20"/>
  <c r="W62" i="20"/>
  <c r="W23" i="56"/>
  <c r="X62" i="20"/>
  <c r="X23" i="56"/>
  <c r="Y62" i="20"/>
  <c r="Y23" i="56"/>
  <c r="Z62" i="20"/>
  <c r="Z23" i="56"/>
  <c r="AA62" i="20"/>
  <c r="AA23" i="56"/>
  <c r="AB62" i="20"/>
  <c r="AB23" i="56"/>
  <c r="AC62" i="20"/>
  <c r="AC23" i="56"/>
  <c r="AD62" i="20"/>
  <c r="AD23" i="56"/>
  <c r="AE62" i="20"/>
  <c r="AE23" i="56"/>
  <c r="AJ62" i="20"/>
  <c r="AK62" i="20"/>
  <c r="AL62" i="20"/>
  <c r="AN62" i="20"/>
  <c r="AQ62" i="20"/>
  <c r="AO62" i="20"/>
  <c r="B67" i="20"/>
  <c r="D72" i="20"/>
  <c r="J72" i="20"/>
  <c r="N72" i="20"/>
  <c r="AJ72" i="20"/>
  <c r="AK72" i="20"/>
  <c r="AL72" i="20"/>
  <c r="AL84" i="20"/>
  <c r="AN72" i="20"/>
  <c r="AO72" i="20"/>
  <c r="D73" i="20"/>
  <c r="J73" i="20"/>
  <c r="AJ73" i="20"/>
  <c r="AK73" i="20"/>
  <c r="AL73" i="20"/>
  <c r="AN73" i="20"/>
  <c r="AQ73" i="20"/>
  <c r="AO73" i="20"/>
  <c r="D74" i="20"/>
  <c r="J74" i="20"/>
  <c r="AJ74" i="20"/>
  <c r="AK74" i="20"/>
  <c r="AL74" i="20"/>
  <c r="AN74" i="20"/>
  <c r="AO74" i="20"/>
  <c r="D75" i="20"/>
  <c r="J75" i="20"/>
  <c r="AJ75" i="20"/>
  <c r="AK75" i="20"/>
  <c r="AL75" i="20"/>
  <c r="AN75" i="20"/>
  <c r="AQ75" i="20"/>
  <c r="AO75" i="20"/>
  <c r="D76" i="20"/>
  <c r="J76" i="20"/>
  <c r="AJ76" i="20"/>
  <c r="AK76" i="20"/>
  <c r="AL76" i="20"/>
  <c r="AN76" i="20"/>
  <c r="AO76" i="20"/>
  <c r="D77" i="20"/>
  <c r="J77" i="20"/>
  <c r="AJ77" i="20"/>
  <c r="AK77" i="20"/>
  <c r="AL77" i="20"/>
  <c r="AN77" i="20"/>
  <c r="AO77" i="20"/>
  <c r="D78" i="20"/>
  <c r="J78" i="20"/>
  <c r="AJ78" i="20"/>
  <c r="AK78" i="20"/>
  <c r="AL78" i="20"/>
  <c r="AN78" i="20"/>
  <c r="AO78" i="20"/>
  <c r="D79" i="20"/>
  <c r="J79" i="20"/>
  <c r="AJ79" i="20"/>
  <c r="AK79" i="20"/>
  <c r="AL79" i="20"/>
  <c r="AN79" i="20"/>
  <c r="AO79" i="20"/>
  <c r="D80" i="20"/>
  <c r="J80" i="20"/>
  <c r="J84" i="20"/>
  <c r="AJ80" i="20"/>
  <c r="AK80" i="20"/>
  <c r="AL80" i="20"/>
  <c r="AN80" i="20"/>
  <c r="AO80" i="20"/>
  <c r="AQ80" i="20"/>
  <c r="D81" i="20"/>
  <c r="J81" i="20"/>
  <c r="AJ81" i="20"/>
  <c r="AK81" i="20"/>
  <c r="AL81" i="20"/>
  <c r="AN81" i="20"/>
  <c r="AQ81" i="20"/>
  <c r="AO81" i="20"/>
  <c r="D82" i="20"/>
  <c r="J82" i="20"/>
  <c r="AJ82" i="20"/>
  <c r="AK82" i="20"/>
  <c r="AL82" i="20"/>
  <c r="AN82" i="20"/>
  <c r="AQ82" i="20"/>
  <c r="AO82" i="20"/>
  <c r="D83" i="20"/>
  <c r="D84" i="20"/>
  <c r="H25" i="39"/>
  <c r="J83" i="20"/>
  <c r="AJ83" i="20"/>
  <c r="AK83" i="20"/>
  <c r="AL83" i="20"/>
  <c r="AN83" i="20"/>
  <c r="AQ83" i="20"/>
  <c r="AO83" i="20"/>
  <c r="R8" i="19"/>
  <c r="T8" i="19"/>
  <c r="AM8" i="19"/>
  <c r="AP8" i="19"/>
  <c r="AQ8" i="19"/>
  <c r="R9" i="19"/>
  <c r="AM9" i="19"/>
  <c r="AP9" i="19"/>
  <c r="T9" i="19"/>
  <c r="AQ9" i="19"/>
  <c r="R10" i="19"/>
  <c r="T10" i="19"/>
  <c r="AM10" i="19"/>
  <c r="AP10" i="19"/>
  <c r="AQ10" i="19"/>
  <c r="R11" i="19"/>
  <c r="T11" i="19"/>
  <c r="AM11" i="19"/>
  <c r="AP11" i="19"/>
  <c r="AQ11" i="19"/>
  <c r="R12" i="19"/>
  <c r="T12" i="19"/>
  <c r="AM12" i="19"/>
  <c r="AP12" i="19"/>
  <c r="AQ12" i="19"/>
  <c r="R13" i="19"/>
  <c r="T13" i="19"/>
  <c r="AM13" i="19"/>
  <c r="AQ13" i="19"/>
  <c r="R14" i="19"/>
  <c r="AM14" i="19"/>
  <c r="AP14" i="19"/>
  <c r="T14" i="19"/>
  <c r="AQ14" i="19"/>
  <c r="R15" i="19"/>
  <c r="T15" i="19"/>
  <c r="AM15" i="19"/>
  <c r="AP15" i="19"/>
  <c r="AQ15" i="19"/>
  <c r="T16" i="19"/>
  <c r="AM16" i="19"/>
  <c r="AP16" i="19"/>
  <c r="AQ16" i="19"/>
  <c r="R17" i="19"/>
  <c r="T17" i="19"/>
  <c r="AM17" i="19"/>
  <c r="AP17" i="19"/>
  <c r="AQ17" i="19"/>
  <c r="R18" i="19"/>
  <c r="T18" i="19"/>
  <c r="AM18" i="19"/>
  <c r="AP18" i="19"/>
  <c r="AQ18" i="19"/>
  <c r="R19" i="19"/>
  <c r="T19" i="19"/>
  <c r="AQ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S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N20" i="19"/>
  <c r="AO20" i="19"/>
  <c r="B24" i="19"/>
  <c r="C29" i="19"/>
  <c r="G29" i="19"/>
  <c r="I29" i="19"/>
  <c r="N29" i="19"/>
  <c r="N30" i="19"/>
  <c r="P29" i="19"/>
  <c r="P30" i="19" s="1"/>
  <c r="Q29" i="19"/>
  <c r="Q30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J41" i="19"/>
  <c r="J22" i="43"/>
  <c r="AJ41" i="19"/>
  <c r="AK41" i="19"/>
  <c r="AL41" i="19"/>
  <c r="AN41" i="19"/>
  <c r="AO41" i="19"/>
  <c r="B45" i="19"/>
  <c r="AQ50" i="19"/>
  <c r="AP51" i="19"/>
  <c r="AQ51" i="19"/>
  <c r="AQ52" i="19"/>
  <c r="AP52" i="19"/>
  <c r="AQ53" i="19"/>
  <c r="AQ54" i="19"/>
  <c r="AQ55" i="19"/>
  <c r="AP55" i="19"/>
  <c r="AQ56" i="19"/>
  <c r="AQ57" i="19"/>
  <c r="AQ58" i="19"/>
  <c r="AQ59" i="19"/>
  <c r="AP59" i="19"/>
  <c r="AP60" i="19"/>
  <c r="AQ60" i="19"/>
  <c r="AQ61" i="19"/>
  <c r="C62" i="19"/>
  <c r="D62" i="19"/>
  <c r="E62" i="19"/>
  <c r="F62" i="19"/>
  <c r="G62" i="19"/>
  <c r="H62" i="19"/>
  <c r="I62" i="19"/>
  <c r="J62" i="19"/>
  <c r="K62" i="19"/>
  <c r="K22" i="56"/>
  <c r="L62" i="19"/>
  <c r="M62" i="19"/>
  <c r="N62" i="19"/>
  <c r="O62" i="19"/>
  <c r="P62" i="19"/>
  <c r="Q62" i="19"/>
  <c r="S62" i="19"/>
  <c r="V62" i="19"/>
  <c r="W62" i="19"/>
  <c r="X62" i="19"/>
  <c r="Y62" i="19"/>
  <c r="Z62" i="19"/>
  <c r="AA62" i="19"/>
  <c r="AB62" i="19"/>
  <c r="AC62" i="19"/>
  <c r="AD62" i="19"/>
  <c r="AD22" i="56"/>
  <c r="AE62" i="19"/>
  <c r="AJ62" i="19"/>
  <c r="AK62" i="19"/>
  <c r="AL62" i="19"/>
  <c r="AN62" i="19"/>
  <c r="AO62" i="19"/>
  <c r="B67" i="19"/>
  <c r="D72" i="19"/>
  <c r="J72" i="19"/>
  <c r="O72" i="19"/>
  <c r="Q72" i="19"/>
  <c r="AJ72" i="19"/>
  <c r="AK72" i="19"/>
  <c r="AL72" i="19"/>
  <c r="AN72" i="19"/>
  <c r="AQ72" i="19"/>
  <c r="AO72" i="19"/>
  <c r="D73" i="19"/>
  <c r="J73" i="19"/>
  <c r="AJ73" i="19"/>
  <c r="AK73" i="19"/>
  <c r="AL73" i="19"/>
  <c r="AN73" i="19"/>
  <c r="AO73" i="19"/>
  <c r="D74" i="19"/>
  <c r="J74" i="19"/>
  <c r="AJ74" i="19"/>
  <c r="AK74" i="19"/>
  <c r="AL74" i="19"/>
  <c r="AN74" i="19"/>
  <c r="AO74" i="19"/>
  <c r="D75" i="19"/>
  <c r="J75" i="19"/>
  <c r="AJ75" i="19"/>
  <c r="AK75" i="19"/>
  <c r="AL75" i="19"/>
  <c r="AN75" i="19"/>
  <c r="AO75" i="19"/>
  <c r="AQ75" i="19"/>
  <c r="D76" i="19"/>
  <c r="J76" i="19"/>
  <c r="AJ76" i="19"/>
  <c r="AK76" i="19"/>
  <c r="AL76" i="19"/>
  <c r="AN76" i="19"/>
  <c r="AO76" i="19"/>
  <c r="D77" i="19"/>
  <c r="J77" i="19"/>
  <c r="AJ77" i="19"/>
  <c r="AK77" i="19"/>
  <c r="AL77" i="19"/>
  <c r="AN77" i="19"/>
  <c r="AO77" i="19"/>
  <c r="AQ77" i="19"/>
  <c r="D78" i="19"/>
  <c r="J78" i="19"/>
  <c r="AJ78" i="19"/>
  <c r="AK78" i="19"/>
  <c r="AL78" i="19"/>
  <c r="AN78" i="19"/>
  <c r="AO78" i="19"/>
  <c r="D79" i="19"/>
  <c r="J79" i="19"/>
  <c r="AJ79" i="19"/>
  <c r="AK79" i="19"/>
  <c r="AL79" i="19"/>
  <c r="AN79" i="19"/>
  <c r="AQ79" i="19"/>
  <c r="AO79" i="19"/>
  <c r="D80" i="19"/>
  <c r="J80" i="19"/>
  <c r="AJ80" i="19"/>
  <c r="AK80" i="19"/>
  <c r="AL80" i="19"/>
  <c r="AN80" i="19"/>
  <c r="AO80" i="19"/>
  <c r="D81" i="19"/>
  <c r="J81" i="19"/>
  <c r="AJ81" i="19"/>
  <c r="AK81" i="19"/>
  <c r="AL81" i="19"/>
  <c r="AN81" i="19"/>
  <c r="AO81" i="19"/>
  <c r="AQ81" i="19"/>
  <c r="D82" i="19"/>
  <c r="J82" i="19"/>
  <c r="AJ82" i="19"/>
  <c r="AK82" i="19"/>
  <c r="AL82" i="19"/>
  <c r="AN82" i="19"/>
  <c r="AO82" i="19"/>
  <c r="D83" i="19"/>
  <c r="J83" i="19"/>
  <c r="AJ83" i="19"/>
  <c r="AK83" i="19"/>
  <c r="AL83" i="19"/>
  <c r="AN83" i="19"/>
  <c r="AQ83" i="19"/>
  <c r="AO83" i="19"/>
  <c r="R8" i="18"/>
  <c r="T8" i="18"/>
  <c r="AM8" i="18"/>
  <c r="AP8" i="18"/>
  <c r="AQ8" i="18"/>
  <c r="R9" i="18"/>
  <c r="T9" i="18"/>
  <c r="AQ9" i="18"/>
  <c r="R10" i="18"/>
  <c r="T10" i="18"/>
  <c r="AM10" i="18"/>
  <c r="AQ10" i="18"/>
  <c r="R11" i="18"/>
  <c r="T11" i="18"/>
  <c r="AQ11" i="18"/>
  <c r="R12" i="18"/>
  <c r="AM12" i="18"/>
  <c r="AP12" i="18"/>
  <c r="T12" i="18"/>
  <c r="AQ12" i="18"/>
  <c r="R13" i="18"/>
  <c r="AM13" i="18"/>
  <c r="T13" i="18"/>
  <c r="AQ13" i="18"/>
  <c r="R14" i="18"/>
  <c r="T14" i="18"/>
  <c r="AM14" i="18"/>
  <c r="AP14" i="18"/>
  <c r="AQ14" i="18"/>
  <c r="R15" i="18"/>
  <c r="T15" i="18"/>
  <c r="AM15" i="18"/>
  <c r="AP15" i="18"/>
  <c r="AQ15" i="18"/>
  <c r="R16" i="18"/>
  <c r="AM16" i="18"/>
  <c r="AP16" i="18"/>
  <c r="T16" i="18"/>
  <c r="AQ16" i="18"/>
  <c r="R17" i="18"/>
  <c r="T17" i="18"/>
  <c r="AM17" i="18"/>
  <c r="AP17" i="18"/>
  <c r="AQ17" i="18"/>
  <c r="R18" i="18"/>
  <c r="T18" i="18"/>
  <c r="AM18" i="18"/>
  <c r="AP18" i="18"/>
  <c r="AQ18" i="18"/>
  <c r="R19" i="18"/>
  <c r="AM19" i="18"/>
  <c r="AP19" i="18"/>
  <c r="T19" i="18"/>
  <c r="AQ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S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N20" i="18"/>
  <c r="AO20" i="18"/>
  <c r="B24" i="18"/>
  <c r="C29" i="18"/>
  <c r="G29" i="18"/>
  <c r="I29" i="18"/>
  <c r="J29" i="18"/>
  <c r="N29" i="18"/>
  <c r="N30" i="18" s="1"/>
  <c r="P29" i="18"/>
  <c r="Q29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J41" i="18"/>
  <c r="AK41" i="18"/>
  <c r="AL41" i="18"/>
  <c r="AN41" i="18"/>
  <c r="AO41" i="18"/>
  <c r="AQ41" i="18"/>
  <c r="B45" i="18"/>
  <c r="AQ50" i="18"/>
  <c r="AP50" i="18"/>
  <c r="AQ51" i="18"/>
  <c r="AP52" i="18"/>
  <c r="AQ52" i="18"/>
  <c r="AQ53" i="18"/>
  <c r="AP54" i="18"/>
  <c r="AQ54" i="18"/>
  <c r="AQ55" i="18"/>
  <c r="AQ56" i="18"/>
  <c r="AP56" i="18"/>
  <c r="AP57" i="18"/>
  <c r="AQ57" i="18"/>
  <c r="AQ58" i="18"/>
  <c r="AQ59" i="18"/>
  <c r="AP60" i="18"/>
  <c r="AQ60" i="18"/>
  <c r="AP61" i="18"/>
  <c r="AQ61" i="18"/>
  <c r="C62" i="18"/>
  <c r="D21" i="56"/>
  <c r="E62" i="18"/>
  <c r="F21" i="56"/>
  <c r="F62" i="18"/>
  <c r="G21" i="56"/>
  <c r="G62" i="18"/>
  <c r="H21" i="56"/>
  <c r="H62" i="18"/>
  <c r="I21" i="56"/>
  <c r="I62" i="18"/>
  <c r="J62" i="18"/>
  <c r="J21" i="56"/>
  <c r="K62" i="18"/>
  <c r="K21" i="56"/>
  <c r="L62" i="18"/>
  <c r="L21" i="56"/>
  <c r="M62" i="18"/>
  <c r="M21" i="56"/>
  <c r="N62" i="18"/>
  <c r="N21" i="56"/>
  <c r="O62" i="18"/>
  <c r="O21" i="56"/>
  <c r="P62" i="18"/>
  <c r="P21" i="56"/>
  <c r="Q62" i="18"/>
  <c r="Q21" i="56"/>
  <c r="S62" i="18"/>
  <c r="S21" i="56"/>
  <c r="U62" i="18"/>
  <c r="U21" i="56"/>
  <c r="V62" i="18"/>
  <c r="V21" i="56"/>
  <c r="W62" i="18"/>
  <c r="W21" i="56"/>
  <c r="X62" i="18"/>
  <c r="X21" i="56"/>
  <c r="Y62" i="18"/>
  <c r="Y21" i="56"/>
  <c r="Z62" i="18"/>
  <c r="Z21" i="56"/>
  <c r="AA62" i="18"/>
  <c r="AA21" i="56"/>
  <c r="AB62" i="18"/>
  <c r="AB21" i="56"/>
  <c r="AC62" i="18"/>
  <c r="AC21" i="56"/>
  <c r="AD62" i="18"/>
  <c r="AD21" i="56"/>
  <c r="AE62" i="18"/>
  <c r="AE21" i="56"/>
  <c r="AF62" i="18"/>
  <c r="AG62" i="18"/>
  <c r="AH62" i="18"/>
  <c r="AI62" i="18"/>
  <c r="AJ62" i="18"/>
  <c r="AK62" i="18"/>
  <c r="AL62" i="18"/>
  <c r="AN62" i="18"/>
  <c r="AO62" i="18"/>
  <c r="AQ62" i="18"/>
  <c r="B67" i="18"/>
  <c r="D72" i="18"/>
  <c r="AJ72" i="18"/>
  <c r="AK72" i="18"/>
  <c r="AL72" i="18"/>
  <c r="AN72" i="18"/>
  <c r="AO72" i="18"/>
  <c r="D73" i="18"/>
  <c r="AJ73" i="18"/>
  <c r="AK73" i="18"/>
  <c r="AL73" i="18"/>
  <c r="AN73" i="18"/>
  <c r="AO73" i="18"/>
  <c r="D74" i="18"/>
  <c r="AJ74" i="18"/>
  <c r="AK74" i="18"/>
  <c r="AL74" i="18"/>
  <c r="AN74" i="18"/>
  <c r="AO74" i="18"/>
  <c r="AQ74" i="18"/>
  <c r="D75" i="18"/>
  <c r="D84" i="18"/>
  <c r="AJ75" i="18"/>
  <c r="AK75" i="18"/>
  <c r="AL75" i="18"/>
  <c r="AN75" i="18"/>
  <c r="AO75" i="18"/>
  <c r="D76" i="18"/>
  <c r="AJ76" i="18"/>
  <c r="AK76" i="18"/>
  <c r="AL76" i="18"/>
  <c r="AN76" i="18"/>
  <c r="AO76" i="18"/>
  <c r="AQ76" i="18"/>
  <c r="D77" i="18"/>
  <c r="AJ77" i="18"/>
  <c r="AK77" i="18"/>
  <c r="AL77" i="18"/>
  <c r="AN77" i="18"/>
  <c r="AO77" i="18"/>
  <c r="AQ77" i="18"/>
  <c r="D78" i="18"/>
  <c r="AJ78" i="18"/>
  <c r="AK78" i="18"/>
  <c r="AL78" i="18"/>
  <c r="AN78" i="18"/>
  <c r="AO78" i="18"/>
  <c r="AQ78" i="18"/>
  <c r="D79" i="18"/>
  <c r="AJ79" i="18"/>
  <c r="AK79" i="18"/>
  <c r="AL79" i="18"/>
  <c r="AN79" i="18"/>
  <c r="AQ79" i="18"/>
  <c r="AO79" i="18"/>
  <c r="D80" i="18"/>
  <c r="AJ80" i="18"/>
  <c r="AK80" i="18"/>
  <c r="AL80" i="18"/>
  <c r="AN80" i="18"/>
  <c r="AQ80" i="18"/>
  <c r="AO80" i="18"/>
  <c r="D81" i="18"/>
  <c r="AJ81" i="18"/>
  <c r="AK81" i="18"/>
  <c r="AL81" i="18"/>
  <c r="AN81" i="18"/>
  <c r="AO81" i="18"/>
  <c r="AQ81" i="18"/>
  <c r="D82" i="18"/>
  <c r="AJ82" i="18"/>
  <c r="AK82" i="18"/>
  <c r="AL82" i="18"/>
  <c r="AN82" i="18"/>
  <c r="AQ82" i="18"/>
  <c r="AO82" i="18"/>
  <c r="D83" i="18"/>
  <c r="AJ83" i="18"/>
  <c r="AK83" i="18"/>
  <c r="AL83" i="18"/>
  <c r="AN83" i="18"/>
  <c r="AO83" i="18"/>
  <c r="R8" i="17"/>
  <c r="T8" i="17"/>
  <c r="AM8" i="17"/>
  <c r="AQ8" i="17"/>
  <c r="R9" i="17"/>
  <c r="AM9" i="17"/>
  <c r="AP9" i="17"/>
  <c r="AQ9" i="17"/>
  <c r="R10" i="17"/>
  <c r="AQ10" i="17"/>
  <c r="R11" i="17"/>
  <c r="AM11" i="17"/>
  <c r="AP11" i="17"/>
  <c r="AQ11" i="17"/>
  <c r="R12" i="17"/>
  <c r="AM12" i="17"/>
  <c r="AP12" i="17"/>
  <c r="AQ12" i="17"/>
  <c r="R13" i="17"/>
  <c r="AM13" i="17"/>
  <c r="AP13" i="17"/>
  <c r="AQ13" i="17"/>
  <c r="R14" i="17"/>
  <c r="AM14" i="17"/>
  <c r="AP14" i="17"/>
  <c r="AQ14" i="17"/>
  <c r="R15" i="17"/>
  <c r="AM15" i="17"/>
  <c r="AP15" i="17"/>
  <c r="AQ15" i="17"/>
  <c r="R16" i="17"/>
  <c r="AQ16" i="17"/>
  <c r="R17" i="17"/>
  <c r="AM17" i="17"/>
  <c r="AP17" i="17"/>
  <c r="AQ17" i="17"/>
  <c r="R18" i="17"/>
  <c r="AQ18" i="17"/>
  <c r="R19" i="17"/>
  <c r="AM19" i="17"/>
  <c r="AP19" i="17"/>
  <c r="AQ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N20" i="17"/>
  <c r="AO20" i="17"/>
  <c r="B24" i="17"/>
  <c r="C29" i="17"/>
  <c r="G29" i="17"/>
  <c r="G72" i="17" s="1"/>
  <c r="G30" i="17"/>
  <c r="I29" i="17"/>
  <c r="I41" i="17"/>
  <c r="I20" i="43" s="1"/>
  <c r="J29" i="17"/>
  <c r="N29" i="17"/>
  <c r="N72" i="17" s="1"/>
  <c r="P29" i="17"/>
  <c r="P72" i="17" s="1"/>
  <c r="Q29" i="17"/>
  <c r="AQ29" i="17"/>
  <c r="AQ30" i="17"/>
  <c r="AQ31" i="17"/>
  <c r="AQ32" i="17"/>
  <c r="AQ33" i="17"/>
  <c r="AQ34" i="17"/>
  <c r="AQ35" i="17"/>
  <c r="AQ36" i="17"/>
  <c r="AQ37" i="17"/>
  <c r="AQ38" i="17"/>
  <c r="AQ39" i="17"/>
  <c r="AQ40" i="17"/>
  <c r="AJ41" i="17"/>
  <c r="AK41" i="17"/>
  <c r="AL41" i="17"/>
  <c r="AN41" i="17"/>
  <c r="AQ41" i="17"/>
  <c r="AO41" i="17"/>
  <c r="B45" i="17"/>
  <c r="AP51" i="17"/>
  <c r="AQ51" i="17"/>
  <c r="AQ52" i="17"/>
  <c r="AQ53" i="17"/>
  <c r="AP54" i="17"/>
  <c r="AQ54" i="17"/>
  <c r="AP55" i="17"/>
  <c r="AQ55" i="17"/>
  <c r="AP56" i="17"/>
  <c r="AQ56" i="17"/>
  <c r="AP57" i="17"/>
  <c r="AQ57" i="17"/>
  <c r="AQ58" i="17"/>
  <c r="AP59" i="17"/>
  <c r="AQ59" i="17"/>
  <c r="AQ60" i="17"/>
  <c r="AQ61" i="17"/>
  <c r="C62" i="17"/>
  <c r="D20" i="56"/>
  <c r="E62" i="17"/>
  <c r="F20" i="56"/>
  <c r="F62" i="17"/>
  <c r="G62" i="17"/>
  <c r="H20" i="56"/>
  <c r="H62" i="17"/>
  <c r="I20" i="56"/>
  <c r="I62" i="17"/>
  <c r="J62" i="17"/>
  <c r="J20" i="56"/>
  <c r="K62" i="17"/>
  <c r="K20" i="56"/>
  <c r="L62" i="17"/>
  <c r="L20" i="56"/>
  <c r="M62" i="17"/>
  <c r="M20" i="56"/>
  <c r="N62" i="17"/>
  <c r="N20" i="56"/>
  <c r="O62" i="17"/>
  <c r="P62" i="17"/>
  <c r="P20" i="56"/>
  <c r="Q62" i="17"/>
  <c r="Q20" i="56"/>
  <c r="S62" i="17"/>
  <c r="S20" i="56"/>
  <c r="U62" i="17"/>
  <c r="V62" i="17"/>
  <c r="V20" i="56"/>
  <c r="W62" i="17"/>
  <c r="W20" i="56"/>
  <c r="X62" i="17"/>
  <c r="X20" i="56"/>
  <c r="Y62" i="17"/>
  <c r="Y20" i="56"/>
  <c r="Z62" i="17"/>
  <c r="Z20" i="56"/>
  <c r="AA62" i="17"/>
  <c r="AA20" i="56"/>
  <c r="AB62" i="17"/>
  <c r="AB20" i="56"/>
  <c r="AC62" i="17"/>
  <c r="AD62" i="17"/>
  <c r="AD20" i="56"/>
  <c r="AE62" i="17"/>
  <c r="AE20" i="56"/>
  <c r="AN62" i="17"/>
  <c r="AO62" i="17"/>
  <c r="AQ62" i="17"/>
  <c r="B67" i="17"/>
  <c r="D72" i="17"/>
  <c r="I72" i="17"/>
  <c r="AJ72" i="17"/>
  <c r="AK72" i="17"/>
  <c r="AK84" i="17"/>
  <c r="AL72" i="17"/>
  <c r="AN72" i="17"/>
  <c r="AN84" i="17"/>
  <c r="AO72" i="17"/>
  <c r="D73" i="17"/>
  <c r="I73" i="17"/>
  <c r="J73" i="17"/>
  <c r="P73" i="17"/>
  <c r="Q73" i="17"/>
  <c r="AJ73" i="17"/>
  <c r="AK73" i="17"/>
  <c r="AL73" i="17"/>
  <c r="AL84" i="17"/>
  <c r="AN73" i="17"/>
  <c r="AO73" i="17"/>
  <c r="D74" i="17"/>
  <c r="I74" i="17"/>
  <c r="J74" i="17"/>
  <c r="P74" i="17"/>
  <c r="Q74" i="17"/>
  <c r="AJ74" i="17"/>
  <c r="AJ84" i="17"/>
  <c r="AK74" i="17"/>
  <c r="AL74" i="17"/>
  <c r="AN74" i="17"/>
  <c r="AQ74" i="17"/>
  <c r="AO74" i="17"/>
  <c r="D75" i="17"/>
  <c r="I75" i="17"/>
  <c r="J75" i="17"/>
  <c r="P75" i="17"/>
  <c r="Q75" i="17"/>
  <c r="AJ75" i="17"/>
  <c r="AK75" i="17"/>
  <c r="AL75" i="17"/>
  <c r="AN75" i="17"/>
  <c r="AO75" i="17"/>
  <c r="D76" i="17"/>
  <c r="I76" i="17"/>
  <c r="J76" i="17"/>
  <c r="P76" i="17"/>
  <c r="Q76" i="17"/>
  <c r="AJ76" i="17"/>
  <c r="AK76" i="17"/>
  <c r="AL76" i="17"/>
  <c r="AN76" i="17"/>
  <c r="AO76" i="17"/>
  <c r="AQ76" i="17"/>
  <c r="D77" i="17"/>
  <c r="I77" i="17"/>
  <c r="J77" i="17"/>
  <c r="P77" i="17"/>
  <c r="Q77" i="17"/>
  <c r="AJ77" i="17"/>
  <c r="AK77" i="17"/>
  <c r="AL77" i="17"/>
  <c r="AN77" i="17"/>
  <c r="AQ77" i="17"/>
  <c r="AO77" i="17"/>
  <c r="D78" i="17"/>
  <c r="I78" i="17"/>
  <c r="J78" i="17"/>
  <c r="P78" i="17"/>
  <c r="Q78" i="17"/>
  <c r="AJ78" i="17"/>
  <c r="AK78" i="17"/>
  <c r="AL78" i="17"/>
  <c r="AN78" i="17"/>
  <c r="AO78" i="17"/>
  <c r="AQ78" i="17"/>
  <c r="D79" i="17"/>
  <c r="I79" i="17"/>
  <c r="J79" i="17"/>
  <c r="P79" i="17"/>
  <c r="Q79" i="17"/>
  <c r="AJ79" i="17"/>
  <c r="AK79" i="17"/>
  <c r="AL79" i="17"/>
  <c r="AN79" i="17"/>
  <c r="AO79" i="17"/>
  <c r="AQ79" i="17"/>
  <c r="D80" i="17"/>
  <c r="I80" i="17"/>
  <c r="J80" i="17"/>
  <c r="P80" i="17"/>
  <c r="Q80" i="17"/>
  <c r="AJ80" i="17"/>
  <c r="AK80" i="17"/>
  <c r="AL80" i="17"/>
  <c r="AN80" i="17"/>
  <c r="AO80" i="17"/>
  <c r="D81" i="17"/>
  <c r="I81" i="17"/>
  <c r="J81" i="17"/>
  <c r="P81" i="17"/>
  <c r="Q81" i="17"/>
  <c r="AJ81" i="17"/>
  <c r="AK81" i="17"/>
  <c r="AL81" i="17"/>
  <c r="AN81" i="17"/>
  <c r="AO81" i="17"/>
  <c r="D82" i="17"/>
  <c r="I82" i="17"/>
  <c r="J82" i="17"/>
  <c r="P82" i="17"/>
  <c r="Q82" i="17"/>
  <c r="AJ82" i="17"/>
  <c r="AK82" i="17"/>
  <c r="AL82" i="17"/>
  <c r="AN82" i="17"/>
  <c r="AO82" i="17"/>
  <c r="AQ82" i="17"/>
  <c r="D83" i="17"/>
  <c r="I83" i="17"/>
  <c r="J83" i="17"/>
  <c r="P83" i="17"/>
  <c r="Q83" i="17"/>
  <c r="AJ83" i="17"/>
  <c r="AK83" i="17"/>
  <c r="AL83" i="17"/>
  <c r="AN83" i="17"/>
  <c r="AO83" i="17"/>
  <c r="AQ83" i="17"/>
  <c r="R8" i="16"/>
  <c r="T8" i="16"/>
  <c r="AQ8" i="16"/>
  <c r="R9" i="16"/>
  <c r="AM9" i="16"/>
  <c r="AP9" i="16"/>
  <c r="T9" i="16"/>
  <c r="AQ9" i="16"/>
  <c r="R10" i="16"/>
  <c r="AM10" i="16"/>
  <c r="T10" i="16"/>
  <c r="AQ10" i="16"/>
  <c r="R11" i="16"/>
  <c r="T11" i="16"/>
  <c r="AM11" i="16"/>
  <c r="AQ11" i="16"/>
  <c r="R12" i="16"/>
  <c r="AM12" i="16"/>
  <c r="T12" i="16"/>
  <c r="AQ12" i="16"/>
  <c r="R13" i="16"/>
  <c r="T13" i="16"/>
  <c r="AM13" i="16"/>
  <c r="AQ13" i="16"/>
  <c r="R14" i="16"/>
  <c r="AM14" i="16"/>
  <c r="T14" i="16"/>
  <c r="AQ14" i="16"/>
  <c r="R15" i="16"/>
  <c r="T15" i="16"/>
  <c r="AM15" i="16"/>
  <c r="AQ15" i="16"/>
  <c r="R16" i="16"/>
  <c r="AM16" i="16"/>
  <c r="T16" i="16"/>
  <c r="AQ16" i="16"/>
  <c r="R17" i="16"/>
  <c r="T17" i="16"/>
  <c r="AM17" i="16"/>
  <c r="AQ17" i="16"/>
  <c r="R18" i="16"/>
  <c r="T18" i="16"/>
  <c r="AM18" i="16"/>
  <c r="AP18" i="16"/>
  <c r="AQ18" i="16"/>
  <c r="R19" i="16"/>
  <c r="T19" i="16"/>
  <c r="AM19" i="16"/>
  <c r="AP19" i="16"/>
  <c r="AQ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S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AH20" i="16"/>
  <c r="AI20" i="16"/>
  <c r="AJ20" i="16"/>
  <c r="AK20" i="16"/>
  <c r="AL20" i="16"/>
  <c r="AN20" i="16"/>
  <c r="AO20" i="16"/>
  <c r="B24" i="16"/>
  <c r="C29" i="16"/>
  <c r="C30" i="16"/>
  <c r="G29" i="16"/>
  <c r="I29" i="16"/>
  <c r="J29" i="16"/>
  <c r="J30" i="16" s="1"/>
  <c r="N29" i="16"/>
  <c r="P29" i="16"/>
  <c r="P30" i="16" s="1"/>
  <c r="Q29" i="16"/>
  <c r="Q30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J41" i="16"/>
  <c r="AK41" i="16"/>
  <c r="AL41" i="16"/>
  <c r="AN41" i="16"/>
  <c r="AQ41" i="16"/>
  <c r="AO41" i="16"/>
  <c r="B45" i="16"/>
  <c r="AQ50" i="16"/>
  <c r="AP50" i="16"/>
  <c r="AQ51" i="16"/>
  <c r="AP52" i="16"/>
  <c r="AQ52" i="16"/>
  <c r="AP53" i="16"/>
  <c r="AQ53" i="16"/>
  <c r="AP54" i="16"/>
  <c r="AQ54" i="16"/>
  <c r="AQ55" i="16"/>
  <c r="AP55" i="16"/>
  <c r="AQ56" i="16"/>
  <c r="AP57" i="16"/>
  <c r="AQ57" i="16"/>
  <c r="AQ58" i="16"/>
  <c r="AQ59" i="16"/>
  <c r="AP60" i="16"/>
  <c r="AQ60" i="16"/>
  <c r="AQ61" i="16"/>
  <c r="C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S62" i="16"/>
  <c r="T62" i="16"/>
  <c r="U62" i="16"/>
  <c r="V62" i="16"/>
  <c r="W62" i="16"/>
  <c r="X62" i="16"/>
  <c r="Y62" i="16"/>
  <c r="Z62" i="16"/>
  <c r="AA62" i="16"/>
  <c r="AB62" i="16"/>
  <c r="AC62" i="16"/>
  <c r="AD62" i="16"/>
  <c r="AE62" i="16"/>
  <c r="AF62" i="16"/>
  <c r="AG62" i="16"/>
  <c r="AH62" i="16"/>
  <c r="AI62" i="16"/>
  <c r="AJ62" i="16"/>
  <c r="AK62" i="16"/>
  <c r="AL62" i="16"/>
  <c r="AN62" i="16"/>
  <c r="AQ62" i="16"/>
  <c r="AO62" i="16"/>
  <c r="B67" i="16"/>
  <c r="D72" i="16"/>
  <c r="I72" i="16"/>
  <c r="P72" i="16"/>
  <c r="AJ72" i="16"/>
  <c r="AK72" i="16"/>
  <c r="AL72" i="16"/>
  <c r="AN72" i="16"/>
  <c r="AO72" i="16"/>
  <c r="D73" i="16"/>
  <c r="AJ73" i="16"/>
  <c r="AK73" i="16"/>
  <c r="AL73" i="16"/>
  <c r="AN73" i="16"/>
  <c r="AO73" i="16"/>
  <c r="D74" i="16"/>
  <c r="AJ74" i="16"/>
  <c r="AJ84" i="16"/>
  <c r="AK74" i="16"/>
  <c r="AL74" i="16"/>
  <c r="AN74" i="16"/>
  <c r="AO74" i="16"/>
  <c r="AQ74" i="16"/>
  <c r="D75" i="16"/>
  <c r="AJ75" i="16"/>
  <c r="AK75" i="16"/>
  <c r="AK84" i="16"/>
  <c r="AL75" i="16"/>
  <c r="AN75" i="16"/>
  <c r="AO75" i="16"/>
  <c r="AQ75" i="16"/>
  <c r="D76" i="16"/>
  <c r="AJ76" i="16"/>
  <c r="AK76" i="16"/>
  <c r="AL76" i="16"/>
  <c r="AN76" i="16"/>
  <c r="AO76" i="16"/>
  <c r="AQ76" i="16"/>
  <c r="D77" i="16"/>
  <c r="AJ77" i="16"/>
  <c r="AK77" i="16"/>
  <c r="AL77" i="16"/>
  <c r="AN77" i="16"/>
  <c r="AO77" i="16"/>
  <c r="D78" i="16"/>
  <c r="AJ78" i="16"/>
  <c r="AK78" i="16"/>
  <c r="AL78" i="16"/>
  <c r="AN78" i="16"/>
  <c r="AQ78" i="16"/>
  <c r="AO78" i="16"/>
  <c r="D79" i="16"/>
  <c r="AJ79" i="16"/>
  <c r="AK79" i="16"/>
  <c r="AL79" i="16"/>
  <c r="AN79" i="16"/>
  <c r="AO79" i="16"/>
  <c r="D80" i="16"/>
  <c r="AJ80" i="16"/>
  <c r="AK80" i="16"/>
  <c r="AL80" i="16"/>
  <c r="AN80" i="16"/>
  <c r="AO80" i="16"/>
  <c r="AQ80" i="16"/>
  <c r="D81" i="16"/>
  <c r="AJ81" i="16"/>
  <c r="AK81" i="16"/>
  <c r="AL81" i="16"/>
  <c r="AN81" i="16"/>
  <c r="AO81" i="16"/>
  <c r="D82" i="16"/>
  <c r="AJ82" i="16"/>
  <c r="AK82" i="16"/>
  <c r="AL82" i="16"/>
  <c r="AN82" i="16"/>
  <c r="AO82" i="16"/>
  <c r="AQ82" i="16"/>
  <c r="D83" i="16"/>
  <c r="AJ83" i="16"/>
  <c r="AK83" i="16"/>
  <c r="AL83" i="16"/>
  <c r="AL84" i="16"/>
  <c r="AN83" i="16"/>
  <c r="AQ83" i="16"/>
  <c r="AO83" i="16"/>
  <c r="R8" i="15"/>
  <c r="T8" i="15"/>
  <c r="AM8" i="15"/>
  <c r="AP8" i="15"/>
  <c r="AQ8" i="15"/>
  <c r="R9" i="15"/>
  <c r="T9" i="15"/>
  <c r="AM9" i="15"/>
  <c r="AQ9" i="15"/>
  <c r="AP9" i="15"/>
  <c r="R10" i="15"/>
  <c r="T10" i="15"/>
  <c r="AQ10" i="15"/>
  <c r="R11" i="15"/>
  <c r="T11" i="15"/>
  <c r="AM11" i="15"/>
  <c r="AQ11" i="15"/>
  <c r="R12" i="15"/>
  <c r="T12" i="15"/>
  <c r="AQ12" i="15"/>
  <c r="R13" i="15"/>
  <c r="T13" i="15"/>
  <c r="AM13" i="15"/>
  <c r="AP13" i="15"/>
  <c r="AQ13" i="15"/>
  <c r="R14" i="15"/>
  <c r="T14" i="15"/>
  <c r="AM14" i="15"/>
  <c r="AP14" i="15"/>
  <c r="AQ14" i="15"/>
  <c r="R15" i="15"/>
  <c r="T15" i="15"/>
  <c r="AM15" i="15"/>
  <c r="AQ15" i="15"/>
  <c r="R16" i="15"/>
  <c r="T16" i="15"/>
  <c r="AM16" i="15"/>
  <c r="AP16" i="15"/>
  <c r="AQ16" i="15"/>
  <c r="R17" i="15"/>
  <c r="T17" i="15"/>
  <c r="AM17" i="15"/>
  <c r="AP17" i="15"/>
  <c r="AQ17" i="15"/>
  <c r="R18" i="15"/>
  <c r="T18" i="15"/>
  <c r="AM18" i="15"/>
  <c r="AP18" i="15"/>
  <c r="AQ18" i="15"/>
  <c r="R19" i="15"/>
  <c r="T19" i="15"/>
  <c r="AM19" i="15"/>
  <c r="AP19" i="15"/>
  <c r="AQ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S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N20" i="15"/>
  <c r="AO20" i="15"/>
  <c r="B24" i="15"/>
  <c r="C29" i="15"/>
  <c r="G29" i="15"/>
  <c r="I29" i="15"/>
  <c r="I72" i="15" s="1"/>
  <c r="I30" i="15"/>
  <c r="I31" i="15" s="1"/>
  <c r="J29" i="15"/>
  <c r="J72" i="15" s="1"/>
  <c r="N29" i="15"/>
  <c r="N72" i="15"/>
  <c r="P29" i="15"/>
  <c r="P30" i="15" s="1"/>
  <c r="P72" i="15"/>
  <c r="Q29" i="15"/>
  <c r="AQ29" i="15"/>
  <c r="D30" i="15"/>
  <c r="D31" i="15"/>
  <c r="AQ30" i="15"/>
  <c r="AQ31" i="15"/>
  <c r="AQ32" i="15"/>
  <c r="AQ33" i="15"/>
  <c r="AQ34" i="15"/>
  <c r="AQ35" i="15"/>
  <c r="AQ36" i="15"/>
  <c r="AQ37" i="15"/>
  <c r="AQ38" i="15"/>
  <c r="AQ39" i="15"/>
  <c r="AQ40" i="15"/>
  <c r="AJ41" i="15"/>
  <c r="AK41" i="15"/>
  <c r="AL41" i="15"/>
  <c r="AN41" i="15"/>
  <c r="AO41" i="15"/>
  <c r="B45" i="15"/>
  <c r="AQ50" i="15"/>
  <c r="AP51" i="15"/>
  <c r="AQ51" i="15"/>
  <c r="AP52" i="15"/>
  <c r="AQ52" i="15"/>
  <c r="AQ53" i="15"/>
  <c r="AP53" i="15"/>
  <c r="AP54" i="15"/>
  <c r="AQ54" i="15"/>
  <c r="AP55" i="15"/>
  <c r="AQ55" i="15"/>
  <c r="AQ56" i="15"/>
  <c r="AQ57" i="15"/>
  <c r="AP57" i="15"/>
  <c r="AQ58" i="15"/>
  <c r="AP59" i="15"/>
  <c r="AQ59" i="15"/>
  <c r="AQ60" i="15"/>
  <c r="AP60" i="15"/>
  <c r="AQ61" i="15"/>
  <c r="C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S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N62" i="15"/>
  <c r="AQ62" i="15"/>
  <c r="AO62" i="15"/>
  <c r="B67" i="15"/>
  <c r="D72" i="15"/>
  <c r="AJ72" i="15"/>
  <c r="AK72" i="15"/>
  <c r="AL72" i="15"/>
  <c r="AN72" i="15"/>
  <c r="AO72" i="15"/>
  <c r="AJ73" i="15"/>
  <c r="AK73" i="15"/>
  <c r="AL73" i="15"/>
  <c r="AN73" i="15"/>
  <c r="AO73" i="15"/>
  <c r="AQ73" i="15"/>
  <c r="AJ74" i="15"/>
  <c r="AK74" i="15"/>
  <c r="AL74" i="15"/>
  <c r="AN74" i="15"/>
  <c r="AQ74" i="15"/>
  <c r="AO74" i="15"/>
  <c r="AJ75" i="15"/>
  <c r="AK75" i="15"/>
  <c r="AL75" i="15"/>
  <c r="AN75" i="15"/>
  <c r="AO75" i="15"/>
  <c r="AJ76" i="15"/>
  <c r="AK76" i="15"/>
  <c r="AL76" i="15"/>
  <c r="AN76" i="15"/>
  <c r="AO76" i="15"/>
  <c r="AQ76" i="15"/>
  <c r="AJ77" i="15"/>
  <c r="AK77" i="15"/>
  <c r="AL77" i="15"/>
  <c r="AN77" i="15"/>
  <c r="AO77" i="15"/>
  <c r="AQ77" i="15"/>
  <c r="AJ78" i="15"/>
  <c r="AK78" i="15"/>
  <c r="AL78" i="15"/>
  <c r="AN78" i="15"/>
  <c r="AO78" i="15"/>
  <c r="AQ78" i="15"/>
  <c r="AJ79" i="15"/>
  <c r="AK79" i="15"/>
  <c r="AL79" i="15"/>
  <c r="AN79" i="15"/>
  <c r="AO79" i="15"/>
  <c r="AJ80" i="15"/>
  <c r="AK80" i="15"/>
  <c r="AL80" i="15"/>
  <c r="AN80" i="15"/>
  <c r="AO80" i="15"/>
  <c r="AJ81" i="15"/>
  <c r="AK81" i="15"/>
  <c r="AL81" i="15"/>
  <c r="AN81" i="15"/>
  <c r="AO81" i="15"/>
  <c r="AJ82" i="15"/>
  <c r="AK82" i="15"/>
  <c r="AL82" i="15"/>
  <c r="AN82" i="15"/>
  <c r="AQ82" i="15"/>
  <c r="AO82" i="15"/>
  <c r="AJ83" i="15"/>
  <c r="AK83" i="15"/>
  <c r="AL83" i="15"/>
  <c r="AN83" i="15"/>
  <c r="AO83" i="15"/>
  <c r="R8" i="14"/>
  <c r="T8" i="14"/>
  <c r="AM8" i="14"/>
  <c r="AQ8" i="14"/>
  <c r="R9" i="14"/>
  <c r="T9" i="14"/>
  <c r="AQ9" i="14"/>
  <c r="T10" i="14"/>
  <c r="AM10" i="14"/>
  <c r="AQ10" i="14"/>
  <c r="R11" i="14"/>
  <c r="T11" i="14"/>
  <c r="AM11" i="14"/>
  <c r="AP11" i="14"/>
  <c r="AQ11" i="14"/>
  <c r="R12" i="14"/>
  <c r="T12" i="14"/>
  <c r="AM12" i="14"/>
  <c r="AQ12" i="14"/>
  <c r="R13" i="14"/>
  <c r="T13" i="14"/>
  <c r="AM13" i="14"/>
  <c r="AP13" i="14"/>
  <c r="AQ13" i="14"/>
  <c r="R14" i="14"/>
  <c r="T14" i="14"/>
  <c r="AM14" i="14"/>
  <c r="AP14" i="14"/>
  <c r="AQ14" i="14"/>
  <c r="R15" i="14"/>
  <c r="T15" i="14"/>
  <c r="AM15" i="14"/>
  <c r="AQ15" i="14"/>
  <c r="R16" i="14"/>
  <c r="T16" i="14"/>
  <c r="AM16" i="14"/>
  <c r="AP16" i="14"/>
  <c r="AQ16" i="14"/>
  <c r="R17" i="14"/>
  <c r="T17" i="14"/>
  <c r="AM17" i="14"/>
  <c r="AP17" i="14"/>
  <c r="AQ17" i="14"/>
  <c r="R18" i="14"/>
  <c r="AM18" i="14"/>
  <c r="AP18" i="14"/>
  <c r="AQ18" i="14"/>
  <c r="R19" i="14"/>
  <c r="T19" i="14"/>
  <c r="AQ1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S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N20" i="14"/>
  <c r="AQ20" i="14"/>
  <c r="AO20" i="14"/>
  <c r="B24" i="14"/>
  <c r="C29" i="14"/>
  <c r="C30" i="14"/>
  <c r="C72" i="14"/>
  <c r="G29" i="14"/>
  <c r="I29" i="14"/>
  <c r="N29" i="14"/>
  <c r="P29" i="14"/>
  <c r="P72" i="14" s="1"/>
  <c r="Q29" i="14"/>
  <c r="AQ29" i="14"/>
  <c r="D30" i="14"/>
  <c r="D31" i="14"/>
  <c r="J30" i="14"/>
  <c r="N30" i="14"/>
  <c r="AQ30" i="14"/>
  <c r="AQ31" i="14"/>
  <c r="AQ32" i="14"/>
  <c r="AQ33" i="14"/>
  <c r="AQ34" i="14"/>
  <c r="AQ35" i="14"/>
  <c r="AQ36" i="14"/>
  <c r="AQ37" i="14"/>
  <c r="AQ38" i="14"/>
  <c r="AQ39" i="14"/>
  <c r="AQ40" i="14"/>
  <c r="AJ41" i="14"/>
  <c r="AK41" i="14"/>
  <c r="AL41" i="14"/>
  <c r="AN41" i="14"/>
  <c r="AO41" i="14"/>
  <c r="AQ41" i="14"/>
  <c r="B45" i="14"/>
  <c r="AQ50" i="14"/>
  <c r="AQ51" i="14"/>
  <c r="AQ52" i="14"/>
  <c r="AQ53" i="14"/>
  <c r="AQ54" i="14"/>
  <c r="AQ55" i="14"/>
  <c r="AP55" i="14"/>
  <c r="AQ56" i="14"/>
  <c r="AQ57" i="14"/>
  <c r="AQ58" i="14"/>
  <c r="AQ59" i="14"/>
  <c r="AQ60" i="14"/>
  <c r="AQ61" i="14"/>
  <c r="C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N62" i="14"/>
  <c r="AO62" i="14"/>
  <c r="AQ62" i="14"/>
  <c r="B67" i="14"/>
  <c r="D72" i="14"/>
  <c r="G72" i="14"/>
  <c r="J72" i="14"/>
  <c r="AJ72" i="14"/>
  <c r="AK72" i="14"/>
  <c r="AL72" i="14"/>
  <c r="AN72" i="14"/>
  <c r="AQ72" i="14"/>
  <c r="AO72" i="14"/>
  <c r="AJ73" i="14"/>
  <c r="AK73" i="14"/>
  <c r="AL73" i="14"/>
  <c r="AN73" i="14"/>
  <c r="AO73" i="14"/>
  <c r="AJ74" i="14"/>
  <c r="AK74" i="14"/>
  <c r="AL74" i="14"/>
  <c r="AN74" i="14"/>
  <c r="AO74" i="14"/>
  <c r="AJ75" i="14"/>
  <c r="AK75" i="14"/>
  <c r="AL75" i="14"/>
  <c r="AN75" i="14"/>
  <c r="AO75" i="14"/>
  <c r="AJ76" i="14"/>
  <c r="AK76" i="14"/>
  <c r="AL76" i="14"/>
  <c r="AN76" i="14"/>
  <c r="AO76" i="14"/>
  <c r="AJ77" i="14"/>
  <c r="AK77" i="14"/>
  <c r="AL77" i="14"/>
  <c r="AN77" i="14"/>
  <c r="AO77" i="14"/>
  <c r="AQ77" i="14"/>
  <c r="AJ78" i="14"/>
  <c r="AK78" i="14"/>
  <c r="AL78" i="14"/>
  <c r="AN78" i="14"/>
  <c r="AO78" i="14"/>
  <c r="AJ79" i="14"/>
  <c r="AK79" i="14"/>
  <c r="AL79" i="14"/>
  <c r="AN79" i="14"/>
  <c r="AO79" i="14"/>
  <c r="AQ79" i="14"/>
  <c r="AJ80" i="14"/>
  <c r="AK80" i="14"/>
  <c r="AL80" i="14"/>
  <c r="AN80" i="14"/>
  <c r="AO80" i="14"/>
  <c r="AJ81" i="14"/>
  <c r="AK81" i="14"/>
  <c r="AL81" i="14"/>
  <c r="AN81" i="14"/>
  <c r="AO81" i="14"/>
  <c r="AQ81" i="14"/>
  <c r="AJ82" i="14"/>
  <c r="AK82" i="14"/>
  <c r="AL82" i="14"/>
  <c r="AN82" i="14"/>
  <c r="AO82" i="14"/>
  <c r="AQ82" i="14"/>
  <c r="AJ83" i="14"/>
  <c r="AK83" i="14"/>
  <c r="AL83" i="14"/>
  <c r="AN83" i="14"/>
  <c r="AO83" i="14"/>
  <c r="R8" i="13"/>
  <c r="T8" i="13"/>
  <c r="AM8" i="13"/>
  <c r="AP8" i="13"/>
  <c r="AQ8" i="13"/>
  <c r="R9" i="13"/>
  <c r="T9" i="13"/>
  <c r="AM9" i="13"/>
  <c r="AP9" i="13"/>
  <c r="AQ9" i="13"/>
  <c r="R10" i="13"/>
  <c r="T10" i="13"/>
  <c r="AQ10" i="13"/>
  <c r="R11" i="13"/>
  <c r="T11" i="13"/>
  <c r="AM11" i="13"/>
  <c r="AQ11" i="13"/>
  <c r="R12" i="13"/>
  <c r="T12" i="13"/>
  <c r="AM12" i="13"/>
  <c r="AP12" i="13"/>
  <c r="AQ12" i="13"/>
  <c r="R13" i="13"/>
  <c r="T13" i="13"/>
  <c r="AM13" i="13"/>
  <c r="AP13" i="13"/>
  <c r="AQ13" i="13"/>
  <c r="R14" i="13"/>
  <c r="T14" i="13"/>
  <c r="AM14" i="13"/>
  <c r="AP14" i="13"/>
  <c r="AQ14" i="13"/>
  <c r="R15" i="13"/>
  <c r="T15" i="13"/>
  <c r="AQ15" i="13"/>
  <c r="R16" i="13"/>
  <c r="T16" i="13"/>
  <c r="AM16" i="13"/>
  <c r="AP16" i="13"/>
  <c r="AQ16" i="13"/>
  <c r="R17" i="13"/>
  <c r="T17" i="13"/>
  <c r="AM17" i="13"/>
  <c r="AP17" i="13"/>
  <c r="AQ17" i="13"/>
  <c r="R18" i="13"/>
  <c r="T18" i="13"/>
  <c r="AM18" i="13"/>
  <c r="AP18" i="13"/>
  <c r="AQ18" i="13"/>
  <c r="R19" i="13"/>
  <c r="AM19" i="13"/>
  <c r="AP19" i="13"/>
  <c r="T19" i="13"/>
  <c r="AQ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S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N20" i="13"/>
  <c r="AO20" i="13"/>
  <c r="B24" i="13"/>
  <c r="C29" i="13"/>
  <c r="C30" i="13" s="1"/>
  <c r="G29" i="13"/>
  <c r="G30" i="13" s="1"/>
  <c r="G31" i="13"/>
  <c r="G32" i="13" s="1"/>
  <c r="G33" i="13" s="1"/>
  <c r="G76" i="13" s="1"/>
  <c r="I29" i="13"/>
  <c r="J29" i="13"/>
  <c r="N29" i="13"/>
  <c r="N72" i="13" s="1"/>
  <c r="P29" i="13"/>
  <c r="Q29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D41" i="13"/>
  <c r="AJ41" i="13"/>
  <c r="AK41" i="13"/>
  <c r="AL41" i="13"/>
  <c r="AN41" i="13"/>
  <c r="AQ41" i="13"/>
  <c r="AO41" i="13"/>
  <c r="B45" i="13"/>
  <c r="AP50" i="13"/>
  <c r="AQ50" i="13"/>
  <c r="AQ51" i="13"/>
  <c r="AQ52" i="13"/>
  <c r="AQ53" i="13"/>
  <c r="AP54" i="13"/>
  <c r="AQ54" i="13"/>
  <c r="AQ55" i="13"/>
  <c r="AQ56" i="13"/>
  <c r="AQ57" i="13"/>
  <c r="AP57" i="13"/>
  <c r="AQ58" i="13"/>
  <c r="AQ59" i="13"/>
  <c r="AQ60" i="13"/>
  <c r="AQ61" i="13"/>
  <c r="C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N62" i="13"/>
  <c r="AQ62" i="13"/>
  <c r="AO62" i="13"/>
  <c r="B67" i="13"/>
  <c r="D72" i="13"/>
  <c r="AJ72" i="13"/>
  <c r="AK72" i="13"/>
  <c r="AL72" i="13"/>
  <c r="AN72" i="13"/>
  <c r="AO72" i="13"/>
  <c r="D73" i="13"/>
  <c r="AJ73" i="13"/>
  <c r="AK73" i="13"/>
  <c r="AL73" i="13"/>
  <c r="AN73" i="13"/>
  <c r="AQ73" i="13"/>
  <c r="AO73" i="13"/>
  <c r="D74" i="13"/>
  <c r="AJ74" i="13"/>
  <c r="AK74" i="13"/>
  <c r="AL74" i="13"/>
  <c r="AN74" i="13"/>
  <c r="AO74" i="13"/>
  <c r="D75" i="13"/>
  <c r="D84" i="13"/>
  <c r="AJ75" i="13"/>
  <c r="AK75" i="13"/>
  <c r="AL75" i="13"/>
  <c r="AN75" i="13"/>
  <c r="AO75" i="13"/>
  <c r="D76" i="13"/>
  <c r="AJ76" i="13"/>
  <c r="AK76" i="13"/>
  <c r="AL76" i="13"/>
  <c r="AN76" i="13"/>
  <c r="AO76" i="13"/>
  <c r="D77" i="13"/>
  <c r="AJ77" i="13"/>
  <c r="AK77" i="13"/>
  <c r="AL77" i="13"/>
  <c r="AN77" i="13"/>
  <c r="AQ77" i="13"/>
  <c r="AO77" i="13"/>
  <c r="D78" i="13"/>
  <c r="AJ78" i="13"/>
  <c r="AK78" i="13"/>
  <c r="AL78" i="13"/>
  <c r="AN78" i="13"/>
  <c r="AQ78" i="13"/>
  <c r="AO78" i="13"/>
  <c r="D79" i="13"/>
  <c r="AJ79" i="13"/>
  <c r="AK79" i="13"/>
  <c r="AL79" i="13"/>
  <c r="AN79" i="13"/>
  <c r="AQ79" i="13"/>
  <c r="AO79" i="13"/>
  <c r="D80" i="13"/>
  <c r="AJ80" i="13"/>
  <c r="AK80" i="13"/>
  <c r="AL80" i="13"/>
  <c r="AN80" i="13"/>
  <c r="AO80" i="13"/>
  <c r="D81" i="13"/>
  <c r="AJ81" i="13"/>
  <c r="AJ84" i="13"/>
  <c r="AK81" i="13"/>
  <c r="AL81" i="13"/>
  <c r="AN81" i="13"/>
  <c r="AQ81" i="13"/>
  <c r="AO81" i="13"/>
  <c r="D82" i="13"/>
  <c r="AJ82" i="13"/>
  <c r="AK82" i="13"/>
  <c r="AL82" i="13"/>
  <c r="AN82" i="13"/>
  <c r="AO82" i="13"/>
  <c r="AQ82" i="13"/>
  <c r="D83" i="13"/>
  <c r="AJ83" i="13"/>
  <c r="AK83" i="13"/>
  <c r="AL83" i="13"/>
  <c r="AL84" i="13"/>
  <c r="AN83" i="13"/>
  <c r="AQ83" i="13"/>
  <c r="AO83" i="13"/>
  <c r="R8" i="12"/>
  <c r="T8" i="12"/>
  <c r="AM8" i="12"/>
  <c r="AQ8" i="12"/>
  <c r="R9" i="12"/>
  <c r="T9" i="12"/>
  <c r="AM9" i="12"/>
  <c r="AP9" i="12"/>
  <c r="AQ9" i="12"/>
  <c r="R10" i="12"/>
  <c r="T10" i="12"/>
  <c r="AM10" i="12"/>
  <c r="AP10" i="12"/>
  <c r="AQ10" i="12"/>
  <c r="R11" i="12"/>
  <c r="T11" i="12"/>
  <c r="AQ11" i="12"/>
  <c r="R12" i="12"/>
  <c r="T12" i="12"/>
  <c r="AM12" i="12"/>
  <c r="AP12" i="12"/>
  <c r="AQ12" i="12"/>
  <c r="R13" i="12"/>
  <c r="AM13" i="12"/>
  <c r="AP13" i="12"/>
  <c r="T13" i="12"/>
  <c r="AQ13" i="12"/>
  <c r="R14" i="12"/>
  <c r="AM14" i="12"/>
  <c r="AP14" i="12"/>
  <c r="T14" i="12"/>
  <c r="AQ14" i="12"/>
  <c r="R15" i="12"/>
  <c r="T15" i="12"/>
  <c r="AQ15" i="12"/>
  <c r="R16" i="12"/>
  <c r="AM16" i="12"/>
  <c r="AP16" i="12"/>
  <c r="T16" i="12"/>
  <c r="AQ16" i="12"/>
  <c r="R17" i="12"/>
  <c r="T17" i="12"/>
  <c r="AM17" i="12"/>
  <c r="AP17" i="12"/>
  <c r="AQ17" i="12"/>
  <c r="R18" i="12"/>
  <c r="T18" i="12"/>
  <c r="AM18" i="12"/>
  <c r="AP18" i="12"/>
  <c r="AQ18" i="12"/>
  <c r="R19" i="12"/>
  <c r="T19" i="12"/>
  <c r="AQ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S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N20" i="12"/>
  <c r="AO20" i="12"/>
  <c r="B24" i="12"/>
  <c r="C29" i="12"/>
  <c r="G29" i="12"/>
  <c r="G30" i="12" s="1"/>
  <c r="G31" i="12" s="1"/>
  <c r="G32" i="12" s="1"/>
  <c r="G33" i="12" s="1"/>
  <c r="I29" i="12"/>
  <c r="I72" i="12" s="1"/>
  <c r="J29" i="12"/>
  <c r="J72" i="12" s="1"/>
  <c r="N29" i="12"/>
  <c r="P29" i="12"/>
  <c r="P72" i="12" s="1"/>
  <c r="Q29" i="12"/>
  <c r="Q30" i="12" s="1"/>
  <c r="Q31" i="12" s="1"/>
  <c r="Q32" i="12" s="1"/>
  <c r="Q33" i="12" s="1"/>
  <c r="Q72" i="12"/>
  <c r="AQ29" i="12"/>
  <c r="D30" i="12"/>
  <c r="O30" i="12"/>
  <c r="O31" i="12" s="1"/>
  <c r="AQ30" i="12"/>
  <c r="AQ31" i="12"/>
  <c r="AQ32" i="12"/>
  <c r="AQ33" i="12"/>
  <c r="AQ34" i="12"/>
  <c r="AQ35" i="12"/>
  <c r="AQ36" i="12"/>
  <c r="AQ37" i="12"/>
  <c r="AQ38" i="12"/>
  <c r="AQ39" i="12"/>
  <c r="AQ40" i="12"/>
  <c r="AJ41" i="12"/>
  <c r="AK41" i="12"/>
  <c r="AL41" i="12"/>
  <c r="AN41" i="12"/>
  <c r="AQ41" i="12"/>
  <c r="AO41" i="12"/>
  <c r="B45" i="12"/>
  <c r="AP50" i="12"/>
  <c r="AQ50" i="12"/>
  <c r="AP51" i="12"/>
  <c r="AQ51" i="12"/>
  <c r="AQ52" i="12"/>
  <c r="AP53" i="12"/>
  <c r="AQ53" i="12"/>
  <c r="AP54" i="12"/>
  <c r="AQ54" i="12"/>
  <c r="AP55" i="12"/>
  <c r="AQ55" i="12"/>
  <c r="AQ56" i="12"/>
  <c r="AQ57" i="12"/>
  <c r="AQ58" i="12"/>
  <c r="AQ59" i="12"/>
  <c r="AQ60" i="12"/>
  <c r="AP61" i="12"/>
  <c r="AQ61" i="12"/>
  <c r="C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S62" i="12"/>
  <c r="U62" i="12"/>
  <c r="V62" i="12"/>
  <c r="W62" i="12"/>
  <c r="X62" i="12"/>
  <c r="Y62" i="12"/>
  <c r="Z62" i="12"/>
  <c r="AA62" i="12"/>
  <c r="AB62" i="12"/>
  <c r="AC62" i="12"/>
  <c r="AD62" i="12"/>
  <c r="AE62" i="12"/>
  <c r="AK62" i="12"/>
  <c r="AL62" i="12"/>
  <c r="AN62" i="12"/>
  <c r="AQ62" i="12"/>
  <c r="AO62" i="12"/>
  <c r="B67" i="12"/>
  <c r="D72" i="12"/>
  <c r="N72" i="12"/>
  <c r="AJ72" i="12"/>
  <c r="AK72" i="12"/>
  <c r="AL72" i="12"/>
  <c r="AN72" i="12"/>
  <c r="AQ72" i="12"/>
  <c r="AO72" i="12"/>
  <c r="AJ73" i="12"/>
  <c r="AK73" i="12"/>
  <c r="AL73" i="12"/>
  <c r="AN73" i="12"/>
  <c r="AQ73" i="12"/>
  <c r="AO73" i="12"/>
  <c r="AJ74" i="12"/>
  <c r="AK74" i="12"/>
  <c r="AL74" i="12"/>
  <c r="AN74" i="12"/>
  <c r="AQ74" i="12"/>
  <c r="AO74" i="12"/>
  <c r="AJ75" i="12"/>
  <c r="AK75" i="12"/>
  <c r="AK84" i="12"/>
  <c r="AL75" i="12"/>
  <c r="AN75" i="12"/>
  <c r="AQ75" i="12"/>
  <c r="AO75" i="12"/>
  <c r="AJ76" i="12"/>
  <c r="AK76" i="12"/>
  <c r="AL76" i="12"/>
  <c r="AN76" i="12"/>
  <c r="AO76" i="12"/>
  <c r="AJ77" i="12"/>
  <c r="AJ84" i="12"/>
  <c r="AK77" i="12"/>
  <c r="AL77" i="12"/>
  <c r="AN77" i="12"/>
  <c r="AQ77" i="12"/>
  <c r="AO77" i="12"/>
  <c r="AJ78" i="12"/>
  <c r="AK78" i="12"/>
  <c r="AL78" i="12"/>
  <c r="AL84" i="12"/>
  <c r="AN78" i="12"/>
  <c r="AO78" i="12"/>
  <c r="AJ79" i="12"/>
  <c r="AK79" i="12"/>
  <c r="AL79" i="12"/>
  <c r="AN79" i="12"/>
  <c r="AO79" i="12"/>
  <c r="AQ79" i="12"/>
  <c r="AJ80" i="12"/>
  <c r="AK80" i="12"/>
  <c r="AL80" i="12"/>
  <c r="AN80" i="12"/>
  <c r="AO80" i="12"/>
  <c r="AJ81" i="12"/>
  <c r="AK81" i="12"/>
  <c r="AL81" i="12"/>
  <c r="AN81" i="12"/>
  <c r="AO81" i="12"/>
  <c r="AQ81" i="12"/>
  <c r="AJ82" i="12"/>
  <c r="AK82" i="12"/>
  <c r="AL82" i="12"/>
  <c r="AN82" i="12"/>
  <c r="AO82" i="12"/>
  <c r="AQ82" i="12"/>
  <c r="AJ83" i="12"/>
  <c r="AK83" i="12"/>
  <c r="AL83" i="12"/>
  <c r="AN83" i="12"/>
  <c r="AO83" i="12"/>
  <c r="AQ83" i="12"/>
  <c r="T8" i="11"/>
  <c r="AM8" i="11"/>
  <c r="AP8" i="11"/>
  <c r="AQ8" i="11"/>
  <c r="T9" i="11"/>
  <c r="AM9" i="11"/>
  <c r="AQ9" i="11"/>
  <c r="R10" i="11"/>
  <c r="T10" i="11"/>
  <c r="AM10" i="11"/>
  <c r="AP10" i="11"/>
  <c r="AQ10" i="11"/>
  <c r="R11" i="11"/>
  <c r="T11" i="11"/>
  <c r="AQ11" i="11"/>
  <c r="R12" i="11"/>
  <c r="T12" i="11"/>
  <c r="AM12" i="11"/>
  <c r="AQ12" i="11"/>
  <c r="R13" i="11"/>
  <c r="T13" i="11"/>
  <c r="AM13" i="11"/>
  <c r="AQ13" i="11"/>
  <c r="R14" i="11"/>
  <c r="T14" i="11"/>
  <c r="AM14" i="11"/>
  <c r="AQ14" i="11"/>
  <c r="R15" i="11"/>
  <c r="T15" i="11"/>
  <c r="AQ15" i="11"/>
  <c r="R16" i="11"/>
  <c r="T16" i="11"/>
  <c r="AQ16" i="11"/>
  <c r="R17" i="11"/>
  <c r="T17" i="11"/>
  <c r="AM17" i="11"/>
  <c r="AP17" i="11"/>
  <c r="AQ17" i="11"/>
  <c r="R18" i="11"/>
  <c r="T18" i="11"/>
  <c r="AM18" i="11"/>
  <c r="AP18" i="11"/>
  <c r="AQ18" i="11"/>
  <c r="R19" i="11"/>
  <c r="T19" i="11"/>
  <c r="AM19" i="11"/>
  <c r="AQ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S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N20" i="11"/>
  <c r="AO20" i="11"/>
  <c r="B24" i="11"/>
  <c r="C29" i="11"/>
  <c r="C72" i="11" s="1"/>
  <c r="G29" i="11"/>
  <c r="G72" i="11" s="1"/>
  <c r="I29" i="11"/>
  <c r="J29" i="11"/>
  <c r="N29" i="11"/>
  <c r="N30" i="11" s="1"/>
  <c r="P29" i="11"/>
  <c r="Q29" i="11"/>
  <c r="AQ29" i="11"/>
  <c r="D30" i="11"/>
  <c r="AQ30" i="11"/>
  <c r="AQ31" i="11"/>
  <c r="AQ32" i="11"/>
  <c r="AQ33" i="11"/>
  <c r="AQ34" i="11"/>
  <c r="AQ35" i="11"/>
  <c r="AQ36" i="11"/>
  <c r="AQ37" i="11"/>
  <c r="AQ38" i="11"/>
  <c r="AQ39" i="11"/>
  <c r="AQ40" i="11"/>
  <c r="AJ41" i="11"/>
  <c r="AK41" i="11"/>
  <c r="AL41" i="11"/>
  <c r="AN41" i="11"/>
  <c r="AO41" i="11"/>
  <c r="AQ41" i="11"/>
  <c r="B45" i="11"/>
  <c r="AQ50" i="11"/>
  <c r="AP51" i="11"/>
  <c r="AQ51" i="11"/>
  <c r="AQ52" i="11"/>
  <c r="AP53" i="11"/>
  <c r="AQ53" i="11"/>
  <c r="AQ54" i="11"/>
  <c r="AP55" i="11"/>
  <c r="AQ55" i="11"/>
  <c r="AP56" i="11"/>
  <c r="AQ56" i="11"/>
  <c r="AP57" i="11"/>
  <c r="AQ57" i="11"/>
  <c r="AQ58" i="11"/>
  <c r="AP59" i="11"/>
  <c r="AQ59" i="11"/>
  <c r="AP60" i="11"/>
  <c r="AQ60" i="11"/>
  <c r="AP61" i="11"/>
  <c r="AQ61" i="11"/>
  <c r="C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AL62" i="11"/>
  <c r="AN62" i="11"/>
  <c r="AO62" i="11"/>
  <c r="B67" i="11"/>
  <c r="D72" i="11"/>
  <c r="AJ72" i="11"/>
  <c r="AK72" i="11"/>
  <c r="AL72" i="11"/>
  <c r="AN72" i="11"/>
  <c r="AQ72" i="11"/>
  <c r="AO72" i="11"/>
  <c r="AJ73" i="11"/>
  <c r="AK73" i="11"/>
  <c r="AL73" i="11"/>
  <c r="AN73" i="11"/>
  <c r="AO73" i="11"/>
  <c r="AQ73" i="11"/>
  <c r="AJ74" i="11"/>
  <c r="AK74" i="11"/>
  <c r="AL74" i="11"/>
  <c r="AN74" i="11"/>
  <c r="AO74" i="11"/>
  <c r="AJ75" i="11"/>
  <c r="AK75" i="11"/>
  <c r="AL75" i="11"/>
  <c r="AN75" i="11"/>
  <c r="AQ75" i="11"/>
  <c r="AO75" i="11"/>
  <c r="AJ76" i="11"/>
  <c r="AK76" i="11"/>
  <c r="AL76" i="11"/>
  <c r="AN76" i="11"/>
  <c r="AO76" i="11"/>
  <c r="AQ76" i="11"/>
  <c r="AJ77" i="11"/>
  <c r="AK77" i="11"/>
  <c r="AL77" i="11"/>
  <c r="AN77" i="11"/>
  <c r="AO77" i="11"/>
  <c r="AQ77" i="11"/>
  <c r="AJ78" i="11"/>
  <c r="AK78" i="11"/>
  <c r="AL78" i="11"/>
  <c r="AN78" i="11"/>
  <c r="AQ78" i="11"/>
  <c r="AO78" i="11"/>
  <c r="AJ79" i="11"/>
  <c r="AK79" i="11"/>
  <c r="AL79" i="11"/>
  <c r="AN79" i="11"/>
  <c r="AO79" i="11"/>
  <c r="AJ80" i="11"/>
  <c r="AK80" i="11"/>
  <c r="AL80" i="11"/>
  <c r="AN80" i="11"/>
  <c r="AQ80" i="11"/>
  <c r="AO80" i="11"/>
  <c r="AJ81" i="11"/>
  <c r="AK81" i="11"/>
  <c r="AL81" i="11"/>
  <c r="AN81" i="11"/>
  <c r="AO81" i="11"/>
  <c r="AJ82" i="11"/>
  <c r="AK82" i="11"/>
  <c r="AL82" i="11"/>
  <c r="AN82" i="11"/>
  <c r="AQ82" i="11"/>
  <c r="AO82" i="11"/>
  <c r="AJ83" i="11"/>
  <c r="AK83" i="11"/>
  <c r="AL83" i="11"/>
  <c r="AN83" i="11"/>
  <c r="AO83" i="11"/>
  <c r="T8" i="10"/>
  <c r="AM8" i="10"/>
  <c r="AQ8" i="10"/>
  <c r="T9" i="10"/>
  <c r="AM9" i="10"/>
  <c r="AP9" i="10"/>
  <c r="AQ9" i="10"/>
  <c r="T10" i="10"/>
  <c r="AM10" i="10"/>
  <c r="AP10" i="10"/>
  <c r="AQ10" i="10"/>
  <c r="T11" i="10"/>
  <c r="AM11" i="10"/>
  <c r="AP11" i="10"/>
  <c r="AQ11" i="10"/>
  <c r="T12" i="10"/>
  <c r="AM12" i="10"/>
  <c r="AP12" i="10"/>
  <c r="AQ12" i="10"/>
  <c r="T13" i="10"/>
  <c r="AM13" i="10"/>
  <c r="AP13" i="10"/>
  <c r="AQ13" i="10"/>
  <c r="T14" i="10"/>
  <c r="AM14" i="10"/>
  <c r="AP14" i="10"/>
  <c r="AQ14" i="10"/>
  <c r="T15" i="10"/>
  <c r="AM15" i="10"/>
  <c r="AP15" i="10"/>
  <c r="AQ15" i="10"/>
  <c r="T16" i="10"/>
  <c r="AM16" i="10"/>
  <c r="AQ16" i="10"/>
  <c r="T17" i="10"/>
  <c r="AM17" i="10"/>
  <c r="AP17" i="10"/>
  <c r="AQ17" i="10"/>
  <c r="T18" i="10"/>
  <c r="AM18" i="10"/>
  <c r="AQ18" i="10"/>
  <c r="T19" i="10"/>
  <c r="AM19" i="10"/>
  <c r="AP19" i="10"/>
  <c r="AQ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N20" i="10"/>
  <c r="AO20" i="10"/>
  <c r="B24" i="10"/>
  <c r="C29" i="10"/>
  <c r="C30" i="10" s="1"/>
  <c r="G29" i="10"/>
  <c r="G72" i="10" s="1"/>
  <c r="I29" i="10"/>
  <c r="I30" i="10"/>
  <c r="I31" i="10" s="1"/>
  <c r="J29" i="10"/>
  <c r="N29" i="10"/>
  <c r="P29" i="10"/>
  <c r="P72" i="10"/>
  <c r="Q29" i="10"/>
  <c r="Q30" i="10" s="1"/>
  <c r="Q73" i="10" s="1"/>
  <c r="AQ29" i="10"/>
  <c r="D30" i="10"/>
  <c r="D31" i="10"/>
  <c r="AQ30" i="10"/>
  <c r="AQ31" i="10"/>
  <c r="AQ32" i="10"/>
  <c r="AQ33" i="10"/>
  <c r="AQ34" i="10"/>
  <c r="AQ35" i="10"/>
  <c r="AQ36" i="10"/>
  <c r="AQ37" i="10"/>
  <c r="AQ38" i="10"/>
  <c r="AQ39" i="10"/>
  <c r="AQ40" i="10"/>
  <c r="AJ41" i="10"/>
  <c r="AK41" i="10"/>
  <c r="AL41" i="10"/>
  <c r="AN41" i="10"/>
  <c r="AO41" i="10"/>
  <c r="AQ41" i="10"/>
  <c r="B45" i="10"/>
  <c r="AQ50" i="10"/>
  <c r="AP50" i="10"/>
  <c r="AP51" i="10"/>
  <c r="AQ51" i="10"/>
  <c r="AP52" i="10"/>
  <c r="AQ52" i="10"/>
  <c r="AQ53" i="10"/>
  <c r="AP54" i="10"/>
  <c r="AQ54" i="10"/>
  <c r="AP55" i="10"/>
  <c r="AQ55" i="10"/>
  <c r="AQ56" i="10"/>
  <c r="AQ57" i="10"/>
  <c r="AQ58" i="10"/>
  <c r="AQ59" i="10"/>
  <c r="AQ60" i="10"/>
  <c r="AQ61" i="10"/>
  <c r="C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N62" i="10"/>
  <c r="AO62" i="10"/>
  <c r="B67" i="10"/>
  <c r="D72" i="10"/>
  <c r="I72" i="10"/>
  <c r="AJ72" i="10"/>
  <c r="AK72" i="10"/>
  <c r="AL72" i="10"/>
  <c r="AN72" i="10"/>
  <c r="AO72" i="10"/>
  <c r="AQ72" i="10"/>
  <c r="AJ73" i="10"/>
  <c r="AK73" i="10"/>
  <c r="AL73" i="10"/>
  <c r="AN73" i="10"/>
  <c r="AO73" i="10"/>
  <c r="AQ73" i="10"/>
  <c r="AJ74" i="10"/>
  <c r="AK74" i="10"/>
  <c r="AL74" i="10"/>
  <c r="AN74" i="10"/>
  <c r="AQ74" i="10"/>
  <c r="AO74" i="10"/>
  <c r="AJ75" i="10"/>
  <c r="AK75" i="10"/>
  <c r="AL75" i="10"/>
  <c r="AN75" i="10"/>
  <c r="AO75" i="10"/>
  <c r="AJ76" i="10"/>
  <c r="AK76" i="10"/>
  <c r="AL76" i="10"/>
  <c r="AL84" i="10"/>
  <c r="AN76" i="10"/>
  <c r="AO76" i="10"/>
  <c r="AJ77" i="10"/>
  <c r="AK77" i="10"/>
  <c r="AL77" i="10"/>
  <c r="AN77" i="10"/>
  <c r="AQ77" i="10"/>
  <c r="AO77" i="10"/>
  <c r="AJ78" i="10"/>
  <c r="AK78" i="10"/>
  <c r="AL78" i="10"/>
  <c r="AN78" i="10"/>
  <c r="AO78" i="10"/>
  <c r="AJ79" i="10"/>
  <c r="AK79" i="10"/>
  <c r="AL79" i="10"/>
  <c r="AN79" i="10"/>
  <c r="AO79" i="10"/>
  <c r="AQ79" i="10"/>
  <c r="AJ80" i="10"/>
  <c r="AK80" i="10"/>
  <c r="AL80" i="10"/>
  <c r="AN80" i="10"/>
  <c r="AQ80" i="10"/>
  <c r="AO80" i="10"/>
  <c r="AJ81" i="10"/>
  <c r="AK81" i="10"/>
  <c r="AL81" i="10"/>
  <c r="AN81" i="10"/>
  <c r="AO81" i="10"/>
  <c r="AQ81" i="10"/>
  <c r="AJ82" i="10"/>
  <c r="AK82" i="10"/>
  <c r="AL82" i="10"/>
  <c r="AN82" i="10"/>
  <c r="AQ82" i="10"/>
  <c r="AO82" i="10"/>
  <c r="AJ83" i="10"/>
  <c r="AK83" i="10"/>
  <c r="AL83" i="10"/>
  <c r="AN83" i="10"/>
  <c r="AO83" i="10"/>
  <c r="AQ83" i="10"/>
  <c r="T8" i="9"/>
  <c r="AQ8" i="9"/>
  <c r="T9" i="9"/>
  <c r="AM9" i="9"/>
  <c r="AP9" i="9"/>
  <c r="AQ9" i="9"/>
  <c r="T10" i="9"/>
  <c r="AM10" i="9"/>
  <c r="AP10" i="9"/>
  <c r="AQ10" i="9"/>
  <c r="T11" i="9"/>
  <c r="AM11" i="9"/>
  <c r="AQ11" i="9"/>
  <c r="T12" i="9"/>
  <c r="AM12" i="9"/>
  <c r="AP12" i="9"/>
  <c r="AQ12" i="9"/>
  <c r="T13" i="9"/>
  <c r="AM13" i="9"/>
  <c r="AP13" i="9"/>
  <c r="AQ13" i="9"/>
  <c r="T14" i="9"/>
  <c r="AM14" i="9"/>
  <c r="AQ14" i="9"/>
  <c r="T15" i="9"/>
  <c r="AM15" i="9"/>
  <c r="AP15" i="9"/>
  <c r="AQ15" i="9"/>
  <c r="T16" i="9"/>
  <c r="AM16" i="9"/>
  <c r="AQ16" i="9"/>
  <c r="T17" i="9"/>
  <c r="AM17" i="9"/>
  <c r="AQ17" i="9"/>
  <c r="T18" i="9"/>
  <c r="AM18" i="9"/>
  <c r="AQ18" i="9"/>
  <c r="T19" i="9"/>
  <c r="AM19" i="9"/>
  <c r="AP19" i="9"/>
  <c r="AQ19" i="9"/>
  <c r="C20" i="9"/>
  <c r="E20" i="9"/>
  <c r="F20" i="9"/>
  <c r="G20" i="9"/>
  <c r="H20" i="9"/>
  <c r="I20" i="9"/>
  <c r="J20" i="9"/>
  <c r="L20" i="9"/>
  <c r="M20" i="9"/>
  <c r="N20" i="9"/>
  <c r="O20" i="9"/>
  <c r="P20" i="9"/>
  <c r="R20" i="9"/>
  <c r="S20" i="9"/>
  <c r="U20" i="9"/>
  <c r="V20" i="9"/>
  <c r="W20" i="9"/>
  <c r="X20" i="9"/>
  <c r="Y20" i="9"/>
  <c r="Z20" i="9"/>
  <c r="AA20" i="9"/>
  <c r="AB20" i="9"/>
  <c r="AC20" i="9"/>
  <c r="AD20" i="9"/>
  <c r="AE20" i="9"/>
  <c r="AF20" i="9"/>
  <c r="AH20" i="9"/>
  <c r="AI20" i="9"/>
  <c r="AJ20" i="9"/>
  <c r="AK20" i="9"/>
  <c r="AL20" i="9"/>
  <c r="AN20" i="9"/>
  <c r="AO20" i="9"/>
  <c r="B24" i="9"/>
  <c r="C29" i="9"/>
  <c r="C72" i="9" s="1"/>
  <c r="G29" i="9"/>
  <c r="I29" i="9"/>
  <c r="I30" i="9" s="1"/>
  <c r="I73" i="9" s="1"/>
  <c r="N29" i="9"/>
  <c r="N72" i="9" s="1"/>
  <c r="O30" i="9"/>
  <c r="O31" i="9" s="1"/>
  <c r="P29" i="9"/>
  <c r="P72" i="9" s="1"/>
  <c r="Q29" i="9"/>
  <c r="Q72" i="9" s="1"/>
  <c r="AQ29" i="9"/>
  <c r="D30" i="9"/>
  <c r="J30" i="9"/>
  <c r="AQ30" i="9"/>
  <c r="AQ31" i="9"/>
  <c r="AQ32" i="9"/>
  <c r="AQ33" i="9"/>
  <c r="AQ34" i="9"/>
  <c r="AQ35" i="9"/>
  <c r="AQ36" i="9"/>
  <c r="AQ37" i="9"/>
  <c r="AQ38" i="9"/>
  <c r="AQ39" i="9"/>
  <c r="AQ40" i="9"/>
  <c r="AJ41" i="9"/>
  <c r="AK41" i="9"/>
  <c r="AL41" i="9"/>
  <c r="AN41" i="9"/>
  <c r="AO41" i="9"/>
  <c r="AQ41" i="9"/>
  <c r="B45" i="9"/>
  <c r="AQ50" i="9"/>
  <c r="AQ51" i="9"/>
  <c r="AQ52" i="9"/>
  <c r="AQ53" i="9"/>
  <c r="AQ54" i="9"/>
  <c r="AQ55" i="9"/>
  <c r="AQ56" i="9"/>
  <c r="AQ57" i="9"/>
  <c r="AQ58" i="9"/>
  <c r="AP59" i="9"/>
  <c r="AQ59" i="9"/>
  <c r="AQ60" i="9"/>
  <c r="AQ61" i="9"/>
  <c r="C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S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N62" i="9"/>
  <c r="AO62" i="9"/>
  <c r="AQ62" i="9"/>
  <c r="B67" i="9"/>
  <c r="J72" i="9"/>
  <c r="AJ72" i="9"/>
  <c r="AK72" i="9"/>
  <c r="AL72" i="9"/>
  <c r="AN72" i="9"/>
  <c r="AO72" i="9"/>
  <c r="AJ73" i="9"/>
  <c r="AK73" i="9"/>
  <c r="AL73" i="9"/>
  <c r="AN73" i="9"/>
  <c r="AO73" i="9"/>
  <c r="AQ73" i="9"/>
  <c r="AJ74" i="9"/>
  <c r="AK74" i="9"/>
  <c r="AL74" i="9"/>
  <c r="AN74" i="9"/>
  <c r="AO74" i="9"/>
  <c r="AJ75" i="9"/>
  <c r="AK75" i="9"/>
  <c r="AL75" i="9"/>
  <c r="AN75" i="9"/>
  <c r="AQ75" i="9"/>
  <c r="AO75" i="9"/>
  <c r="AJ76" i="9"/>
  <c r="AK76" i="9"/>
  <c r="AL76" i="9"/>
  <c r="AN76" i="9"/>
  <c r="AO76" i="9"/>
  <c r="AQ76" i="9"/>
  <c r="AJ77" i="9"/>
  <c r="AK77" i="9"/>
  <c r="AL77" i="9"/>
  <c r="AN77" i="9"/>
  <c r="AQ77" i="9"/>
  <c r="AO77" i="9"/>
  <c r="AJ78" i="9"/>
  <c r="AK78" i="9"/>
  <c r="AL78" i="9"/>
  <c r="AN78" i="9"/>
  <c r="AO78" i="9"/>
  <c r="AQ78" i="9"/>
  <c r="AJ79" i="9"/>
  <c r="AK79" i="9"/>
  <c r="AL79" i="9"/>
  <c r="AN79" i="9"/>
  <c r="AQ79" i="9"/>
  <c r="AO79" i="9"/>
  <c r="AJ80" i="9"/>
  <c r="AK80" i="9"/>
  <c r="AL80" i="9"/>
  <c r="AN80" i="9"/>
  <c r="AO80" i="9"/>
  <c r="AQ80" i="9"/>
  <c r="AJ81" i="9"/>
  <c r="AK81" i="9"/>
  <c r="AL81" i="9"/>
  <c r="AN81" i="9"/>
  <c r="AQ81" i="9"/>
  <c r="AO81" i="9"/>
  <c r="AJ82" i="9"/>
  <c r="AK82" i="9"/>
  <c r="AL82" i="9"/>
  <c r="AN82" i="9"/>
  <c r="AQ82" i="9"/>
  <c r="AO82" i="9"/>
  <c r="AJ83" i="9"/>
  <c r="AK83" i="9"/>
  <c r="AL83" i="9"/>
  <c r="AN83" i="9"/>
  <c r="AO83" i="9"/>
  <c r="AQ83" i="9"/>
  <c r="T8" i="8"/>
  <c r="AM8" i="8"/>
  <c r="AQ8" i="8"/>
  <c r="T9" i="8"/>
  <c r="AM9" i="8"/>
  <c r="AQ9" i="8"/>
  <c r="T10" i="8"/>
  <c r="AM10" i="8"/>
  <c r="AP10" i="8"/>
  <c r="AQ10" i="8"/>
  <c r="T11" i="8"/>
  <c r="AM11" i="8"/>
  <c r="AP11" i="8"/>
  <c r="AQ11" i="8"/>
  <c r="T12" i="8"/>
  <c r="AM12" i="8"/>
  <c r="AP12" i="8"/>
  <c r="AQ12" i="8"/>
  <c r="T13" i="8"/>
  <c r="AM13" i="8"/>
  <c r="AP13" i="8"/>
  <c r="AQ13" i="8"/>
  <c r="T14" i="8"/>
  <c r="AM14" i="8"/>
  <c r="AP14" i="8"/>
  <c r="AQ14" i="8"/>
  <c r="T15" i="8"/>
  <c r="AM15" i="8"/>
  <c r="AQ15" i="8"/>
  <c r="T16" i="8"/>
  <c r="AM16" i="8"/>
  <c r="AQ16" i="8"/>
  <c r="T17" i="8"/>
  <c r="AM17" i="8"/>
  <c r="AQ17" i="8"/>
  <c r="T18" i="8"/>
  <c r="AM18" i="8"/>
  <c r="AQ18" i="8"/>
  <c r="T19" i="8"/>
  <c r="AM19" i="8"/>
  <c r="AP19" i="8"/>
  <c r="AQ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S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N20" i="8"/>
  <c r="AQ20" i="8"/>
  <c r="AO20" i="8"/>
  <c r="C29" i="8"/>
  <c r="G29" i="8"/>
  <c r="I29" i="8"/>
  <c r="J29" i="8"/>
  <c r="J30" i="8" s="1"/>
  <c r="N29" i="8"/>
  <c r="N30" i="8" s="1"/>
  <c r="N73" i="8" s="1"/>
  <c r="P29" i="8"/>
  <c r="P30" i="8"/>
  <c r="P73" i="8" s="1"/>
  <c r="Q29" i="8"/>
  <c r="Q72" i="8" s="1"/>
  <c r="AQ29" i="8"/>
  <c r="D30" i="8"/>
  <c r="D73" i="8"/>
  <c r="AQ30" i="8"/>
  <c r="AQ31" i="8"/>
  <c r="AQ32" i="8"/>
  <c r="AQ33" i="8"/>
  <c r="AQ34" i="8"/>
  <c r="AQ35" i="8"/>
  <c r="AQ36" i="8"/>
  <c r="AQ37" i="8"/>
  <c r="AQ38" i="8"/>
  <c r="AQ39" i="8"/>
  <c r="AQ40" i="8"/>
  <c r="AJ41" i="8"/>
  <c r="AK41" i="8"/>
  <c r="AL41" i="8"/>
  <c r="AN41" i="8"/>
  <c r="AO41" i="8"/>
  <c r="B45" i="8"/>
  <c r="AQ50" i="8"/>
  <c r="AP51" i="8"/>
  <c r="AQ51" i="8"/>
  <c r="AP52" i="8"/>
  <c r="AQ52" i="8"/>
  <c r="AQ53" i="8"/>
  <c r="AP53" i="8"/>
  <c r="AP54" i="8"/>
  <c r="AQ54" i="8"/>
  <c r="AQ55" i="8"/>
  <c r="AQ56" i="8"/>
  <c r="AQ57" i="8"/>
  <c r="AQ58" i="8"/>
  <c r="AQ59" i="8"/>
  <c r="AQ60" i="8"/>
  <c r="AP61" i="8"/>
  <c r="AQ61" i="8"/>
  <c r="C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S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N62" i="8"/>
  <c r="AQ62" i="8"/>
  <c r="AO62" i="8"/>
  <c r="B67" i="8"/>
  <c r="D72" i="8"/>
  <c r="AJ72" i="8"/>
  <c r="AJ84" i="8"/>
  <c r="AK72" i="8"/>
  <c r="AL72" i="8"/>
  <c r="AN72" i="8"/>
  <c r="AQ72" i="8"/>
  <c r="AO72" i="8"/>
  <c r="AJ73" i="8"/>
  <c r="AK73" i="8"/>
  <c r="AK84" i="8"/>
  <c r="AL73" i="8"/>
  <c r="AN73" i="8"/>
  <c r="AO73" i="8"/>
  <c r="AJ74" i="8"/>
  <c r="AK74" i="8"/>
  <c r="AL74" i="8"/>
  <c r="AN74" i="8"/>
  <c r="AQ74" i="8"/>
  <c r="AO74" i="8"/>
  <c r="AJ75" i="8"/>
  <c r="AK75" i="8"/>
  <c r="AL75" i="8"/>
  <c r="AN75" i="8"/>
  <c r="AO75" i="8"/>
  <c r="AQ75" i="8"/>
  <c r="AJ76" i="8"/>
  <c r="AK76" i="8"/>
  <c r="AL76" i="8"/>
  <c r="AN76" i="8"/>
  <c r="AQ76" i="8"/>
  <c r="AO76" i="8"/>
  <c r="AJ77" i="8"/>
  <c r="AK77" i="8"/>
  <c r="AL77" i="8"/>
  <c r="AL84" i="8"/>
  <c r="AN77" i="8"/>
  <c r="AO77" i="8"/>
  <c r="AQ77" i="8"/>
  <c r="AJ78" i="8"/>
  <c r="AK78" i="8"/>
  <c r="AL78" i="8"/>
  <c r="AN78" i="8"/>
  <c r="AQ78" i="8"/>
  <c r="AO78" i="8"/>
  <c r="AJ79" i="8"/>
  <c r="AK79" i="8"/>
  <c r="AL79" i="8"/>
  <c r="AN79" i="8"/>
  <c r="AO79" i="8"/>
  <c r="AQ79" i="8"/>
  <c r="AJ80" i="8"/>
  <c r="AK80" i="8"/>
  <c r="AL80" i="8"/>
  <c r="AN80" i="8"/>
  <c r="AQ80" i="8"/>
  <c r="AO80" i="8"/>
  <c r="AJ81" i="8"/>
  <c r="AK81" i="8"/>
  <c r="AL81" i="8"/>
  <c r="AN81" i="8"/>
  <c r="AQ81" i="8"/>
  <c r="AO81" i="8"/>
  <c r="AJ82" i="8"/>
  <c r="AK82" i="8"/>
  <c r="AL82" i="8"/>
  <c r="AN82" i="8"/>
  <c r="AO82" i="8"/>
  <c r="AQ82" i="8"/>
  <c r="AJ83" i="8"/>
  <c r="AK83" i="8"/>
  <c r="AL83" i="8"/>
  <c r="AN83" i="8"/>
  <c r="AO83" i="8"/>
  <c r="R8" i="7"/>
  <c r="T8" i="7"/>
  <c r="AM8" i="7"/>
  <c r="AQ8" i="7"/>
  <c r="R9" i="7"/>
  <c r="T9" i="7"/>
  <c r="AM9" i="7"/>
  <c r="AQ9" i="7"/>
  <c r="R10" i="7"/>
  <c r="T10" i="7"/>
  <c r="AQ10" i="7"/>
  <c r="R11" i="7"/>
  <c r="T11" i="7"/>
  <c r="AM11" i="7"/>
  <c r="AP11" i="7"/>
  <c r="AQ11" i="7"/>
  <c r="R12" i="7"/>
  <c r="T12" i="7"/>
  <c r="AQ12" i="7"/>
  <c r="R13" i="7"/>
  <c r="T13" i="7"/>
  <c r="AM13" i="7"/>
  <c r="AP13" i="7"/>
  <c r="AQ13" i="7"/>
  <c r="R14" i="7"/>
  <c r="T14" i="7"/>
  <c r="AM14" i="7"/>
  <c r="AQ14" i="7"/>
  <c r="R15" i="7"/>
  <c r="T15" i="7"/>
  <c r="AM15" i="7"/>
  <c r="AQ15" i="7"/>
  <c r="R16" i="7"/>
  <c r="R20" i="7"/>
  <c r="T16" i="7"/>
  <c r="AM16" i="7"/>
  <c r="AQ16" i="7"/>
  <c r="R17" i="7"/>
  <c r="T17" i="7"/>
  <c r="AM17" i="7"/>
  <c r="AP17" i="7"/>
  <c r="AQ17" i="7"/>
  <c r="R18" i="7"/>
  <c r="AM18" i="7"/>
  <c r="T18" i="7"/>
  <c r="AQ18" i="7"/>
  <c r="R19" i="7"/>
  <c r="T19" i="7"/>
  <c r="AM19" i="7"/>
  <c r="AQ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S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N20" i="7"/>
  <c r="AO20" i="7"/>
  <c r="B24" i="7"/>
  <c r="C29" i="7"/>
  <c r="G29" i="7"/>
  <c r="I29" i="7"/>
  <c r="I30" i="7"/>
  <c r="N29" i="7"/>
  <c r="N30" i="7" s="1"/>
  <c r="P29" i="7"/>
  <c r="Q29" i="7"/>
  <c r="Q72" i="7"/>
  <c r="AQ29" i="7"/>
  <c r="D30" i="7"/>
  <c r="D73" i="7"/>
  <c r="AQ30" i="7"/>
  <c r="AQ31" i="7"/>
  <c r="AQ32" i="7"/>
  <c r="AQ33" i="7"/>
  <c r="AQ34" i="7"/>
  <c r="AQ35" i="7"/>
  <c r="AQ36" i="7"/>
  <c r="AQ37" i="7"/>
  <c r="AQ38" i="7"/>
  <c r="AQ39" i="7"/>
  <c r="AQ40" i="7"/>
  <c r="J41" i="7"/>
  <c r="J10" i="43"/>
  <c r="AJ41" i="7"/>
  <c r="AK41" i="7"/>
  <c r="AL41" i="7"/>
  <c r="AN41" i="7"/>
  <c r="AQ41" i="7"/>
  <c r="AO41" i="7"/>
  <c r="B45" i="7"/>
  <c r="AQ50" i="7"/>
  <c r="AQ51" i="7"/>
  <c r="AP51" i="7"/>
  <c r="AQ52" i="7"/>
  <c r="AP52" i="7"/>
  <c r="AP53" i="7"/>
  <c r="AQ53" i="7"/>
  <c r="AP54" i="7"/>
  <c r="AQ54" i="7"/>
  <c r="AQ55" i="7"/>
  <c r="AQ56" i="7"/>
  <c r="AQ57" i="7"/>
  <c r="AQ58" i="7"/>
  <c r="AQ59" i="7"/>
  <c r="AQ60" i="7"/>
  <c r="AP60" i="7"/>
  <c r="AQ61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N62" i="7"/>
  <c r="AQ62" i="7"/>
  <c r="AO62" i="7"/>
  <c r="B67" i="7"/>
  <c r="D72" i="7"/>
  <c r="J72" i="7"/>
  <c r="AJ72" i="7"/>
  <c r="AK72" i="7"/>
  <c r="AL72" i="7"/>
  <c r="AN72" i="7"/>
  <c r="AQ72" i="7"/>
  <c r="AO72" i="7"/>
  <c r="J73" i="7"/>
  <c r="AJ73" i="7"/>
  <c r="AK73" i="7"/>
  <c r="AL73" i="7"/>
  <c r="AN73" i="7"/>
  <c r="AQ73" i="7"/>
  <c r="AO73" i="7"/>
  <c r="J74" i="7"/>
  <c r="AJ74" i="7"/>
  <c r="AK74" i="7"/>
  <c r="AL74" i="7"/>
  <c r="AN74" i="7"/>
  <c r="AQ74" i="7"/>
  <c r="AO74" i="7"/>
  <c r="J75" i="7"/>
  <c r="AJ75" i="7"/>
  <c r="AK75" i="7"/>
  <c r="AK84" i="7"/>
  <c r="AL75" i="7"/>
  <c r="AN75" i="7"/>
  <c r="AQ75" i="7"/>
  <c r="AO75" i="7"/>
  <c r="J76" i="7"/>
  <c r="AJ76" i="7"/>
  <c r="AJ84" i="7"/>
  <c r="AK76" i="7"/>
  <c r="AL76" i="7"/>
  <c r="AN76" i="7"/>
  <c r="AO76" i="7"/>
  <c r="AQ76" i="7"/>
  <c r="J77" i="7"/>
  <c r="AJ77" i="7"/>
  <c r="AK77" i="7"/>
  <c r="AL77" i="7"/>
  <c r="AN77" i="7"/>
  <c r="AO77" i="7"/>
  <c r="AQ77" i="7"/>
  <c r="J78" i="7"/>
  <c r="AJ78" i="7"/>
  <c r="AK78" i="7"/>
  <c r="AL78" i="7"/>
  <c r="AN78" i="7"/>
  <c r="AQ78" i="7"/>
  <c r="AO78" i="7"/>
  <c r="J79" i="7"/>
  <c r="AJ79" i="7"/>
  <c r="AK79" i="7"/>
  <c r="AL79" i="7"/>
  <c r="AN79" i="7"/>
  <c r="AQ79" i="7"/>
  <c r="AO79" i="7"/>
  <c r="J80" i="7"/>
  <c r="AJ80" i="7"/>
  <c r="AK80" i="7"/>
  <c r="AL80" i="7"/>
  <c r="AN80" i="7"/>
  <c r="AO80" i="7"/>
  <c r="J81" i="7"/>
  <c r="AJ81" i="7"/>
  <c r="AK81" i="7"/>
  <c r="AL81" i="7"/>
  <c r="AN81" i="7"/>
  <c r="AQ81" i="7"/>
  <c r="AO81" i="7"/>
  <c r="J82" i="7"/>
  <c r="AJ82" i="7"/>
  <c r="AK82" i="7"/>
  <c r="AL82" i="7"/>
  <c r="AN82" i="7"/>
  <c r="AO82" i="7"/>
  <c r="J83" i="7"/>
  <c r="AJ83" i="7"/>
  <c r="AK83" i="7"/>
  <c r="AL83" i="7"/>
  <c r="AN83" i="7"/>
  <c r="AQ83" i="7"/>
  <c r="AO83" i="7"/>
  <c r="R8" i="6"/>
  <c r="T8" i="6"/>
  <c r="AM8" i="6"/>
  <c r="AQ8" i="6"/>
  <c r="R9" i="6"/>
  <c r="T9" i="6"/>
  <c r="AM9" i="6"/>
  <c r="AP9" i="6" s="1"/>
  <c r="AQ9" i="6"/>
  <c r="R10" i="6"/>
  <c r="T10" i="6"/>
  <c r="AQ10" i="6"/>
  <c r="R11" i="6"/>
  <c r="T11" i="6"/>
  <c r="AM11" i="6"/>
  <c r="AP11" i="6" s="1"/>
  <c r="AQ11" i="6"/>
  <c r="R12" i="6"/>
  <c r="T12" i="6"/>
  <c r="AM12" i="6"/>
  <c r="AP12" i="6" s="1"/>
  <c r="AQ12" i="6"/>
  <c r="R13" i="6"/>
  <c r="T13" i="6"/>
  <c r="AM13" i="6"/>
  <c r="AP13" i="6" s="1"/>
  <c r="AQ13" i="6"/>
  <c r="R14" i="6"/>
  <c r="T14" i="6"/>
  <c r="AM14" i="6"/>
  <c r="AP14" i="6"/>
  <c r="AQ14" i="6"/>
  <c r="R15" i="6"/>
  <c r="T15" i="6"/>
  <c r="AM15" i="6"/>
  <c r="AP15" i="6"/>
  <c r="AQ15" i="6"/>
  <c r="R16" i="6"/>
  <c r="T16" i="6"/>
  <c r="AM16" i="6"/>
  <c r="AP16" i="6" s="1"/>
  <c r="AQ16" i="6"/>
  <c r="R17" i="6"/>
  <c r="T17" i="6"/>
  <c r="AM17" i="6"/>
  <c r="AP17" i="6" s="1"/>
  <c r="AQ17" i="6"/>
  <c r="R18" i="6"/>
  <c r="T18" i="6"/>
  <c r="AM18" i="6"/>
  <c r="AP18" i="6" s="1"/>
  <c r="AQ18" i="6"/>
  <c r="R19" i="6"/>
  <c r="T19" i="6"/>
  <c r="AM19" i="6"/>
  <c r="AQ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S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N20" i="6"/>
  <c r="AO20" i="6"/>
  <c r="B24" i="6"/>
  <c r="C29" i="6"/>
  <c r="C30" i="6"/>
  <c r="G29" i="6"/>
  <c r="I29" i="6"/>
  <c r="I30" i="6"/>
  <c r="N29" i="6"/>
  <c r="P29" i="6"/>
  <c r="P72" i="6" s="1"/>
  <c r="Q29" i="6"/>
  <c r="Q30" i="6" s="1"/>
  <c r="AQ29" i="6"/>
  <c r="AQ30" i="6"/>
  <c r="AQ31" i="6"/>
  <c r="AQ32" i="6"/>
  <c r="AQ33" i="6"/>
  <c r="AQ34" i="6"/>
  <c r="AQ35" i="6"/>
  <c r="AQ36" i="6"/>
  <c r="AQ37" i="6"/>
  <c r="AQ38" i="6"/>
  <c r="AQ39" i="6"/>
  <c r="AQ40" i="6"/>
  <c r="AJ41" i="6"/>
  <c r="AK41" i="6"/>
  <c r="AL41" i="6"/>
  <c r="AN41" i="6"/>
  <c r="AQ41" i="6"/>
  <c r="AO41" i="6"/>
  <c r="B45" i="6"/>
  <c r="AQ50" i="6"/>
  <c r="AP51" i="6"/>
  <c r="AQ51" i="6"/>
  <c r="AQ52" i="6"/>
  <c r="AP52" i="6"/>
  <c r="AP53" i="6"/>
  <c r="AQ53" i="6"/>
  <c r="AQ54" i="6"/>
  <c r="AP55" i="6"/>
  <c r="AQ55" i="6"/>
  <c r="AQ56" i="6"/>
  <c r="AQ57" i="6"/>
  <c r="AQ58" i="6"/>
  <c r="AP59" i="6"/>
  <c r="AQ59" i="6"/>
  <c r="AQ60" i="6"/>
  <c r="AQ61" i="6"/>
  <c r="C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S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N62" i="6"/>
  <c r="AQ62" i="6"/>
  <c r="AO62" i="6"/>
  <c r="B67" i="6"/>
  <c r="D72" i="6"/>
  <c r="J72" i="6"/>
  <c r="Q72" i="6"/>
  <c r="AJ72" i="6"/>
  <c r="AJ84" i="6"/>
  <c r="AK72" i="6"/>
  <c r="AL72" i="6"/>
  <c r="AL84" i="6"/>
  <c r="AN72" i="6"/>
  <c r="AQ72" i="6"/>
  <c r="AO72" i="6"/>
  <c r="J73" i="6"/>
  <c r="AJ73" i="6"/>
  <c r="AK73" i="6"/>
  <c r="AL73" i="6"/>
  <c r="AN73" i="6"/>
  <c r="AO73" i="6"/>
  <c r="J74" i="6"/>
  <c r="AJ74" i="6"/>
  <c r="AK74" i="6"/>
  <c r="AL74" i="6"/>
  <c r="AN74" i="6"/>
  <c r="AQ74" i="6"/>
  <c r="AO74" i="6"/>
  <c r="J75" i="6"/>
  <c r="AJ75" i="6"/>
  <c r="AK75" i="6"/>
  <c r="AL75" i="6"/>
  <c r="AN75" i="6"/>
  <c r="AO75" i="6"/>
  <c r="J76" i="6"/>
  <c r="AJ76" i="6"/>
  <c r="AK76" i="6"/>
  <c r="AL76" i="6"/>
  <c r="AN76" i="6"/>
  <c r="AO76" i="6"/>
  <c r="AQ76" i="6"/>
  <c r="J77" i="6"/>
  <c r="AJ77" i="6"/>
  <c r="AK77" i="6"/>
  <c r="AL77" i="6"/>
  <c r="AN77" i="6"/>
  <c r="AQ77" i="6"/>
  <c r="AO77" i="6"/>
  <c r="J78" i="6"/>
  <c r="AJ78" i="6"/>
  <c r="AK78" i="6"/>
  <c r="AK84" i="6"/>
  <c r="AL78" i="6"/>
  <c r="AN78" i="6"/>
  <c r="AQ78" i="6"/>
  <c r="AO78" i="6"/>
  <c r="AJ79" i="6"/>
  <c r="AK79" i="6"/>
  <c r="AL79" i="6"/>
  <c r="AN79" i="6"/>
  <c r="AO79" i="6"/>
  <c r="AQ79" i="6"/>
  <c r="AJ80" i="6"/>
  <c r="AK80" i="6"/>
  <c r="AL80" i="6"/>
  <c r="AN80" i="6"/>
  <c r="AQ80" i="6"/>
  <c r="AO80" i="6"/>
  <c r="AJ81" i="6"/>
  <c r="AK81" i="6"/>
  <c r="AL81" i="6"/>
  <c r="AN81" i="6"/>
  <c r="AO81" i="6"/>
  <c r="AQ81" i="6"/>
  <c r="AJ82" i="6"/>
  <c r="AK82" i="6"/>
  <c r="AL82" i="6"/>
  <c r="AN82" i="6"/>
  <c r="AO82" i="6"/>
  <c r="AJ83" i="6"/>
  <c r="AK83" i="6"/>
  <c r="AL83" i="6"/>
  <c r="AN83" i="6"/>
  <c r="AQ83" i="6"/>
  <c r="AO83" i="6"/>
  <c r="T8" i="5"/>
  <c r="AM8" i="5"/>
  <c r="AQ8" i="5"/>
  <c r="T9" i="5"/>
  <c r="AM9" i="5"/>
  <c r="AQ9" i="5"/>
  <c r="T10" i="5"/>
  <c r="AM10" i="5"/>
  <c r="AP10" i="5"/>
  <c r="AQ10" i="5"/>
  <c r="T11" i="5"/>
  <c r="AM11" i="5"/>
  <c r="AP11" i="5"/>
  <c r="AQ11" i="5"/>
  <c r="T12" i="5"/>
  <c r="AM12" i="5"/>
  <c r="AP12" i="5"/>
  <c r="AQ12" i="5"/>
  <c r="T13" i="5"/>
  <c r="AM13" i="5"/>
  <c r="AP13" i="5"/>
  <c r="AQ13" i="5"/>
  <c r="T14" i="5"/>
  <c r="AM14" i="5"/>
  <c r="AP14" i="5"/>
  <c r="AQ14" i="5"/>
  <c r="T15" i="5"/>
  <c r="AM15" i="5"/>
  <c r="AQ15" i="5"/>
  <c r="T16" i="5"/>
  <c r="AM16" i="5"/>
  <c r="AP16" i="5"/>
  <c r="AQ16" i="5"/>
  <c r="T17" i="5"/>
  <c r="AM17" i="5"/>
  <c r="AP17" i="5"/>
  <c r="AQ17" i="5"/>
  <c r="T18" i="5"/>
  <c r="AM18" i="5"/>
  <c r="AP18" i="5"/>
  <c r="AQ18" i="5"/>
  <c r="AM19" i="5"/>
  <c r="AQ19" i="5"/>
  <c r="A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S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O20" i="5"/>
  <c r="B24" i="5"/>
  <c r="C29" i="5"/>
  <c r="C72" i="5"/>
  <c r="G29" i="5"/>
  <c r="I29" i="5"/>
  <c r="I30" i="5" s="1"/>
  <c r="I31" i="5" s="1"/>
  <c r="N29" i="5"/>
  <c r="N72" i="5" s="1"/>
  <c r="P29" i="5"/>
  <c r="P30" i="5"/>
  <c r="Q29" i="5"/>
  <c r="Q30" i="5" s="1"/>
  <c r="N30" i="5"/>
  <c r="N31" i="5" s="1"/>
  <c r="N74" i="5" s="1"/>
  <c r="AQ30" i="5"/>
  <c r="AQ31" i="5"/>
  <c r="AQ32" i="5"/>
  <c r="AQ33" i="5"/>
  <c r="AQ34" i="5"/>
  <c r="AQ35" i="5"/>
  <c r="AQ36" i="5"/>
  <c r="AQ37" i="5"/>
  <c r="AQ38" i="5"/>
  <c r="AQ39" i="5"/>
  <c r="AQ40" i="5"/>
  <c r="J41" i="5"/>
  <c r="J8" i="43"/>
  <c r="AJ41" i="5"/>
  <c r="AK41" i="5"/>
  <c r="AL41" i="5"/>
  <c r="AN41" i="5"/>
  <c r="AQ41" i="5"/>
  <c r="AO41" i="5"/>
  <c r="B45" i="5"/>
  <c r="AP51" i="5"/>
  <c r="AQ51" i="5"/>
  <c r="AQ52" i="5"/>
  <c r="AQ53" i="5"/>
  <c r="AP53" i="5"/>
  <c r="AQ54" i="5"/>
  <c r="AP55" i="5"/>
  <c r="AQ55" i="5"/>
  <c r="AQ56" i="5"/>
  <c r="AQ57" i="5"/>
  <c r="AQ58" i="5"/>
  <c r="AQ59" i="5"/>
  <c r="AQ60" i="5"/>
  <c r="AP61" i="5"/>
  <c r="AQ61" i="5"/>
  <c r="C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S62" i="5"/>
  <c r="U62" i="5"/>
  <c r="V62" i="5"/>
  <c r="W62" i="5"/>
  <c r="X62" i="5"/>
  <c r="Y62" i="5"/>
  <c r="Z62" i="5"/>
  <c r="AA62" i="5"/>
  <c r="AB62" i="5"/>
  <c r="AC62" i="5"/>
  <c r="AD62" i="5"/>
  <c r="AE62" i="5"/>
  <c r="AJ62" i="5"/>
  <c r="AK62" i="5"/>
  <c r="AL62" i="5"/>
  <c r="AN62" i="5"/>
  <c r="AO62" i="5"/>
  <c r="AQ62" i="5"/>
  <c r="B67" i="5"/>
  <c r="D72" i="5"/>
  <c r="I72" i="5"/>
  <c r="J72" i="5"/>
  <c r="J84" i="5"/>
  <c r="AJ72" i="5"/>
  <c r="AK72" i="5"/>
  <c r="AL72" i="5"/>
  <c r="AN72" i="5"/>
  <c r="AO72" i="5"/>
  <c r="AQ72" i="5"/>
  <c r="D73" i="5"/>
  <c r="J73" i="5"/>
  <c r="AJ73" i="5"/>
  <c r="AJ84" i="5"/>
  <c r="AK73" i="5"/>
  <c r="AL73" i="5"/>
  <c r="AN73" i="5"/>
  <c r="AO73" i="5"/>
  <c r="AQ73" i="5"/>
  <c r="D74" i="5"/>
  <c r="J74" i="5"/>
  <c r="AJ74" i="5"/>
  <c r="AK74" i="5"/>
  <c r="AL74" i="5"/>
  <c r="AN74" i="5"/>
  <c r="AQ74" i="5"/>
  <c r="AO74" i="5"/>
  <c r="J75" i="5"/>
  <c r="AJ75" i="5"/>
  <c r="AK75" i="5"/>
  <c r="AL75" i="5"/>
  <c r="AN75" i="5"/>
  <c r="AO75" i="5"/>
  <c r="AQ75" i="5"/>
  <c r="J76" i="5"/>
  <c r="AJ76" i="5"/>
  <c r="AK76" i="5"/>
  <c r="AK84" i="5"/>
  <c r="AL76" i="5"/>
  <c r="AN76" i="5"/>
  <c r="AO76" i="5"/>
  <c r="AQ76" i="5"/>
  <c r="J77" i="5"/>
  <c r="AJ77" i="5"/>
  <c r="AK77" i="5"/>
  <c r="AL77" i="5"/>
  <c r="AL84" i="5"/>
  <c r="AN77" i="5"/>
  <c r="AO77" i="5"/>
  <c r="AQ77" i="5"/>
  <c r="J78" i="5"/>
  <c r="AJ78" i="5"/>
  <c r="AK78" i="5"/>
  <c r="AL78" i="5"/>
  <c r="AN78" i="5"/>
  <c r="AQ78" i="5"/>
  <c r="AO78" i="5"/>
  <c r="J79" i="5"/>
  <c r="AJ79" i="5"/>
  <c r="AK79" i="5"/>
  <c r="AL79" i="5"/>
  <c r="AN79" i="5"/>
  <c r="AO79" i="5"/>
  <c r="J80" i="5"/>
  <c r="AJ80" i="5"/>
  <c r="AK80" i="5"/>
  <c r="AL80" i="5"/>
  <c r="AN80" i="5"/>
  <c r="AO80" i="5"/>
  <c r="AQ80" i="5"/>
  <c r="J81" i="5"/>
  <c r="AJ81" i="5"/>
  <c r="AK81" i="5"/>
  <c r="AL81" i="5"/>
  <c r="AN81" i="5"/>
  <c r="AO81" i="5"/>
  <c r="AQ81" i="5"/>
  <c r="J82" i="5"/>
  <c r="AJ82" i="5"/>
  <c r="AK82" i="5"/>
  <c r="AL82" i="5"/>
  <c r="AN82" i="5"/>
  <c r="AO82" i="5"/>
  <c r="AQ82" i="5"/>
  <c r="J83" i="5"/>
  <c r="AJ83" i="5"/>
  <c r="AK83" i="5"/>
  <c r="AL83" i="5"/>
  <c r="AN83" i="5"/>
  <c r="AQ83" i="5"/>
  <c r="AO83" i="5"/>
  <c r="T8" i="4"/>
  <c r="AM8" i="4"/>
  <c r="AP8" i="4"/>
  <c r="AQ8" i="4"/>
  <c r="T9" i="4"/>
  <c r="AM9" i="4"/>
  <c r="AQ9" i="4"/>
  <c r="T10" i="4"/>
  <c r="AM10" i="4"/>
  <c r="AQ10" i="4"/>
  <c r="T11" i="4"/>
  <c r="AM11" i="4"/>
  <c r="AP11" i="4"/>
  <c r="AQ11" i="4"/>
  <c r="T12" i="4"/>
  <c r="AM12" i="4"/>
  <c r="AQ12" i="4"/>
  <c r="T13" i="4"/>
  <c r="AM13" i="4"/>
  <c r="AP13" i="4"/>
  <c r="AQ13" i="4"/>
  <c r="T14" i="4"/>
  <c r="AM14" i="4"/>
  <c r="AP14" i="4"/>
  <c r="AQ14" i="4"/>
  <c r="T15" i="4"/>
  <c r="AM15" i="4"/>
  <c r="AQ15" i="4"/>
  <c r="T16" i="4"/>
  <c r="AM16" i="4"/>
  <c r="AP16" i="4"/>
  <c r="AQ16" i="4"/>
  <c r="T17" i="4"/>
  <c r="AM17" i="4"/>
  <c r="AP17" i="4"/>
  <c r="AQ17" i="4"/>
  <c r="T18" i="4"/>
  <c r="AM18" i="4"/>
  <c r="AP18" i="4"/>
  <c r="AQ18" i="4"/>
  <c r="T19" i="4"/>
  <c r="AM19" i="4"/>
  <c r="AP19" i="4"/>
  <c r="AQ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S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N20" i="4"/>
  <c r="AO20" i="4"/>
  <c r="B24" i="4"/>
  <c r="C29" i="4"/>
  <c r="C72" i="4" s="1"/>
  <c r="G29" i="4"/>
  <c r="G72" i="4" s="1"/>
  <c r="I29" i="4"/>
  <c r="N29" i="4"/>
  <c r="N30" i="4" s="1"/>
  <c r="N31" i="4" s="1"/>
  <c r="P29" i="4"/>
  <c r="P72" i="4" s="1"/>
  <c r="Q29" i="4"/>
  <c r="Q30" i="4" s="1"/>
  <c r="AQ29" i="4"/>
  <c r="D30" i="4"/>
  <c r="D73" i="4"/>
  <c r="O31" i="4"/>
  <c r="AQ30" i="4"/>
  <c r="AQ31" i="4"/>
  <c r="AQ32" i="4"/>
  <c r="AQ33" i="4"/>
  <c r="AQ34" i="4"/>
  <c r="AQ35" i="4"/>
  <c r="AQ36" i="4"/>
  <c r="AQ37" i="4"/>
  <c r="AQ38" i="4"/>
  <c r="AQ39" i="4"/>
  <c r="AQ40" i="4"/>
  <c r="J41" i="4"/>
  <c r="J7" i="43"/>
  <c r="AJ41" i="4"/>
  <c r="AK41" i="4"/>
  <c r="AL41" i="4"/>
  <c r="AN41" i="4"/>
  <c r="AO41" i="4"/>
  <c r="AQ41" i="4"/>
  <c r="B45" i="4"/>
  <c r="AQ51" i="4"/>
  <c r="AQ52" i="4"/>
  <c r="AP52" i="4"/>
  <c r="AP53" i="4"/>
  <c r="AQ53" i="4"/>
  <c r="AP54" i="4"/>
  <c r="AQ54" i="4"/>
  <c r="AQ55" i="4"/>
  <c r="AP55" i="4"/>
  <c r="AQ56" i="4"/>
  <c r="AQ57" i="4"/>
  <c r="AQ58" i="4"/>
  <c r="AP59" i="4"/>
  <c r="AQ59" i="4"/>
  <c r="AQ60" i="4"/>
  <c r="AP60" i="4"/>
  <c r="AP61" i="4"/>
  <c r="AQ61" i="4"/>
  <c r="C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N62" i="4"/>
  <c r="AQ62" i="4"/>
  <c r="AO62" i="4"/>
  <c r="B67" i="4"/>
  <c r="D72" i="4"/>
  <c r="J72" i="4"/>
  <c r="O72" i="4"/>
  <c r="AJ72" i="4"/>
  <c r="AJ84" i="4"/>
  <c r="AK72" i="4"/>
  <c r="AL72" i="4"/>
  <c r="AN72" i="4"/>
  <c r="AQ72" i="4"/>
  <c r="AO72" i="4"/>
  <c r="J73" i="4"/>
  <c r="J84" i="4"/>
  <c r="AJ73" i="4"/>
  <c r="AK73" i="4"/>
  <c r="AL73" i="4"/>
  <c r="AN73" i="4"/>
  <c r="AQ73" i="4"/>
  <c r="AO73" i="4"/>
  <c r="J74" i="4"/>
  <c r="AJ74" i="4"/>
  <c r="AK74" i="4"/>
  <c r="AL74" i="4"/>
  <c r="AL84" i="4"/>
  <c r="AN74" i="4"/>
  <c r="AO74" i="4"/>
  <c r="AQ74" i="4"/>
  <c r="J75" i="4"/>
  <c r="AJ75" i="4"/>
  <c r="AK75" i="4"/>
  <c r="AL75" i="4"/>
  <c r="AN75" i="4"/>
  <c r="AO75" i="4"/>
  <c r="AQ75" i="4"/>
  <c r="J76" i="4"/>
  <c r="AJ76" i="4"/>
  <c r="AK76" i="4"/>
  <c r="AL76" i="4"/>
  <c r="AN76" i="4"/>
  <c r="AQ76" i="4"/>
  <c r="AO76" i="4"/>
  <c r="J77" i="4"/>
  <c r="AJ77" i="4"/>
  <c r="AK77" i="4"/>
  <c r="AL77" i="4"/>
  <c r="AN77" i="4"/>
  <c r="AO77" i="4"/>
  <c r="AQ77" i="4"/>
  <c r="J78" i="4"/>
  <c r="AJ78" i="4"/>
  <c r="AK78" i="4"/>
  <c r="AL78" i="4"/>
  <c r="AN78" i="4"/>
  <c r="AO78" i="4"/>
  <c r="AQ78" i="4"/>
  <c r="J79" i="4"/>
  <c r="AJ79" i="4"/>
  <c r="AK79" i="4"/>
  <c r="AL79" i="4"/>
  <c r="AN79" i="4"/>
  <c r="AO79" i="4"/>
  <c r="J80" i="4"/>
  <c r="AJ80" i="4"/>
  <c r="AK80" i="4"/>
  <c r="AL80" i="4"/>
  <c r="AN80" i="4"/>
  <c r="AO80" i="4"/>
  <c r="AQ80" i="4"/>
  <c r="J81" i="4"/>
  <c r="AJ81" i="4"/>
  <c r="AK81" i="4"/>
  <c r="AL81" i="4"/>
  <c r="AN81" i="4"/>
  <c r="AO81" i="4"/>
  <c r="AQ81" i="4"/>
  <c r="J82" i="4"/>
  <c r="AJ82" i="4"/>
  <c r="AK82" i="4"/>
  <c r="AL82" i="4"/>
  <c r="AN82" i="4"/>
  <c r="AQ82" i="4"/>
  <c r="AO82" i="4"/>
  <c r="J83" i="4"/>
  <c r="AJ83" i="4"/>
  <c r="AK83" i="4"/>
  <c r="AL83" i="4"/>
  <c r="AN83" i="4"/>
  <c r="AO83" i="4"/>
  <c r="T8" i="3"/>
  <c r="AQ8" i="3"/>
  <c r="AP8" i="3"/>
  <c r="AM9" i="3"/>
  <c r="T9" i="3"/>
  <c r="AQ9" i="3"/>
  <c r="T10" i="3"/>
  <c r="AM10" i="3"/>
  <c r="AQ10" i="3"/>
  <c r="AP10" i="3"/>
  <c r="T11" i="3"/>
  <c r="AM11" i="3"/>
  <c r="AQ11" i="3"/>
  <c r="T12" i="3"/>
  <c r="T20" i="3"/>
  <c r="AM12" i="3"/>
  <c r="AQ12" i="3"/>
  <c r="AM13" i="3"/>
  <c r="T13" i="3"/>
  <c r="AQ13" i="3"/>
  <c r="T14" i="3"/>
  <c r="AM14" i="3"/>
  <c r="AQ14" i="3"/>
  <c r="AP14" i="3"/>
  <c r="T15" i="3"/>
  <c r="AM15" i="3"/>
  <c r="AQ15" i="3"/>
  <c r="AP15" i="3"/>
  <c r="AM16" i="3"/>
  <c r="T16" i="3"/>
  <c r="AQ16" i="3"/>
  <c r="AM17" i="3"/>
  <c r="T17" i="3"/>
  <c r="AQ17" i="3"/>
  <c r="T18" i="3"/>
  <c r="AM18" i="3"/>
  <c r="AP18" i="3"/>
  <c r="AQ18" i="3"/>
  <c r="AM19" i="3"/>
  <c r="AQ19" i="3"/>
  <c r="AP19" i="3"/>
  <c r="C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N20" i="3"/>
  <c r="AO20" i="3"/>
  <c r="B24" i="3"/>
  <c r="B45" i="3"/>
  <c r="C29" i="3"/>
  <c r="C30" i="3" s="1"/>
  <c r="AQ30" i="3"/>
  <c r="AQ31" i="3"/>
  <c r="AQ32" i="3"/>
  <c r="AQ33" i="3"/>
  <c r="AQ34" i="3"/>
  <c r="AQ35" i="3"/>
  <c r="AQ36" i="3"/>
  <c r="AQ37" i="3"/>
  <c r="AQ38" i="3"/>
  <c r="AQ39" i="3"/>
  <c r="AQ40" i="3"/>
  <c r="AJ41" i="3"/>
  <c r="AK41" i="3"/>
  <c r="AL41" i="3"/>
  <c r="AN41" i="3"/>
  <c r="AQ41" i="3"/>
  <c r="AO41" i="3"/>
  <c r="AP51" i="3"/>
  <c r="AQ51" i="3"/>
  <c r="AP52" i="3"/>
  <c r="AQ52" i="3"/>
  <c r="AQ53" i="3"/>
  <c r="AQ54" i="3"/>
  <c r="AP54" i="3"/>
  <c r="AQ55" i="3"/>
  <c r="AQ56" i="3"/>
  <c r="AQ57" i="3"/>
  <c r="AQ58" i="3"/>
  <c r="AP59" i="3"/>
  <c r="AQ59" i="3"/>
  <c r="AP60" i="3"/>
  <c r="AQ60" i="3"/>
  <c r="AQ61" i="3"/>
  <c r="C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N62" i="3"/>
  <c r="AQ62" i="3"/>
  <c r="AO62" i="3"/>
  <c r="B67" i="3"/>
  <c r="D72" i="3"/>
  <c r="G72" i="3"/>
  <c r="I72" i="3"/>
  <c r="N72" i="3"/>
  <c r="P72" i="3"/>
  <c r="Q72" i="3"/>
  <c r="AJ72" i="3"/>
  <c r="AJ84" i="3" s="1"/>
  <c r="AK72" i="3"/>
  <c r="AK84" i="3" s="1"/>
  <c r="AL72" i="3"/>
  <c r="AN72" i="3"/>
  <c r="AO72" i="3"/>
  <c r="AQ72" i="3"/>
  <c r="D73" i="3"/>
  <c r="Q73" i="3"/>
  <c r="AJ73" i="3"/>
  <c r="AK73" i="3"/>
  <c r="AL73" i="3"/>
  <c r="AN73" i="3"/>
  <c r="AO73" i="3"/>
  <c r="D74" i="3"/>
  <c r="Q74" i="3"/>
  <c r="AJ74" i="3"/>
  <c r="AK74" i="3"/>
  <c r="AL74" i="3"/>
  <c r="AN74" i="3"/>
  <c r="AQ74" i="3"/>
  <c r="AO74" i="3"/>
  <c r="D75" i="3"/>
  <c r="Q75" i="3"/>
  <c r="AJ75" i="3"/>
  <c r="AK75" i="3"/>
  <c r="AL75" i="3"/>
  <c r="AN75" i="3"/>
  <c r="AQ75" i="3"/>
  <c r="AO75" i="3"/>
  <c r="D76" i="3"/>
  <c r="AJ76" i="3"/>
  <c r="AK76" i="3"/>
  <c r="AL76" i="3"/>
  <c r="AN76" i="3"/>
  <c r="AQ76" i="3"/>
  <c r="AO76" i="3"/>
  <c r="D77" i="3"/>
  <c r="AJ77" i="3"/>
  <c r="AK77" i="3"/>
  <c r="AL77" i="3"/>
  <c r="AN77" i="3"/>
  <c r="AQ77" i="3"/>
  <c r="AO77" i="3"/>
  <c r="D78" i="3"/>
  <c r="AJ78" i="3"/>
  <c r="AK78" i="3"/>
  <c r="AL78" i="3"/>
  <c r="AN78" i="3"/>
  <c r="AO78" i="3"/>
  <c r="D79" i="3"/>
  <c r="AJ79" i="3"/>
  <c r="AK79" i="3"/>
  <c r="AL79" i="3"/>
  <c r="AN79" i="3"/>
  <c r="AO79" i="3"/>
  <c r="D80" i="3"/>
  <c r="AJ80" i="3"/>
  <c r="AK80" i="3"/>
  <c r="AL80" i="3"/>
  <c r="AN80" i="3"/>
  <c r="AQ80" i="3"/>
  <c r="AO80" i="3"/>
  <c r="D81" i="3"/>
  <c r="AJ81" i="3"/>
  <c r="AK81" i="3"/>
  <c r="AL81" i="3"/>
  <c r="AN81" i="3"/>
  <c r="AO81" i="3"/>
  <c r="D82" i="3"/>
  <c r="AJ82" i="3"/>
  <c r="AK82" i="3"/>
  <c r="AL82" i="3"/>
  <c r="AN82" i="3"/>
  <c r="AQ82" i="3"/>
  <c r="AO82" i="3"/>
  <c r="D83" i="3"/>
  <c r="AJ83" i="3"/>
  <c r="AK83" i="3"/>
  <c r="AL83" i="3"/>
  <c r="AN83" i="3"/>
  <c r="AO83" i="3"/>
  <c r="T8" i="2"/>
  <c r="AM8" i="2"/>
  <c r="AP8" i="2"/>
  <c r="AQ8" i="2"/>
  <c r="T9" i="2"/>
  <c r="AM9" i="2"/>
  <c r="AP9" i="2"/>
  <c r="AQ9" i="2"/>
  <c r="T10" i="2"/>
  <c r="AM10" i="2"/>
  <c r="AP10" i="2"/>
  <c r="AQ10" i="2"/>
  <c r="T11" i="2"/>
  <c r="AM11" i="2"/>
  <c r="AP11" i="2"/>
  <c r="AQ11" i="2"/>
  <c r="T12" i="2"/>
  <c r="AM12" i="2"/>
  <c r="AP12" i="2"/>
  <c r="AQ12" i="2"/>
  <c r="T13" i="2"/>
  <c r="AM13" i="2"/>
  <c r="AP13" i="2"/>
  <c r="AQ13" i="2"/>
  <c r="T14" i="2"/>
  <c r="AM14" i="2"/>
  <c r="AP14" i="2"/>
  <c r="AQ14" i="2"/>
  <c r="T15" i="2"/>
  <c r="AM15" i="2"/>
  <c r="AQ15" i="2"/>
  <c r="T16" i="2"/>
  <c r="AM16" i="2"/>
  <c r="AQ16" i="2"/>
  <c r="T17" i="2"/>
  <c r="AM17" i="2"/>
  <c r="AQ17" i="2"/>
  <c r="T18" i="2"/>
  <c r="AM18" i="2"/>
  <c r="AP18" i="2"/>
  <c r="AQ18" i="2"/>
  <c r="T19" i="2"/>
  <c r="AM19" i="2"/>
  <c r="AQ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S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N20" i="2"/>
  <c r="AQ20" i="2"/>
  <c r="AO20" i="2"/>
  <c r="B24" i="2"/>
  <c r="C29" i="2"/>
  <c r="C72" i="2" s="1"/>
  <c r="G29" i="2"/>
  <c r="G30" i="2" s="1"/>
  <c r="I29" i="2"/>
  <c r="I72" i="2" s="1"/>
  <c r="N29" i="2"/>
  <c r="N30" i="2" s="1"/>
  <c r="O72" i="2"/>
  <c r="P29" i="2"/>
  <c r="Q29" i="2"/>
  <c r="Q30" i="2" s="1"/>
  <c r="AQ29" i="2"/>
  <c r="D30" i="2"/>
  <c r="D31" i="2"/>
  <c r="O30" i="2"/>
  <c r="AQ30" i="2"/>
  <c r="AQ31" i="2"/>
  <c r="AQ32" i="2"/>
  <c r="AQ33" i="2"/>
  <c r="AQ34" i="2"/>
  <c r="AQ35" i="2"/>
  <c r="AQ36" i="2"/>
  <c r="AQ37" i="2"/>
  <c r="AQ38" i="2"/>
  <c r="AQ39" i="2"/>
  <c r="AQ40" i="2"/>
  <c r="J41" i="2"/>
  <c r="J5" i="43"/>
  <c r="AJ41" i="2"/>
  <c r="AK41" i="2"/>
  <c r="AL41" i="2"/>
  <c r="AN41" i="2"/>
  <c r="AQ41" i="2"/>
  <c r="AO41" i="2"/>
  <c r="B45" i="2"/>
  <c r="AQ51" i="2"/>
  <c r="AP51" i="2"/>
  <c r="AP52" i="2"/>
  <c r="AQ52" i="2"/>
  <c r="AQ53" i="2"/>
  <c r="AQ54" i="2"/>
  <c r="AQ55" i="2"/>
  <c r="AQ56" i="2"/>
  <c r="AP57" i="2"/>
  <c r="AQ57" i="2"/>
  <c r="AQ58" i="2"/>
  <c r="AP59" i="2"/>
  <c r="AQ59" i="2"/>
  <c r="AQ60" i="2"/>
  <c r="AP60" i="2"/>
  <c r="AQ61" i="2"/>
  <c r="C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S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N62" i="2"/>
  <c r="AO62" i="2"/>
  <c r="AQ62" i="2"/>
  <c r="B67" i="2"/>
  <c r="D72" i="2"/>
  <c r="J72" i="2"/>
  <c r="N72" i="2"/>
  <c r="AJ72" i="2"/>
  <c r="AK72" i="2"/>
  <c r="AK84" i="2"/>
  <c r="AL72" i="2"/>
  <c r="AL84" i="2"/>
  <c r="AN72" i="2"/>
  <c r="AO72" i="2"/>
  <c r="AQ72" i="2"/>
  <c r="D73" i="2"/>
  <c r="J73" i="2"/>
  <c r="AJ73" i="2"/>
  <c r="AK73" i="2"/>
  <c r="AL73" i="2"/>
  <c r="AN73" i="2"/>
  <c r="AO73" i="2"/>
  <c r="AQ73" i="2"/>
  <c r="J74" i="2"/>
  <c r="AJ74" i="2"/>
  <c r="AK74" i="2"/>
  <c r="AL74" i="2"/>
  <c r="AN74" i="2"/>
  <c r="AQ74" i="2"/>
  <c r="AO74" i="2"/>
  <c r="J75" i="2"/>
  <c r="AJ75" i="2"/>
  <c r="AK75" i="2"/>
  <c r="AL75" i="2"/>
  <c r="AN75" i="2"/>
  <c r="AO75" i="2"/>
  <c r="J76" i="2"/>
  <c r="J84" i="2"/>
  <c r="AJ76" i="2"/>
  <c r="AK76" i="2"/>
  <c r="AL76" i="2"/>
  <c r="AN76" i="2"/>
  <c r="AO76" i="2"/>
  <c r="AQ76" i="2"/>
  <c r="J77" i="2"/>
  <c r="AJ77" i="2"/>
  <c r="AK77" i="2"/>
  <c r="AL77" i="2"/>
  <c r="AN77" i="2"/>
  <c r="AQ77" i="2"/>
  <c r="AO77" i="2"/>
  <c r="J78" i="2"/>
  <c r="AJ78" i="2"/>
  <c r="AJ84" i="2"/>
  <c r="AK78" i="2"/>
  <c r="AL78" i="2"/>
  <c r="AN78" i="2"/>
  <c r="AQ78" i="2"/>
  <c r="AO78" i="2"/>
  <c r="J79" i="2"/>
  <c r="AJ79" i="2"/>
  <c r="AK79" i="2"/>
  <c r="AL79" i="2"/>
  <c r="AN79" i="2"/>
  <c r="AQ79" i="2"/>
  <c r="AO79" i="2"/>
  <c r="J80" i="2"/>
  <c r="AJ80" i="2"/>
  <c r="AK80" i="2"/>
  <c r="AL80" i="2"/>
  <c r="AN80" i="2"/>
  <c r="AO80" i="2"/>
  <c r="J81" i="2"/>
  <c r="AJ81" i="2"/>
  <c r="AK81" i="2"/>
  <c r="AL81" i="2"/>
  <c r="AN81" i="2"/>
  <c r="AQ81" i="2"/>
  <c r="AO81" i="2"/>
  <c r="J82" i="2"/>
  <c r="AJ82" i="2"/>
  <c r="AK82" i="2"/>
  <c r="AL82" i="2"/>
  <c r="AN82" i="2"/>
  <c r="AO82" i="2"/>
  <c r="J83" i="2"/>
  <c r="AJ83" i="2"/>
  <c r="AK83" i="2"/>
  <c r="AL83" i="2"/>
  <c r="AN83" i="2"/>
  <c r="AQ83" i="2"/>
  <c r="AO83" i="2"/>
  <c r="T8" i="1"/>
  <c r="AM8" i="1"/>
  <c r="AP8" i="1"/>
  <c r="AQ8" i="1"/>
  <c r="T9" i="1"/>
  <c r="AM9" i="1"/>
  <c r="AQ9" i="1"/>
  <c r="T10" i="1"/>
  <c r="AM10" i="1"/>
  <c r="AQ10" i="1"/>
  <c r="T11" i="1"/>
  <c r="AM11" i="1"/>
  <c r="AP11" i="1"/>
  <c r="AQ11" i="1"/>
  <c r="T12" i="1"/>
  <c r="AQ12" i="1"/>
  <c r="T13" i="1"/>
  <c r="AM13" i="1"/>
  <c r="AQ13" i="1"/>
  <c r="T14" i="1"/>
  <c r="AQ14" i="1"/>
  <c r="T15" i="1"/>
  <c r="AQ15" i="1"/>
  <c r="T16" i="1"/>
  <c r="AM16" i="1"/>
  <c r="AQ16" i="1"/>
  <c r="T17" i="1"/>
  <c r="AM17" i="1"/>
  <c r="AQ17" i="1"/>
  <c r="T18" i="1"/>
  <c r="AM18" i="1"/>
  <c r="AP18" i="1"/>
  <c r="AQ18" i="1"/>
  <c r="T19" i="1"/>
  <c r="AM19" i="1"/>
  <c r="AQ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O20" i="1"/>
  <c r="AQ20" i="1"/>
  <c r="C29" i="1"/>
  <c r="C30" i="1" s="1"/>
  <c r="C31" i="1" s="1"/>
  <c r="D29" i="1"/>
  <c r="G29" i="1"/>
  <c r="I29" i="1"/>
  <c r="N29" i="1"/>
  <c r="P29" i="1"/>
  <c r="P30" i="1" s="1"/>
  <c r="Q29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J41" i="1"/>
  <c r="J4" i="43"/>
  <c r="AJ41" i="1"/>
  <c r="AK41" i="1"/>
  <c r="AL41" i="1"/>
  <c r="AN41" i="1"/>
  <c r="AO41" i="1"/>
  <c r="AQ41" i="1"/>
  <c r="B45" i="1"/>
  <c r="AQ50" i="1"/>
  <c r="AP51" i="1"/>
  <c r="AQ51" i="1"/>
  <c r="AP52" i="1"/>
  <c r="AQ52" i="1"/>
  <c r="AQ53" i="1"/>
  <c r="AP54" i="1"/>
  <c r="AQ54" i="1"/>
  <c r="AP55" i="1"/>
  <c r="AQ55" i="1"/>
  <c r="AQ56" i="1"/>
  <c r="AQ57" i="1"/>
  <c r="AQ58" i="1"/>
  <c r="AQ59" i="1"/>
  <c r="AQ60" i="1"/>
  <c r="AQ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N62" i="1"/>
  <c r="AQ62" i="1"/>
  <c r="AO62" i="1"/>
  <c r="B67" i="1"/>
  <c r="J72" i="1"/>
  <c r="O72" i="1"/>
  <c r="AJ72" i="1"/>
  <c r="AK72" i="1"/>
  <c r="AL72" i="1"/>
  <c r="AO72" i="1"/>
  <c r="J73" i="1"/>
  <c r="AJ73" i="1"/>
  <c r="AK73" i="1"/>
  <c r="AL73" i="1"/>
  <c r="AN73" i="1"/>
  <c r="AQ73" i="1"/>
  <c r="AO73" i="1"/>
  <c r="J74" i="1"/>
  <c r="AJ74" i="1"/>
  <c r="AK74" i="1"/>
  <c r="AL74" i="1"/>
  <c r="AN74" i="1"/>
  <c r="AQ74" i="1"/>
  <c r="AO74" i="1"/>
  <c r="AO84" i="1"/>
  <c r="J75" i="1"/>
  <c r="AJ75" i="1"/>
  <c r="AK75" i="1"/>
  <c r="AL75" i="1"/>
  <c r="AN75" i="1"/>
  <c r="AO75" i="1"/>
  <c r="AQ75" i="1"/>
  <c r="J76" i="1"/>
  <c r="AJ76" i="1"/>
  <c r="AK76" i="1"/>
  <c r="AL76" i="1"/>
  <c r="AN76" i="1"/>
  <c r="AQ76" i="1"/>
  <c r="AO76" i="1"/>
  <c r="J77" i="1"/>
  <c r="AJ77" i="1"/>
  <c r="AK77" i="1"/>
  <c r="AL77" i="1"/>
  <c r="AN77" i="1"/>
  <c r="AQ77" i="1"/>
  <c r="AO77" i="1"/>
  <c r="J78" i="1"/>
  <c r="AJ78" i="1"/>
  <c r="AK78" i="1"/>
  <c r="AL78" i="1"/>
  <c r="AN78" i="1"/>
  <c r="AQ78" i="1"/>
  <c r="AO78" i="1"/>
  <c r="J79" i="1"/>
  <c r="AJ79" i="1"/>
  <c r="AK79" i="1"/>
  <c r="AL79" i="1"/>
  <c r="AN79" i="1"/>
  <c r="AO79" i="1"/>
  <c r="AQ79" i="1"/>
  <c r="J80" i="1"/>
  <c r="AJ80" i="1"/>
  <c r="AK80" i="1"/>
  <c r="AL80" i="1"/>
  <c r="AL84" i="1"/>
  <c r="AN80" i="1"/>
  <c r="AO80" i="1"/>
  <c r="AQ80" i="1"/>
  <c r="J81" i="1"/>
  <c r="AJ81" i="1"/>
  <c r="AK81" i="1"/>
  <c r="AL81" i="1"/>
  <c r="AN81" i="1"/>
  <c r="AQ81" i="1"/>
  <c r="AO81" i="1"/>
  <c r="J82" i="1"/>
  <c r="AJ82" i="1"/>
  <c r="AK82" i="1"/>
  <c r="AL82" i="1"/>
  <c r="AN82" i="1"/>
  <c r="AQ82" i="1"/>
  <c r="AO82" i="1"/>
  <c r="J83" i="1"/>
  <c r="AJ83" i="1"/>
  <c r="AK83" i="1"/>
  <c r="AL83" i="1"/>
  <c r="AN83" i="1"/>
  <c r="AQ83" i="1"/>
  <c r="AO83" i="1"/>
  <c r="O72" i="29"/>
  <c r="O72" i="27"/>
  <c r="O72" i="15"/>
  <c r="P72" i="2"/>
  <c r="O73" i="9"/>
  <c r="O72" i="9"/>
  <c r="P41" i="17"/>
  <c r="P20" i="43" s="1"/>
  <c r="J41" i="17"/>
  <c r="J20" i="43" s="1"/>
  <c r="J72" i="17"/>
  <c r="J84" i="17" s="1"/>
  <c r="I30" i="22"/>
  <c r="I73" i="22" s="1"/>
  <c r="O30" i="30"/>
  <c r="O31" i="30"/>
  <c r="O32" i="30" s="1"/>
  <c r="O72" i="30"/>
  <c r="I30" i="30"/>
  <c r="I31" i="30" s="1"/>
  <c r="P30" i="21"/>
  <c r="P31" i="21" s="1"/>
  <c r="P74" i="21" s="1"/>
  <c r="P72" i="21"/>
  <c r="G30" i="22"/>
  <c r="G72" i="22"/>
  <c r="C30" i="23"/>
  <c r="C31" i="23" s="1"/>
  <c r="C72" i="23"/>
  <c r="N30" i="24"/>
  <c r="N31" i="24" s="1"/>
  <c r="N72" i="24"/>
  <c r="P31" i="26"/>
  <c r="P72" i="26"/>
  <c r="C30" i="26"/>
  <c r="C72" i="26"/>
  <c r="Q72" i="2"/>
  <c r="Q31" i="5"/>
  <c r="Q74" i="5" s="1"/>
  <c r="O30" i="5"/>
  <c r="O31" i="5" s="1"/>
  <c r="O32" i="5" s="1"/>
  <c r="O72" i="5"/>
  <c r="N72" i="6"/>
  <c r="I30" i="8"/>
  <c r="G30" i="8"/>
  <c r="G72" i="8"/>
  <c r="P30" i="9"/>
  <c r="P31" i="9" s="1"/>
  <c r="N30" i="9"/>
  <c r="J72" i="11"/>
  <c r="Q30" i="8"/>
  <c r="Q31" i="8" s="1"/>
  <c r="O30" i="8"/>
  <c r="O31" i="8" s="1"/>
  <c r="O72" i="8"/>
  <c r="P30" i="10"/>
  <c r="P31" i="10" s="1"/>
  <c r="P32" i="10" s="1"/>
  <c r="P33" i="10" s="1"/>
  <c r="P34" i="10" s="1"/>
  <c r="N30" i="10"/>
  <c r="N72" i="10"/>
  <c r="C30" i="11"/>
  <c r="O73" i="12"/>
  <c r="G73" i="12"/>
  <c r="G73" i="13"/>
  <c r="N30" i="13"/>
  <c r="J30" i="13"/>
  <c r="J31" i="13" s="1"/>
  <c r="J32" i="13" s="1"/>
  <c r="J72" i="13"/>
  <c r="I73" i="15"/>
  <c r="N30" i="15"/>
  <c r="N31" i="15" s="1"/>
  <c r="J30" i="15"/>
  <c r="J31" i="15" s="1"/>
  <c r="C30" i="25"/>
  <c r="C31" i="25" s="1"/>
  <c r="C72" i="25"/>
  <c r="P30" i="27"/>
  <c r="P31" i="27" s="1"/>
  <c r="P32" i="27" s="1"/>
  <c r="P72" i="27"/>
  <c r="N72" i="27"/>
  <c r="J72" i="27"/>
  <c r="J30" i="27"/>
  <c r="J31" i="27" s="1"/>
  <c r="J32" i="27" s="1"/>
  <c r="J33" i="27" s="1"/>
  <c r="C30" i="27"/>
  <c r="C31" i="27" s="1"/>
  <c r="C74" i="27" s="1"/>
  <c r="C72" i="27"/>
  <c r="Q73" i="12"/>
  <c r="P30" i="12"/>
  <c r="N30" i="12"/>
  <c r="N31" i="12" s="1"/>
  <c r="N32" i="12" s="1"/>
  <c r="N33" i="12" s="1"/>
  <c r="J30" i="12"/>
  <c r="J31" i="12" s="1"/>
  <c r="N72" i="14"/>
  <c r="P72" i="19"/>
  <c r="N72" i="19"/>
  <c r="P30" i="30"/>
  <c r="P72" i="30"/>
  <c r="N72" i="30"/>
  <c r="N30" i="30"/>
  <c r="N31" i="30" s="1"/>
  <c r="N32" i="30" s="1"/>
  <c r="J72" i="30"/>
  <c r="J31" i="30"/>
  <c r="J74" i="30" s="1"/>
  <c r="Q30" i="18"/>
  <c r="Q31" i="18" s="1"/>
  <c r="Q72" i="18"/>
  <c r="O30" i="18"/>
  <c r="O72" i="18"/>
  <c r="I30" i="18"/>
  <c r="I31" i="18" s="1"/>
  <c r="I74" i="18" s="1"/>
  <c r="I72" i="18"/>
  <c r="G30" i="18"/>
  <c r="G31" i="18" s="1"/>
  <c r="G32" i="18" s="1"/>
  <c r="G75" i="18" s="1"/>
  <c r="G72" i="18"/>
  <c r="I30" i="24"/>
  <c r="I31" i="24" s="1"/>
  <c r="I72" i="24"/>
  <c r="G30" i="24"/>
  <c r="G72" i="24"/>
  <c r="Q72" i="32"/>
  <c r="I72" i="31"/>
  <c r="I30" i="31"/>
  <c r="I31" i="31" s="1"/>
  <c r="I73" i="38"/>
  <c r="O30" i="31"/>
  <c r="O31" i="31" s="1"/>
  <c r="O72" i="31"/>
  <c r="O30" i="24"/>
  <c r="O31" i="24" s="1"/>
  <c r="O74" i="24" s="1"/>
  <c r="O72" i="24"/>
  <c r="Q30" i="20"/>
  <c r="Q73" i="20" s="1"/>
  <c r="Q72" i="20"/>
  <c r="O30" i="20"/>
  <c r="O31" i="20" s="1"/>
  <c r="O72" i="20"/>
  <c r="O30" i="23"/>
  <c r="O31" i="23"/>
  <c r="O72" i="23"/>
  <c r="G30" i="23"/>
  <c r="G31" i="23" s="1"/>
  <c r="G72" i="23"/>
  <c r="Q30" i="24"/>
  <c r="Q31" i="24" s="1"/>
  <c r="Q72" i="24"/>
  <c r="P73" i="35"/>
  <c r="I72" i="35"/>
  <c r="I30" i="35"/>
  <c r="O30" i="34"/>
  <c r="O31" i="34"/>
  <c r="O32" i="34"/>
  <c r="O72" i="34"/>
  <c r="P72" i="37"/>
  <c r="I30" i="37"/>
  <c r="I31" i="37" s="1"/>
  <c r="I72" i="37"/>
  <c r="Q72" i="38"/>
  <c r="O30" i="38"/>
  <c r="O31" i="38" s="1"/>
  <c r="O72" i="38"/>
  <c r="I72" i="38"/>
  <c r="G30" i="38"/>
  <c r="G31" i="38" s="1"/>
  <c r="G32" i="38" s="1"/>
  <c r="G33" i="38" s="1"/>
  <c r="G72" i="38"/>
  <c r="O30" i="35"/>
  <c r="O31" i="35"/>
  <c r="O32" i="35" s="1"/>
  <c r="O72" i="35"/>
  <c r="Q30" i="7"/>
  <c r="Q31" i="7" s="1"/>
  <c r="I72" i="9"/>
  <c r="G30" i="9"/>
  <c r="G31" i="9" s="1"/>
  <c r="G72" i="9"/>
  <c r="G74" i="13"/>
  <c r="I30" i="2"/>
  <c r="I31" i="2" s="1"/>
  <c r="G30" i="4"/>
  <c r="G31" i="4"/>
  <c r="G32" i="4" s="1"/>
  <c r="Q73" i="5"/>
  <c r="I72" i="6"/>
  <c r="C30" i="7"/>
  <c r="P72" i="8"/>
  <c r="N72" i="8"/>
  <c r="J72" i="8"/>
  <c r="C72" i="13"/>
  <c r="Q72" i="14"/>
  <c r="O72" i="14"/>
  <c r="C72" i="15"/>
  <c r="C72" i="16"/>
  <c r="G73" i="18"/>
  <c r="C72" i="10"/>
  <c r="Q73" i="21"/>
  <c r="I73" i="21"/>
  <c r="N73" i="25"/>
  <c r="O73" i="26"/>
  <c r="I72" i="20"/>
  <c r="O73" i="23"/>
  <c r="C73" i="24"/>
  <c r="G73" i="25"/>
  <c r="P72" i="25"/>
  <c r="N72" i="25"/>
  <c r="Q72" i="26"/>
  <c r="O72" i="26"/>
  <c r="I72" i="26"/>
  <c r="G72" i="26"/>
  <c r="O73" i="27"/>
  <c r="P73" i="29"/>
  <c r="N73" i="28"/>
  <c r="P72" i="28"/>
  <c r="N72" i="28"/>
  <c r="J72" i="28"/>
  <c r="P72" i="29"/>
  <c r="N72" i="29"/>
  <c r="J72" i="29"/>
  <c r="C72" i="29"/>
  <c r="C72" i="32"/>
  <c r="P74" i="35"/>
  <c r="O73" i="33"/>
  <c r="G73" i="33"/>
  <c r="N72" i="33"/>
  <c r="Q73" i="34"/>
  <c r="N30" i="34"/>
  <c r="N31" i="34"/>
  <c r="N72" i="34"/>
  <c r="P72" i="35"/>
  <c r="C72" i="36"/>
  <c r="O73" i="36"/>
  <c r="P30" i="36"/>
  <c r="P31" i="36" s="1"/>
  <c r="P32" i="36" s="1"/>
  <c r="P75" i="36" s="1"/>
  <c r="P72" i="36"/>
  <c r="J72" i="36"/>
  <c r="Q72" i="37"/>
  <c r="Q30" i="37"/>
  <c r="Q31" i="37"/>
  <c r="Q32" i="37" s="1"/>
  <c r="Q33" i="37" s="1"/>
  <c r="Q76" i="37" s="1"/>
  <c r="P30" i="38"/>
  <c r="N30" i="38"/>
  <c r="N31" i="38" s="1"/>
  <c r="N74" i="38" s="1"/>
  <c r="J30" i="38"/>
  <c r="J31" i="38" s="1"/>
  <c r="C30" i="38"/>
  <c r="O73" i="38"/>
  <c r="N73" i="30"/>
  <c r="Q73" i="8"/>
  <c r="Q74" i="12"/>
  <c r="J73" i="15"/>
  <c r="G74" i="12"/>
  <c r="P73" i="9"/>
  <c r="P75" i="35"/>
  <c r="P74" i="29"/>
  <c r="O74" i="27"/>
  <c r="G73" i="9"/>
  <c r="Q73" i="7"/>
  <c r="G75" i="12"/>
  <c r="Q75" i="12"/>
  <c r="P75" i="29"/>
  <c r="P76" i="35"/>
  <c r="P77" i="35"/>
  <c r="P76" i="29"/>
  <c r="T20" i="7"/>
  <c r="D73" i="11"/>
  <c r="AM19" i="12"/>
  <c r="AP19" i="12"/>
  <c r="AM15" i="12"/>
  <c r="AP15" i="12"/>
  <c r="AM11" i="12"/>
  <c r="AP11" i="12"/>
  <c r="AP51" i="13"/>
  <c r="AM10" i="7"/>
  <c r="R20" i="8"/>
  <c r="G72" i="7"/>
  <c r="Q72" i="10"/>
  <c r="AP52" i="12"/>
  <c r="AP55" i="13"/>
  <c r="T20" i="12"/>
  <c r="AM14" i="23"/>
  <c r="AP14" i="23"/>
  <c r="AM11" i="27"/>
  <c r="AP11" i="27"/>
  <c r="T20" i="27"/>
  <c r="G73" i="29"/>
  <c r="T20" i="13"/>
  <c r="N30" i="17"/>
  <c r="AM18" i="23"/>
  <c r="AP18" i="23"/>
  <c r="T20" i="23"/>
  <c r="J30" i="26"/>
  <c r="D73" i="14"/>
  <c r="AQ73" i="17"/>
  <c r="AL84" i="18"/>
  <c r="P30" i="20"/>
  <c r="P31" i="20" s="1"/>
  <c r="P32" i="20" s="1"/>
  <c r="Q72" i="21"/>
  <c r="AM18" i="22"/>
  <c r="AP18" i="22"/>
  <c r="AM14" i="22"/>
  <c r="AP14" i="22"/>
  <c r="AM10" i="22"/>
  <c r="AP10" i="22"/>
  <c r="AO84" i="23"/>
  <c r="AQ75" i="24"/>
  <c r="AQ72" i="24"/>
  <c r="T20" i="24"/>
  <c r="AO84" i="25"/>
  <c r="I30" i="25"/>
  <c r="I72" i="25"/>
  <c r="AO84" i="27"/>
  <c r="AM11" i="29"/>
  <c r="AP11" i="29"/>
  <c r="T20" i="29"/>
  <c r="G72" i="13"/>
  <c r="Q72" i="16"/>
  <c r="N31" i="18"/>
  <c r="AM19" i="22"/>
  <c r="AM11" i="22"/>
  <c r="AP11" i="22"/>
  <c r="R20" i="23"/>
  <c r="AM10" i="25"/>
  <c r="T20" i="25"/>
  <c r="AO84" i="26"/>
  <c r="AM9" i="26"/>
  <c r="AP9" i="26"/>
  <c r="AM16" i="27"/>
  <c r="AP16" i="27"/>
  <c r="AM9" i="28"/>
  <c r="AP9" i="28"/>
  <c r="AP57" i="30"/>
  <c r="AQ75" i="27"/>
  <c r="AL84" i="27"/>
  <c r="Y32" i="39"/>
  <c r="AM10" i="30"/>
  <c r="AP10" i="30"/>
  <c r="T20" i="30"/>
  <c r="AP59" i="26"/>
  <c r="AO84" i="28"/>
  <c r="AJ84" i="28"/>
  <c r="AM8" i="28"/>
  <c r="AP8" i="28"/>
  <c r="T20" i="28"/>
  <c r="AK84" i="29"/>
  <c r="AO84" i="30"/>
  <c r="AJ84" i="30"/>
  <c r="Q73" i="31"/>
  <c r="O74" i="33"/>
  <c r="AQ82" i="36"/>
  <c r="AQ79" i="36"/>
  <c r="AQ72" i="36"/>
  <c r="AQ62" i="36"/>
  <c r="AQ41" i="36"/>
  <c r="AO84" i="31"/>
  <c r="I72" i="32"/>
  <c r="N73" i="33"/>
  <c r="T20" i="34"/>
  <c r="T20" i="32"/>
  <c r="AQ79" i="34"/>
  <c r="AM10" i="34"/>
  <c r="AP10" i="34"/>
  <c r="C30" i="35"/>
  <c r="C72" i="35"/>
  <c r="AQ83" i="36"/>
  <c r="AQ76" i="36"/>
  <c r="T20" i="31"/>
  <c r="AQ77" i="35"/>
  <c r="N30" i="37"/>
  <c r="N72" i="37"/>
  <c r="R20" i="38"/>
  <c r="T20" i="37"/>
  <c r="AM17" i="36"/>
  <c r="AP17" i="36"/>
  <c r="AM13" i="36"/>
  <c r="AP13" i="36"/>
  <c r="AM9" i="36"/>
  <c r="AP9" i="36"/>
  <c r="AQ80" i="38"/>
  <c r="G74" i="29"/>
  <c r="Q74" i="31"/>
  <c r="P73" i="20"/>
  <c r="N73" i="18"/>
  <c r="G75" i="29"/>
  <c r="AP15" i="31"/>
  <c r="AP15" i="27"/>
  <c r="AQ20" i="27"/>
  <c r="AQ78" i="33"/>
  <c r="J73" i="33"/>
  <c r="AM10" i="33"/>
  <c r="AP10" i="33"/>
  <c r="T20" i="33"/>
  <c r="AP52" i="33"/>
  <c r="AP16" i="25"/>
  <c r="J74" i="33"/>
  <c r="AP17" i="22"/>
  <c r="AQ82" i="34"/>
  <c r="AQ83" i="34"/>
  <c r="AP10" i="36"/>
  <c r="AP13" i="28"/>
  <c r="AP11" i="16"/>
  <c r="AP10" i="21"/>
  <c r="AQ74" i="20"/>
  <c r="AP10" i="16"/>
  <c r="AP11" i="38"/>
  <c r="AQ75" i="36"/>
  <c r="AQ75" i="26"/>
  <c r="AQ75" i="23"/>
  <c r="AQ75" i="13"/>
  <c r="AQ20" i="26"/>
  <c r="AQ76" i="20"/>
  <c r="AQ76" i="14"/>
  <c r="AQ76" i="13"/>
  <c r="AQ76" i="12"/>
  <c r="J74" i="13"/>
  <c r="AK84" i="13"/>
  <c r="O30" i="13"/>
  <c r="O72" i="13"/>
  <c r="AO84" i="13"/>
  <c r="AP52" i="13"/>
  <c r="R20" i="13"/>
  <c r="AP13" i="35"/>
  <c r="AP13" i="32"/>
  <c r="AP13" i="25"/>
  <c r="AQ77" i="23"/>
  <c r="AP14" i="38"/>
  <c r="AQ78" i="26"/>
  <c r="AQ78" i="20"/>
  <c r="AP14" i="16"/>
  <c r="AQ78" i="12"/>
  <c r="AP14" i="7"/>
  <c r="AQ20" i="34"/>
  <c r="AQ80" i="27"/>
  <c r="AN84" i="26"/>
  <c r="AQ80" i="22"/>
  <c r="AQ80" i="21"/>
  <c r="AQ80" i="17"/>
  <c r="AQ80" i="7"/>
  <c r="AQ80" i="2"/>
  <c r="AK84" i="19"/>
  <c r="AK84" i="1"/>
  <c r="Y6" i="39"/>
  <c r="AN84" i="23"/>
  <c r="AQ20" i="23"/>
  <c r="R20" i="30"/>
  <c r="AM16" i="17"/>
  <c r="AP16" i="17"/>
  <c r="R20" i="15"/>
  <c r="R20" i="12"/>
  <c r="R20" i="11"/>
  <c r="AP12" i="38"/>
  <c r="AQ20" i="37"/>
  <c r="AP14" i="36"/>
  <c r="AP14" i="33"/>
  <c r="AP15" i="32"/>
  <c r="AP12" i="32"/>
  <c r="AP16" i="31"/>
  <c r="AP12" i="30"/>
  <c r="AP11" i="30"/>
  <c r="AP11" i="28"/>
  <c r="AP14" i="24"/>
  <c r="AP13" i="18"/>
  <c r="AM10" i="17"/>
  <c r="AP10" i="17"/>
  <c r="AP12" i="16"/>
  <c r="AQ20" i="4"/>
  <c r="AP10" i="1"/>
  <c r="AP9" i="24"/>
  <c r="AQ20" i="22"/>
  <c r="AP9" i="20"/>
  <c r="AQ73" i="18"/>
  <c r="AP9" i="3"/>
  <c r="AN84" i="33"/>
  <c r="AP8" i="22"/>
  <c r="AQ72" i="20"/>
  <c r="AP8" i="7"/>
  <c r="AP10" i="25"/>
  <c r="AP10" i="23"/>
  <c r="AP10" i="18"/>
  <c r="AP10" i="14"/>
  <c r="AP10" i="4"/>
  <c r="AP11" i="3"/>
  <c r="AP11" i="25"/>
  <c r="AP11" i="36"/>
  <c r="AQ20" i="31"/>
  <c r="AP11" i="26"/>
  <c r="AP11" i="23"/>
  <c r="AQ75" i="18"/>
  <c r="AN84" i="34"/>
  <c r="F39" i="39"/>
  <c r="AP13" i="31"/>
  <c r="D84" i="25"/>
  <c r="H30" i="39"/>
  <c r="AP13" i="23"/>
  <c r="AP13" i="20"/>
  <c r="AQ20" i="12"/>
  <c r="AP13" i="3"/>
  <c r="AP13" i="1"/>
  <c r="AP12" i="35"/>
  <c r="AP12" i="31"/>
  <c r="AP12" i="26"/>
  <c r="AP12" i="24"/>
  <c r="AQ76" i="10"/>
  <c r="AP12" i="4"/>
  <c r="AP12" i="3"/>
  <c r="AP14" i="27"/>
  <c r="AP14" i="11"/>
  <c r="AJ84" i="19"/>
  <c r="AO84" i="19"/>
  <c r="AQ74" i="19"/>
  <c r="AQ62" i="19"/>
  <c r="AP61" i="19"/>
  <c r="N31" i="19"/>
  <c r="N74" i="19" s="1"/>
  <c r="N73" i="19"/>
  <c r="T20" i="19"/>
  <c r="R20" i="19"/>
  <c r="O30" i="19"/>
  <c r="O73" i="19" s="1"/>
  <c r="AM19" i="19"/>
  <c r="AP19" i="19"/>
  <c r="O31" i="19"/>
  <c r="AQ79" i="38"/>
  <c r="AQ79" i="37"/>
  <c r="AP15" i="35"/>
  <c r="AP15" i="34"/>
  <c r="AQ20" i="28"/>
  <c r="AP15" i="23"/>
  <c r="AP15" i="16"/>
  <c r="AN84" i="15"/>
  <c r="AP15" i="15"/>
  <c r="AP15" i="14"/>
  <c r="AP15" i="7"/>
  <c r="AP15" i="5"/>
  <c r="AQ79" i="4"/>
  <c r="AP15" i="4"/>
  <c r="AP15" i="2"/>
  <c r="I84" i="17"/>
  <c r="M22" i="39" s="1"/>
  <c r="AQ20" i="38"/>
  <c r="AQ80" i="37"/>
  <c r="AP16" i="37"/>
  <c r="AP16" i="32"/>
  <c r="AP16" i="23"/>
  <c r="AP16" i="16"/>
  <c r="AP16" i="10"/>
  <c r="AP16" i="9"/>
  <c r="AP16" i="7"/>
  <c r="AN84" i="5"/>
  <c r="F10" i="39"/>
  <c r="AP16" i="3"/>
  <c r="AP16" i="2"/>
  <c r="AP16" i="1"/>
  <c r="AQ81" i="38"/>
  <c r="AQ81" i="37"/>
  <c r="AP17" i="25"/>
  <c r="AN84" i="20"/>
  <c r="F25" i="39"/>
  <c r="AP17" i="20"/>
  <c r="AQ20" i="15"/>
  <c r="AQ20" i="13"/>
  <c r="AP17" i="8"/>
  <c r="D32" i="6"/>
  <c r="D75" i="6"/>
  <c r="D74" i="6"/>
  <c r="D73" i="6"/>
  <c r="D76" i="5"/>
  <c r="D34" i="5"/>
  <c r="D35" i="5"/>
  <c r="D75" i="5"/>
  <c r="AQ20" i="5"/>
  <c r="AQ81" i="3"/>
  <c r="AP17" i="3"/>
  <c r="AP17" i="2"/>
  <c r="D33" i="6"/>
  <c r="D34" i="6"/>
  <c r="D35" i="6"/>
  <c r="AQ82" i="19"/>
  <c r="AQ20" i="18"/>
  <c r="AN84" i="16"/>
  <c r="F21" i="39"/>
  <c r="AQ82" i="7"/>
  <c r="AQ82" i="6"/>
  <c r="AQ20" i="6"/>
  <c r="AQ82" i="38"/>
  <c r="F41" i="39"/>
  <c r="AP18" i="34"/>
  <c r="AQ20" i="33"/>
  <c r="AN84" i="31"/>
  <c r="AN84" i="30"/>
  <c r="AQ82" i="28"/>
  <c r="AN84" i="24"/>
  <c r="AQ84" i="30"/>
  <c r="P31" i="5"/>
  <c r="P73" i="5"/>
  <c r="AP8" i="6"/>
  <c r="Q31" i="10"/>
  <c r="Q32" i="10" s="1"/>
  <c r="P31" i="23"/>
  <c r="P73" i="23"/>
  <c r="N31" i="7"/>
  <c r="N73" i="7"/>
  <c r="J31" i="8"/>
  <c r="J32" i="8"/>
  <c r="J73" i="8"/>
  <c r="N74" i="12"/>
  <c r="J74" i="27"/>
  <c r="Q30" i="1"/>
  <c r="I30" i="1"/>
  <c r="C32" i="1"/>
  <c r="C74" i="1"/>
  <c r="AN84" i="3"/>
  <c r="F8" i="39"/>
  <c r="N32" i="5"/>
  <c r="N33" i="5"/>
  <c r="N34" i="5" s="1"/>
  <c r="P30" i="6"/>
  <c r="J31" i="9"/>
  <c r="J32" i="9"/>
  <c r="D31" i="11"/>
  <c r="D74" i="11"/>
  <c r="AK84" i="14"/>
  <c r="N31" i="14"/>
  <c r="N73" i="14"/>
  <c r="Q30" i="14"/>
  <c r="I72" i="14"/>
  <c r="AL84" i="15"/>
  <c r="Y20" i="39"/>
  <c r="AO84" i="15"/>
  <c r="AQ84" i="15"/>
  <c r="AJ84" i="15"/>
  <c r="D74" i="15"/>
  <c r="D32" i="15"/>
  <c r="D75" i="15"/>
  <c r="G30" i="15"/>
  <c r="G72" i="15"/>
  <c r="AO84" i="16"/>
  <c r="G30" i="16"/>
  <c r="G31" i="16" s="1"/>
  <c r="G72" i="16"/>
  <c r="R20" i="16"/>
  <c r="AO84" i="17"/>
  <c r="P30" i="18"/>
  <c r="J72" i="18"/>
  <c r="J30" i="18"/>
  <c r="P31" i="19"/>
  <c r="P74" i="19" s="1"/>
  <c r="P73" i="19"/>
  <c r="N74" i="20"/>
  <c r="I31" i="20"/>
  <c r="I74" i="20" s="1"/>
  <c r="I73" i="20"/>
  <c r="C72" i="20"/>
  <c r="T20" i="20"/>
  <c r="AO84" i="22"/>
  <c r="Q72" i="22"/>
  <c r="Q30" i="22"/>
  <c r="Q31" i="22"/>
  <c r="N30" i="22"/>
  <c r="N73" i="22" s="1"/>
  <c r="N72" i="22"/>
  <c r="N30" i="23"/>
  <c r="N31" i="23" s="1"/>
  <c r="N72" i="23"/>
  <c r="I72" i="23"/>
  <c r="AO84" i="24"/>
  <c r="AJ84" i="24"/>
  <c r="P74" i="20"/>
  <c r="P76" i="10"/>
  <c r="Q75" i="37"/>
  <c r="P75" i="10"/>
  <c r="Q74" i="37"/>
  <c r="G74" i="4"/>
  <c r="O74" i="35"/>
  <c r="P74" i="10"/>
  <c r="N73" i="34"/>
  <c r="O74" i="34"/>
  <c r="G73" i="4"/>
  <c r="O74" i="5"/>
  <c r="Q73" i="37"/>
  <c r="N73" i="38"/>
  <c r="I73" i="31"/>
  <c r="O73" i="35"/>
  <c r="P73" i="10"/>
  <c r="J73" i="27"/>
  <c r="N73" i="12"/>
  <c r="J73" i="30"/>
  <c r="J32" i="36"/>
  <c r="J75" i="36"/>
  <c r="J74" i="36"/>
  <c r="P73" i="21"/>
  <c r="C73" i="23"/>
  <c r="O73" i="5"/>
  <c r="C73" i="1"/>
  <c r="J73" i="13"/>
  <c r="G74" i="38"/>
  <c r="O73" i="34"/>
  <c r="P73" i="26"/>
  <c r="G74" i="18"/>
  <c r="Q32" i="18"/>
  <c r="Q75" i="18" s="1"/>
  <c r="Q74" i="18"/>
  <c r="C32" i="27"/>
  <c r="C75" i="27" s="1"/>
  <c r="N32" i="15"/>
  <c r="N74" i="15"/>
  <c r="P30" i="2"/>
  <c r="Q72" i="1"/>
  <c r="C72" i="1"/>
  <c r="I72" i="1"/>
  <c r="AO84" i="2"/>
  <c r="AN84" i="4"/>
  <c r="Q72" i="4"/>
  <c r="O73" i="4"/>
  <c r="D31" i="4"/>
  <c r="D32" i="4"/>
  <c r="P30" i="4"/>
  <c r="N73" i="4"/>
  <c r="P72" i="5"/>
  <c r="G72" i="5"/>
  <c r="I73" i="5"/>
  <c r="G30" i="5"/>
  <c r="N30" i="6"/>
  <c r="N31" i="6" s="1"/>
  <c r="N72" i="7"/>
  <c r="D31" i="7"/>
  <c r="I72" i="7"/>
  <c r="G30" i="7"/>
  <c r="G73" i="7"/>
  <c r="C72" i="7"/>
  <c r="AM12" i="7"/>
  <c r="D31" i="8"/>
  <c r="I72" i="8"/>
  <c r="T20" i="8"/>
  <c r="J73" i="9"/>
  <c r="D31" i="9"/>
  <c r="D32" i="9"/>
  <c r="D33" i="9"/>
  <c r="D73" i="10"/>
  <c r="I73" i="10"/>
  <c r="G30" i="11"/>
  <c r="J30" i="11"/>
  <c r="J73" i="11"/>
  <c r="I30" i="12"/>
  <c r="AP56" i="13"/>
  <c r="AP53" i="13"/>
  <c r="G75" i="13"/>
  <c r="AQ80" i="14"/>
  <c r="AJ84" i="14"/>
  <c r="AQ74" i="14"/>
  <c r="AP60" i="14"/>
  <c r="AP52" i="14"/>
  <c r="J31" i="14"/>
  <c r="J73" i="14"/>
  <c r="P30" i="14"/>
  <c r="I30" i="14"/>
  <c r="G30" i="14"/>
  <c r="AP12" i="14"/>
  <c r="AM9" i="14"/>
  <c r="AP9" i="14"/>
  <c r="AP8" i="14"/>
  <c r="R20" i="14"/>
  <c r="AQ83" i="15"/>
  <c r="AQ81" i="15"/>
  <c r="AQ79" i="15"/>
  <c r="D73" i="15"/>
  <c r="AQ72" i="15"/>
  <c r="AK84" i="15"/>
  <c r="AQ41" i="15"/>
  <c r="C30" i="15"/>
  <c r="C31" i="15" s="1"/>
  <c r="AM10" i="15"/>
  <c r="AP10" i="15"/>
  <c r="T20" i="15"/>
  <c r="AQ81" i="16"/>
  <c r="AQ79" i="16"/>
  <c r="AQ77" i="16"/>
  <c r="AQ73" i="16"/>
  <c r="D84" i="16"/>
  <c r="H21" i="39"/>
  <c r="AP51" i="16"/>
  <c r="I30" i="16"/>
  <c r="AQ20" i="16"/>
  <c r="T20" i="16"/>
  <c r="AM8" i="16"/>
  <c r="AP8" i="16"/>
  <c r="AQ81" i="17"/>
  <c r="AQ75" i="17"/>
  <c r="AQ72" i="17"/>
  <c r="AP60" i="17"/>
  <c r="AP52" i="17"/>
  <c r="G31" i="17"/>
  <c r="G73" i="17"/>
  <c r="AQ83" i="18"/>
  <c r="AJ84" i="18"/>
  <c r="AQ72" i="18"/>
  <c r="AK84" i="18"/>
  <c r="P72" i="18"/>
  <c r="AP59" i="18"/>
  <c r="AP55" i="18"/>
  <c r="AP51" i="18"/>
  <c r="N72" i="18"/>
  <c r="AQ76" i="19"/>
  <c r="AQ41" i="19"/>
  <c r="AQ77" i="20"/>
  <c r="AO84" i="20"/>
  <c r="AK84" i="20"/>
  <c r="AP55" i="20"/>
  <c r="AP51" i="20"/>
  <c r="C30" i="20"/>
  <c r="C31" i="20" s="1"/>
  <c r="R20" i="20"/>
  <c r="AM14" i="20"/>
  <c r="AP14" i="20"/>
  <c r="AP10" i="20"/>
  <c r="AQ78" i="21"/>
  <c r="AQ75" i="21"/>
  <c r="AO84" i="21"/>
  <c r="Q74" i="21"/>
  <c r="Q32" i="21"/>
  <c r="Q75" i="21" s="1"/>
  <c r="J72" i="21"/>
  <c r="J30" i="21"/>
  <c r="AQ77" i="22"/>
  <c r="AQ73" i="22"/>
  <c r="AP52" i="22"/>
  <c r="J30" i="22"/>
  <c r="J73" i="22" s="1"/>
  <c r="AQ82" i="23"/>
  <c r="AQ80" i="23"/>
  <c r="AQ79" i="23"/>
  <c r="P72" i="23"/>
  <c r="J30" i="23"/>
  <c r="J31" i="23"/>
  <c r="AP12" i="23"/>
  <c r="D84" i="24"/>
  <c r="H29" i="39"/>
  <c r="Q33" i="31"/>
  <c r="Q34" i="31" s="1"/>
  <c r="Q75" i="31"/>
  <c r="C74" i="24"/>
  <c r="C32" i="24"/>
  <c r="N32" i="25"/>
  <c r="N33" i="25" s="1"/>
  <c r="N34" i="25" s="1"/>
  <c r="N74" i="25"/>
  <c r="C32" i="36"/>
  <c r="C74" i="36"/>
  <c r="J37" i="6"/>
  <c r="J80" i="6"/>
  <c r="J79" i="6"/>
  <c r="D32" i="14"/>
  <c r="D74" i="14"/>
  <c r="AM19" i="14"/>
  <c r="AP19" i="14"/>
  <c r="Q30" i="26"/>
  <c r="I30" i="26"/>
  <c r="I73" i="26" s="1"/>
  <c r="G30" i="26"/>
  <c r="G31" i="26" s="1"/>
  <c r="J30" i="28"/>
  <c r="J73" i="28"/>
  <c r="Q72" i="31"/>
  <c r="G30" i="31"/>
  <c r="P30" i="33"/>
  <c r="P31" i="33" s="1"/>
  <c r="AO84" i="34"/>
  <c r="AQ84" i="34"/>
  <c r="G72" i="34"/>
  <c r="G30" i="36"/>
  <c r="C73" i="36"/>
  <c r="T20" i="36"/>
  <c r="AN84" i="37"/>
  <c r="G73" i="37"/>
  <c r="AM14" i="1"/>
  <c r="AP14" i="1"/>
  <c r="AM12" i="1"/>
  <c r="AQ72" i="1"/>
  <c r="Q73" i="38"/>
  <c r="J72" i="38"/>
  <c r="AM10" i="38"/>
  <c r="AP10" i="38"/>
  <c r="O72" i="6"/>
  <c r="O30" i="14"/>
  <c r="O31" i="14"/>
  <c r="O30" i="29"/>
  <c r="O31" i="29"/>
  <c r="O74" i="29" s="1"/>
  <c r="O30" i="1"/>
  <c r="P73" i="33"/>
  <c r="J31" i="28"/>
  <c r="I31" i="26"/>
  <c r="D33" i="14"/>
  <c r="D75" i="14"/>
  <c r="J38" i="6"/>
  <c r="J39" i="6"/>
  <c r="N75" i="25"/>
  <c r="J73" i="23"/>
  <c r="C73" i="20"/>
  <c r="I31" i="12"/>
  <c r="I73" i="12"/>
  <c r="N31" i="8"/>
  <c r="N74" i="8" s="1"/>
  <c r="D32" i="8"/>
  <c r="D74" i="8"/>
  <c r="AP12" i="7"/>
  <c r="N73" i="6"/>
  <c r="D74" i="4"/>
  <c r="G33" i="18"/>
  <c r="J33" i="36"/>
  <c r="J34" i="36" s="1"/>
  <c r="N31" i="22"/>
  <c r="I32" i="20"/>
  <c r="I33" i="20" s="1"/>
  <c r="I76" i="20" s="1"/>
  <c r="P31" i="18"/>
  <c r="P73" i="18"/>
  <c r="D33" i="15"/>
  <c r="J74" i="9"/>
  <c r="N75" i="5"/>
  <c r="N75" i="12"/>
  <c r="J74" i="8"/>
  <c r="P32" i="23"/>
  <c r="P74" i="23"/>
  <c r="AP12" i="1"/>
  <c r="G73" i="26"/>
  <c r="C33" i="24"/>
  <c r="C34" i="24" s="1"/>
  <c r="C75" i="24"/>
  <c r="Q33" i="21"/>
  <c r="Q76" i="21" s="1"/>
  <c r="I31" i="16"/>
  <c r="I74" i="16" s="1"/>
  <c r="I73" i="16"/>
  <c r="J74" i="14"/>
  <c r="J32" i="14"/>
  <c r="G34" i="13"/>
  <c r="D32" i="7"/>
  <c r="D74" i="7"/>
  <c r="P31" i="4"/>
  <c r="P32" i="4" s="1"/>
  <c r="P73" i="4"/>
  <c r="P31" i="2"/>
  <c r="P32" i="2" s="1"/>
  <c r="P73" i="2"/>
  <c r="N33" i="15"/>
  <c r="N34" i="15" s="1"/>
  <c r="N75" i="15"/>
  <c r="C33" i="27"/>
  <c r="C76" i="27" s="1"/>
  <c r="G75" i="38"/>
  <c r="J31" i="18"/>
  <c r="J73" i="18"/>
  <c r="J76" i="27"/>
  <c r="J75" i="27"/>
  <c r="N74" i="7"/>
  <c r="N32" i="7"/>
  <c r="N33" i="7" s="1"/>
  <c r="P74" i="2"/>
  <c r="P74" i="4"/>
  <c r="J34" i="27"/>
  <c r="J35" i="27" s="1"/>
  <c r="J36" i="27" s="1"/>
  <c r="D33" i="7"/>
  <c r="D75" i="7"/>
  <c r="P32" i="18"/>
  <c r="P33" i="18" s="1"/>
  <c r="P74" i="18"/>
  <c r="I75" i="20"/>
  <c r="D33" i="8"/>
  <c r="D75" i="8"/>
  <c r="N76" i="25"/>
  <c r="D34" i="14"/>
  <c r="D76" i="14"/>
  <c r="I32" i="26"/>
  <c r="I33" i="26" s="1"/>
  <c r="I74" i="26"/>
  <c r="J33" i="14"/>
  <c r="J75" i="14"/>
  <c r="I32" i="16"/>
  <c r="D34" i="15"/>
  <c r="D76" i="15"/>
  <c r="I32" i="12"/>
  <c r="I74" i="12"/>
  <c r="P32" i="33"/>
  <c r="P33" i="33" s="1"/>
  <c r="P74" i="33"/>
  <c r="J34" i="14"/>
  <c r="J35" i="14"/>
  <c r="J76" i="14"/>
  <c r="D35" i="14"/>
  <c r="D77" i="14"/>
  <c r="P75" i="18"/>
  <c r="J77" i="27"/>
  <c r="P75" i="33"/>
  <c r="I33" i="12"/>
  <c r="I75" i="12"/>
  <c r="D35" i="15"/>
  <c r="D78" i="15"/>
  <c r="D77" i="15"/>
  <c r="D34" i="8"/>
  <c r="D76" i="8"/>
  <c r="I34" i="20"/>
  <c r="I35" i="20" s="1"/>
  <c r="I78" i="20" s="1"/>
  <c r="D34" i="7"/>
  <c r="D35" i="7"/>
  <c r="D76" i="7"/>
  <c r="D36" i="15"/>
  <c r="J78" i="27"/>
  <c r="D36" i="14"/>
  <c r="D37" i="14"/>
  <c r="D78" i="14"/>
  <c r="D35" i="8"/>
  <c r="D36" i="8"/>
  <c r="D37" i="8"/>
  <c r="D77" i="8"/>
  <c r="J77" i="14"/>
  <c r="D79" i="14"/>
  <c r="D37" i="15"/>
  <c r="D79" i="15"/>
  <c r="D79" i="8"/>
  <c r="AP18" i="8"/>
  <c r="D78" i="6"/>
  <c r="D36" i="6"/>
  <c r="N32" i="38"/>
  <c r="N33" i="38"/>
  <c r="P31" i="38"/>
  <c r="P73" i="38"/>
  <c r="Q34" i="37"/>
  <c r="I32" i="37"/>
  <c r="I74" i="37"/>
  <c r="Q32" i="5"/>
  <c r="D32" i="2"/>
  <c r="D74" i="2"/>
  <c r="Q31" i="2"/>
  <c r="Q73" i="2"/>
  <c r="AP9" i="8"/>
  <c r="AP10" i="7"/>
  <c r="G33" i="4"/>
  <c r="G75" i="4"/>
  <c r="G32" i="23"/>
  <c r="G74" i="23"/>
  <c r="O32" i="23"/>
  <c r="O74" i="23"/>
  <c r="I32" i="24"/>
  <c r="I75" i="24" s="1"/>
  <c r="I74" i="24"/>
  <c r="P33" i="27"/>
  <c r="P75" i="27"/>
  <c r="P35" i="10"/>
  <c r="P77" i="10"/>
  <c r="N32" i="4"/>
  <c r="N74" i="4"/>
  <c r="N74" i="30"/>
  <c r="I73" i="2"/>
  <c r="P73" i="36"/>
  <c r="N73" i="15"/>
  <c r="P73" i="27"/>
  <c r="O73" i="31"/>
  <c r="G73" i="38"/>
  <c r="J73" i="12"/>
  <c r="I73" i="37"/>
  <c r="N73" i="24"/>
  <c r="I73" i="30"/>
  <c r="G73" i="23"/>
  <c r="O73" i="24"/>
  <c r="I73" i="18"/>
  <c r="Q73" i="18"/>
  <c r="AO84" i="10"/>
  <c r="AQ84" i="10"/>
  <c r="G30" i="10"/>
  <c r="G31" i="10" s="1"/>
  <c r="AQ83" i="11"/>
  <c r="AQ78" i="19"/>
  <c r="J30" i="24"/>
  <c r="J73" i="24" s="1"/>
  <c r="Q30" i="29"/>
  <c r="J74" i="34"/>
  <c r="J32" i="34"/>
  <c r="J33" i="34" s="1"/>
  <c r="P78" i="35"/>
  <c r="P36" i="35"/>
  <c r="P79" i="35" s="1"/>
  <c r="AQ82" i="35"/>
  <c r="AM9" i="38"/>
  <c r="AP9" i="38"/>
  <c r="T20" i="38"/>
  <c r="J75" i="34"/>
  <c r="G73" i="10"/>
  <c r="D33" i="2"/>
  <c r="D34" i="2"/>
  <c r="D75" i="2"/>
  <c r="J31" i="24"/>
  <c r="P36" i="10"/>
  <c r="P79" i="10"/>
  <c r="P78" i="10"/>
  <c r="I33" i="24"/>
  <c r="Q35" i="37"/>
  <c r="Q77" i="37"/>
  <c r="P32" i="38"/>
  <c r="P33" i="38" s="1"/>
  <c r="P74" i="38"/>
  <c r="D79" i="6"/>
  <c r="D37" i="6"/>
  <c r="D80" i="6"/>
  <c r="D38" i="6"/>
  <c r="D39" i="6"/>
  <c r="P37" i="10"/>
  <c r="P38" i="10" s="1"/>
  <c r="D76" i="2"/>
  <c r="D34" i="9"/>
  <c r="D35" i="9"/>
  <c r="D36" i="9"/>
  <c r="D37" i="9"/>
  <c r="D38" i="9"/>
  <c r="D39" i="9"/>
  <c r="D40" i="9"/>
  <c r="D77" i="6"/>
  <c r="N74" i="18"/>
  <c r="N32" i="18"/>
  <c r="N75" i="18" s="1"/>
  <c r="N32" i="34"/>
  <c r="N74" i="34"/>
  <c r="O32" i="24"/>
  <c r="P32" i="9"/>
  <c r="P33" i="9" s="1"/>
  <c r="P34" i="9" s="1"/>
  <c r="P74" i="9"/>
  <c r="C31" i="10"/>
  <c r="C32" i="10" s="1"/>
  <c r="C73" i="10"/>
  <c r="Q34" i="12"/>
  <c r="Q35" i="12" s="1"/>
  <c r="Q36" i="12" s="1"/>
  <c r="Q79" i="12" s="1"/>
  <c r="Q76" i="12"/>
  <c r="G34" i="12"/>
  <c r="G76" i="12"/>
  <c r="P75" i="20"/>
  <c r="P33" i="20"/>
  <c r="P33" i="36"/>
  <c r="P34" i="36" s="1"/>
  <c r="Q32" i="7"/>
  <c r="Q74" i="7"/>
  <c r="O33" i="34"/>
  <c r="O76" i="34" s="1"/>
  <c r="O75" i="34"/>
  <c r="O74" i="31"/>
  <c r="O32" i="31"/>
  <c r="N75" i="30"/>
  <c r="N33" i="30"/>
  <c r="J75" i="13"/>
  <c r="J33" i="13"/>
  <c r="I74" i="30"/>
  <c r="I32" i="30"/>
  <c r="I33" i="30" s="1"/>
  <c r="O74" i="30"/>
  <c r="O32" i="4"/>
  <c r="O33" i="4" s="1"/>
  <c r="O74" i="4"/>
  <c r="O32" i="9"/>
  <c r="O74" i="9"/>
  <c r="AO84" i="4"/>
  <c r="AQ84" i="4"/>
  <c r="AO84" i="11"/>
  <c r="Q72" i="13"/>
  <c r="Q30" i="13"/>
  <c r="Q73" i="13" s="1"/>
  <c r="P74" i="36"/>
  <c r="P74" i="27"/>
  <c r="J73" i="36"/>
  <c r="O73" i="20"/>
  <c r="C73" i="27"/>
  <c r="O73" i="30"/>
  <c r="C73" i="25"/>
  <c r="Q73" i="24"/>
  <c r="C30" i="2"/>
  <c r="C31" i="2" s="1"/>
  <c r="AQ75" i="2"/>
  <c r="T20" i="2"/>
  <c r="AO84" i="5"/>
  <c r="AQ84" i="5"/>
  <c r="AO84" i="7"/>
  <c r="AO84" i="9"/>
  <c r="Q30" i="9"/>
  <c r="C30" i="9"/>
  <c r="N72" i="11"/>
  <c r="AP54" i="11"/>
  <c r="AP50" i="11"/>
  <c r="AP13" i="11"/>
  <c r="AN84" i="12"/>
  <c r="AO84" i="12"/>
  <c r="AP57" i="12"/>
  <c r="AQ80" i="13"/>
  <c r="AQ74" i="13"/>
  <c r="AQ72" i="13"/>
  <c r="AP11" i="13"/>
  <c r="AN84" i="22"/>
  <c r="F27" i="39"/>
  <c r="AJ84" i="27"/>
  <c r="I31" i="28"/>
  <c r="I73" i="28"/>
  <c r="Q30" i="23"/>
  <c r="AP15" i="25"/>
  <c r="AP14" i="25"/>
  <c r="AP9" i="25"/>
  <c r="AQ83" i="26"/>
  <c r="AP53" i="26"/>
  <c r="AQ41" i="26"/>
  <c r="AQ79" i="27"/>
  <c r="AK84" i="27"/>
  <c r="AN84" i="29"/>
  <c r="R20" i="34"/>
  <c r="AM11" i="34"/>
  <c r="AP11" i="34"/>
  <c r="AQ78" i="35"/>
  <c r="AN84" i="35"/>
  <c r="I72" i="27"/>
  <c r="I30" i="29"/>
  <c r="I73" i="29"/>
  <c r="Q72" i="30"/>
  <c r="AP11" i="31"/>
  <c r="AP9" i="31"/>
  <c r="R20" i="31"/>
  <c r="AO84" i="32"/>
  <c r="AP57" i="32"/>
  <c r="AP55" i="32"/>
  <c r="AP18" i="32"/>
  <c r="R20" i="32"/>
  <c r="AQ82" i="33"/>
  <c r="AQ75" i="33"/>
  <c r="AP53" i="33"/>
  <c r="AQ80" i="34"/>
  <c r="AP55" i="34"/>
  <c r="AP19" i="34"/>
  <c r="AQ81" i="35"/>
  <c r="AJ84" i="35"/>
  <c r="AP57" i="35"/>
  <c r="AP52" i="35"/>
  <c r="AQ83" i="37"/>
  <c r="AQ72" i="37"/>
  <c r="AK84" i="37"/>
  <c r="AQ62" i="37"/>
  <c r="AL84" i="37"/>
  <c r="Y42" i="39"/>
  <c r="AO84" i="37"/>
  <c r="AP16" i="38"/>
  <c r="G72" i="37"/>
  <c r="F40" i="39"/>
  <c r="Q31" i="23"/>
  <c r="Q32" i="23" s="1"/>
  <c r="Q73" i="23"/>
  <c r="I75" i="30"/>
  <c r="O33" i="31"/>
  <c r="O75" i="31"/>
  <c r="P75" i="9"/>
  <c r="N33" i="34"/>
  <c r="N34" i="34" s="1"/>
  <c r="N75" i="34"/>
  <c r="AM20" i="31"/>
  <c r="AP20" i="31"/>
  <c r="I31" i="29"/>
  <c r="I32" i="29"/>
  <c r="F34" i="39"/>
  <c r="O34" i="34"/>
  <c r="Q77" i="12"/>
  <c r="N33" i="18"/>
  <c r="Q37" i="12"/>
  <c r="AN84" i="8"/>
  <c r="AQ20" i="10"/>
  <c r="AP18" i="10"/>
  <c r="AQ83" i="8"/>
  <c r="AN84" i="1"/>
  <c r="J84" i="1"/>
  <c r="N6" i="39"/>
  <c r="I36" i="20"/>
  <c r="I37" i="20" s="1"/>
  <c r="J74" i="23"/>
  <c r="J32" i="23"/>
  <c r="J33" i="23" s="1"/>
  <c r="C74" i="20"/>
  <c r="C32" i="20"/>
  <c r="C75" i="20" s="1"/>
  <c r="N74" i="6"/>
  <c r="N32" i="6"/>
  <c r="D75" i="4"/>
  <c r="D33" i="4"/>
  <c r="Q32" i="22"/>
  <c r="Q74" i="22"/>
  <c r="J33" i="9"/>
  <c r="J75" i="9"/>
  <c r="N76" i="5"/>
  <c r="N76" i="12"/>
  <c r="N34" i="12"/>
  <c r="D78" i="5"/>
  <c r="D36" i="5"/>
  <c r="D37" i="5"/>
  <c r="I31" i="25"/>
  <c r="I73" i="25"/>
  <c r="G31" i="24"/>
  <c r="G73" i="24"/>
  <c r="P31" i="30"/>
  <c r="P74" i="30" s="1"/>
  <c r="P73" i="30"/>
  <c r="O73" i="8"/>
  <c r="G31" i="8"/>
  <c r="G73" i="8"/>
  <c r="G31" i="22"/>
  <c r="G73" i="22"/>
  <c r="AP61" i="2"/>
  <c r="AP53" i="2"/>
  <c r="AQ73" i="3"/>
  <c r="AO84" i="3"/>
  <c r="AQ84" i="3"/>
  <c r="AQ83" i="4"/>
  <c r="J32" i="38"/>
  <c r="J74" i="38"/>
  <c r="C31" i="7"/>
  <c r="C74" i="7"/>
  <c r="C73" i="7"/>
  <c r="I32" i="18"/>
  <c r="I33" i="18" s="1"/>
  <c r="O31" i="18"/>
  <c r="O73" i="18"/>
  <c r="P31" i="15"/>
  <c r="P73" i="15"/>
  <c r="AJ84" i="1"/>
  <c r="AP60" i="1"/>
  <c r="AP56" i="1"/>
  <c r="N30" i="1"/>
  <c r="N72" i="1"/>
  <c r="AP19" i="1"/>
  <c r="AP17" i="1"/>
  <c r="AQ82" i="2"/>
  <c r="AN84" i="2"/>
  <c r="AQ84" i="2"/>
  <c r="AQ83" i="3"/>
  <c r="AQ79" i="3"/>
  <c r="AQ78" i="3"/>
  <c r="R20" i="6"/>
  <c r="P30" i="7"/>
  <c r="P73" i="7" s="1"/>
  <c r="P72" i="7"/>
  <c r="AQ73" i="8"/>
  <c r="AO84" i="8"/>
  <c r="AL84" i="11"/>
  <c r="C72" i="6"/>
  <c r="C30" i="5"/>
  <c r="C31" i="5" s="1"/>
  <c r="N73" i="5"/>
  <c r="N72" i="4"/>
  <c r="C30" i="4"/>
  <c r="C73" i="4" s="1"/>
  <c r="AP9" i="7"/>
  <c r="AP59" i="8"/>
  <c r="AP55" i="8"/>
  <c r="AP16" i="8"/>
  <c r="AN84" i="9"/>
  <c r="AQ74" i="9"/>
  <c r="AQ72" i="9"/>
  <c r="AP14" i="9"/>
  <c r="AQ78" i="10"/>
  <c r="AQ75" i="10"/>
  <c r="F15" i="39"/>
  <c r="AP61" i="10"/>
  <c r="AP53" i="10"/>
  <c r="AP8" i="10"/>
  <c r="AN84" i="11"/>
  <c r="AQ79" i="11"/>
  <c r="AQ74" i="11"/>
  <c r="AQ62" i="11"/>
  <c r="AP52" i="11"/>
  <c r="AP12" i="11"/>
  <c r="AP9" i="11"/>
  <c r="AQ80" i="12"/>
  <c r="AN84" i="19"/>
  <c r="AJ84" i="20"/>
  <c r="AQ20" i="21"/>
  <c r="AQ73" i="14"/>
  <c r="AP53" i="14"/>
  <c r="Q30" i="15"/>
  <c r="Q31" i="15" s="1"/>
  <c r="Q72" i="15"/>
  <c r="J72" i="16"/>
  <c r="AN84" i="21"/>
  <c r="F26" i="39"/>
  <c r="C30" i="22"/>
  <c r="C72" i="22"/>
  <c r="AN84" i="25"/>
  <c r="AQ20" i="25"/>
  <c r="AL84" i="26"/>
  <c r="Y31" i="39"/>
  <c r="N30" i="26"/>
  <c r="N72" i="26"/>
  <c r="R20" i="26"/>
  <c r="AQ80" i="15"/>
  <c r="AQ75" i="15"/>
  <c r="AP11" i="15"/>
  <c r="AQ72" i="16"/>
  <c r="AP59" i="16"/>
  <c r="AP13" i="16"/>
  <c r="AP8" i="17"/>
  <c r="AQ80" i="19"/>
  <c r="AL84" i="19"/>
  <c r="AP54" i="19"/>
  <c r="I30" i="19"/>
  <c r="I73" i="19" s="1"/>
  <c r="I72" i="19"/>
  <c r="C72" i="19"/>
  <c r="C30" i="19"/>
  <c r="C31" i="19" s="1"/>
  <c r="AP15" i="20"/>
  <c r="AP12" i="20"/>
  <c r="AQ79" i="21"/>
  <c r="AK84" i="21"/>
  <c r="AP57" i="21"/>
  <c r="AQ83" i="22"/>
  <c r="AQ78" i="22"/>
  <c r="AQ75" i="22"/>
  <c r="AK84" i="22"/>
  <c r="AP16" i="22"/>
  <c r="AP9" i="22"/>
  <c r="AQ78" i="23"/>
  <c r="AQ73" i="23"/>
  <c r="AP56" i="23"/>
  <c r="AQ83" i="24"/>
  <c r="R20" i="24"/>
  <c r="AQ78" i="25"/>
  <c r="AQ72" i="25"/>
  <c r="AK84" i="25"/>
  <c r="G72" i="25"/>
  <c r="AP61" i="25"/>
  <c r="AP53" i="25"/>
  <c r="R20" i="25"/>
  <c r="AQ82" i="26"/>
  <c r="AQ72" i="27"/>
  <c r="Q72" i="27"/>
  <c r="AP55" i="27"/>
  <c r="AK84" i="28"/>
  <c r="AQ83" i="28"/>
  <c r="AQ73" i="28"/>
  <c r="AN84" i="28"/>
  <c r="AP54" i="28"/>
  <c r="AP52" i="28"/>
  <c r="R20" i="28"/>
  <c r="AQ76" i="29"/>
  <c r="AQ62" i="29"/>
  <c r="AP59" i="29"/>
  <c r="AP51" i="29"/>
  <c r="AP60" i="30"/>
  <c r="AP51" i="30"/>
  <c r="AQ77" i="31"/>
  <c r="AJ84" i="31"/>
  <c r="AQ62" i="31"/>
  <c r="AP60" i="31"/>
  <c r="AP56" i="31"/>
  <c r="G30" i="28"/>
  <c r="G72" i="28"/>
  <c r="G72" i="32"/>
  <c r="J73" i="34"/>
  <c r="I30" i="34"/>
  <c r="AP17" i="34"/>
  <c r="AQ73" i="35"/>
  <c r="AP59" i="35"/>
  <c r="AP53" i="35"/>
  <c r="AO84" i="36"/>
  <c r="AQ84" i="36"/>
  <c r="AP60" i="37"/>
  <c r="AM9" i="37"/>
  <c r="AP9" i="37"/>
  <c r="AO84" i="38"/>
  <c r="AQ74" i="38"/>
  <c r="AP59" i="38"/>
  <c r="AQ78" i="36"/>
  <c r="AP54" i="36"/>
  <c r="Q72" i="36"/>
  <c r="Q30" i="36"/>
  <c r="AQ84" i="25"/>
  <c r="AQ84" i="21"/>
  <c r="AQ84" i="9"/>
  <c r="F7" i="39"/>
  <c r="P74" i="15"/>
  <c r="P32" i="15"/>
  <c r="J75" i="38"/>
  <c r="J33" i="38"/>
  <c r="J76" i="9"/>
  <c r="J34" i="9"/>
  <c r="J35" i="9"/>
  <c r="J78" i="9"/>
  <c r="Q33" i="22"/>
  <c r="Q76" i="22" s="1"/>
  <c r="Q75" i="22"/>
  <c r="D34" i="4"/>
  <c r="D77" i="4"/>
  <c r="D76" i="4"/>
  <c r="F33" i="39"/>
  <c r="C73" i="19"/>
  <c r="AQ84" i="19"/>
  <c r="F24" i="39"/>
  <c r="F16" i="39"/>
  <c r="AQ84" i="11"/>
  <c r="C73" i="5"/>
  <c r="N31" i="1"/>
  <c r="N74" i="1" s="1"/>
  <c r="N73" i="1"/>
  <c r="C32" i="7"/>
  <c r="C33" i="7" s="1"/>
  <c r="G32" i="22"/>
  <c r="G74" i="22"/>
  <c r="G74" i="8"/>
  <c r="G32" i="8"/>
  <c r="G75" i="8" s="1"/>
  <c r="O32" i="8"/>
  <c r="O74" i="8"/>
  <c r="P32" i="30"/>
  <c r="P33" i="30" s="1"/>
  <c r="G32" i="24"/>
  <c r="G74" i="24"/>
  <c r="I32" i="25"/>
  <c r="I33" i="25" s="1"/>
  <c r="I34" i="25" s="1"/>
  <c r="I35" i="25" s="1"/>
  <c r="I36" i="25" s="1"/>
  <c r="I74" i="25"/>
  <c r="D79" i="5"/>
  <c r="C33" i="20"/>
  <c r="I75" i="25"/>
  <c r="P75" i="30"/>
  <c r="D35" i="4"/>
  <c r="D78" i="4"/>
  <c r="P75" i="15"/>
  <c r="P33" i="15"/>
  <c r="P34" i="15" s="1"/>
  <c r="P77" i="15" s="1"/>
  <c r="J77" i="9"/>
  <c r="P35" i="15"/>
  <c r="AQ84" i="37"/>
  <c r="AP19" i="37"/>
  <c r="D84" i="37"/>
  <c r="AQ20" i="35"/>
  <c r="AQ83" i="32"/>
  <c r="AP19" i="31"/>
  <c r="AP19" i="30"/>
  <c r="AQ20" i="29"/>
  <c r="AN84" i="27"/>
  <c r="D84" i="27"/>
  <c r="H32" i="39"/>
  <c r="AM20" i="25"/>
  <c r="AP20" i="25"/>
  <c r="AQ84" i="24"/>
  <c r="F28" i="39"/>
  <c r="AM20" i="23"/>
  <c r="AP20" i="23"/>
  <c r="AP19" i="22"/>
  <c r="AQ20" i="20"/>
  <c r="AQ84" i="20"/>
  <c r="AP19" i="20"/>
  <c r="AM20" i="20"/>
  <c r="AQ20" i="19"/>
  <c r="F22" i="39"/>
  <c r="AQ84" i="17"/>
  <c r="AQ20" i="17"/>
  <c r="AQ84" i="16"/>
  <c r="AQ83" i="14"/>
  <c r="AN84" i="13"/>
  <c r="AQ20" i="11"/>
  <c r="AP19" i="11"/>
  <c r="AN84" i="7"/>
  <c r="AQ20" i="7"/>
  <c r="AP19" i="7"/>
  <c r="AM20" i="7"/>
  <c r="AP19" i="6"/>
  <c r="AQ20" i="3"/>
  <c r="AM20" i="3"/>
  <c r="AP19" i="2"/>
  <c r="D41" i="9"/>
  <c r="AQ84" i="27"/>
  <c r="F32" i="39"/>
  <c r="AP20" i="20"/>
  <c r="AQ84" i="13"/>
  <c r="F18" i="39"/>
  <c r="F12" i="39"/>
  <c r="AP20" i="7"/>
  <c r="AP20" i="3"/>
  <c r="R20" i="29"/>
  <c r="R20" i="27"/>
  <c r="R20" i="21"/>
  <c r="R20" i="17"/>
  <c r="AM18" i="17"/>
  <c r="AP18" i="17"/>
  <c r="AQ20" i="9"/>
  <c r="AL84" i="9"/>
  <c r="Y14" i="39"/>
  <c r="AJ84" i="9"/>
  <c r="AK84" i="9"/>
  <c r="R20" i="2"/>
  <c r="AM20" i="17"/>
  <c r="AP20" i="17"/>
  <c r="AM20" i="36"/>
  <c r="AM20" i="30"/>
  <c r="AM20" i="29"/>
  <c r="AM20" i="28"/>
  <c r="AM20" i="24"/>
  <c r="AM20" i="19"/>
  <c r="AM20" i="15"/>
  <c r="AM20" i="13"/>
  <c r="AM20" i="12"/>
  <c r="AP20" i="12"/>
  <c r="AM20" i="2"/>
  <c r="AP20" i="2"/>
  <c r="AP20" i="36"/>
  <c r="AP20" i="29"/>
  <c r="AP20" i="15"/>
  <c r="O72" i="32"/>
  <c r="U29" i="34"/>
  <c r="Q32" i="32"/>
  <c r="Q33" i="32" s="1"/>
  <c r="Q74" i="32"/>
  <c r="G32" i="32"/>
  <c r="G33" i="32" s="1"/>
  <c r="G76" i="32" s="1"/>
  <c r="G74" i="32"/>
  <c r="I30" i="32"/>
  <c r="I73" i="32" s="1"/>
  <c r="P30" i="32"/>
  <c r="P31" i="32" s="1"/>
  <c r="P74" i="32" s="1"/>
  <c r="AQ20" i="32"/>
  <c r="AN84" i="32"/>
  <c r="AJ84" i="32"/>
  <c r="AP54" i="32"/>
  <c r="J73" i="32"/>
  <c r="N30" i="32"/>
  <c r="N31" i="32" s="1"/>
  <c r="G73" i="32"/>
  <c r="C73" i="32"/>
  <c r="G75" i="32"/>
  <c r="Q75" i="32"/>
  <c r="U29" i="37"/>
  <c r="U72" i="37" s="1"/>
  <c r="D84" i="36"/>
  <c r="H40" i="39"/>
  <c r="AM20" i="34"/>
  <c r="AM20" i="32"/>
  <c r="AP20" i="28"/>
  <c r="AP20" i="24"/>
  <c r="AP20" i="19"/>
  <c r="AM20" i="16"/>
  <c r="AP20" i="13"/>
  <c r="AM20" i="8"/>
  <c r="AP20" i="8"/>
  <c r="AP8" i="8"/>
  <c r="AP20" i="34"/>
  <c r="AP20" i="32"/>
  <c r="AP20" i="16"/>
  <c r="AP20" i="30"/>
  <c r="AM20" i="27"/>
  <c r="AP9" i="4"/>
  <c r="AM20" i="4"/>
  <c r="T20" i="4"/>
  <c r="T20" i="26"/>
  <c r="T20" i="21"/>
  <c r="AM20" i="38"/>
  <c r="T20" i="35"/>
  <c r="AM20" i="35"/>
  <c r="T20" i="14"/>
  <c r="T20" i="10"/>
  <c r="AP9" i="5"/>
  <c r="AM20" i="5"/>
  <c r="AP20" i="5"/>
  <c r="T20" i="5"/>
  <c r="AP9" i="1"/>
  <c r="AP20" i="27"/>
  <c r="AP20" i="4"/>
  <c r="AM20" i="21"/>
  <c r="AP20" i="21"/>
  <c r="AM20" i="14"/>
  <c r="AM20" i="10"/>
  <c r="AP20" i="10"/>
  <c r="H35" i="39"/>
  <c r="AL84" i="30"/>
  <c r="Y35" i="39" s="1"/>
  <c r="AK84" i="30"/>
  <c r="AP59" i="30"/>
  <c r="AP53" i="30"/>
  <c r="AP59" i="27"/>
  <c r="AP53" i="27"/>
  <c r="AP51" i="27"/>
  <c r="AL84" i="7"/>
  <c r="Y12" i="39"/>
  <c r="AP20" i="35"/>
  <c r="AP20" i="38"/>
  <c r="AM20" i="26"/>
  <c r="AP20" i="14"/>
  <c r="G34" i="32"/>
  <c r="N73" i="32"/>
  <c r="AQ84" i="32"/>
  <c r="P73" i="32"/>
  <c r="P32" i="32"/>
  <c r="F37" i="39"/>
  <c r="C33" i="10"/>
  <c r="C75" i="10"/>
  <c r="N35" i="5"/>
  <c r="N77" i="5"/>
  <c r="D36" i="4"/>
  <c r="Q34" i="22"/>
  <c r="Q35" i="22" s="1"/>
  <c r="Q78" i="22" s="1"/>
  <c r="I31" i="19"/>
  <c r="Y16" i="39"/>
  <c r="D38" i="5"/>
  <c r="D80" i="5"/>
  <c r="F13" i="39"/>
  <c r="AQ84" i="8"/>
  <c r="I76" i="30"/>
  <c r="I34" i="30"/>
  <c r="J36" i="9"/>
  <c r="I79" i="20"/>
  <c r="F6" i="39"/>
  <c r="AQ84" i="1"/>
  <c r="P77" i="9"/>
  <c r="P35" i="9"/>
  <c r="P78" i="9" s="1"/>
  <c r="Q32" i="15"/>
  <c r="Q74" i="15"/>
  <c r="P77" i="36"/>
  <c r="P35" i="36"/>
  <c r="J76" i="34"/>
  <c r="J34" i="34"/>
  <c r="H42" i="39"/>
  <c r="G31" i="28"/>
  <c r="G73" i="28"/>
  <c r="I33" i="29"/>
  <c r="I75" i="29"/>
  <c r="D35" i="2"/>
  <c r="D77" i="2"/>
  <c r="N34" i="38"/>
  <c r="N76" i="38"/>
  <c r="P76" i="9"/>
  <c r="D36" i="7"/>
  <c r="D78" i="7"/>
  <c r="J78" i="14"/>
  <c r="J36" i="14"/>
  <c r="P75" i="4"/>
  <c r="P33" i="4"/>
  <c r="Q33" i="38"/>
  <c r="Q75" i="38"/>
  <c r="J75" i="23"/>
  <c r="Q75" i="7"/>
  <c r="Q31" i="13"/>
  <c r="J76" i="13"/>
  <c r="O75" i="4"/>
  <c r="F17" i="39"/>
  <c r="P75" i="38"/>
  <c r="D80" i="15"/>
  <c r="D38" i="15"/>
  <c r="D80" i="8"/>
  <c r="D84" i="8"/>
  <c r="D38" i="8"/>
  <c r="N34" i="7"/>
  <c r="N76" i="7"/>
  <c r="J35" i="36"/>
  <c r="J36" i="36" s="1"/>
  <c r="J77" i="36"/>
  <c r="AQ84" i="7"/>
  <c r="I76" i="25"/>
  <c r="AQ84" i="28"/>
  <c r="Q73" i="15"/>
  <c r="F14" i="39"/>
  <c r="I74" i="29"/>
  <c r="Q74" i="23"/>
  <c r="O77" i="34"/>
  <c r="Q33" i="7"/>
  <c r="J34" i="13"/>
  <c r="J35" i="13" s="1"/>
  <c r="AQ84" i="22"/>
  <c r="O32" i="29"/>
  <c r="O35" i="34"/>
  <c r="O36" i="34" s="1"/>
  <c r="C74" i="10"/>
  <c r="P76" i="36"/>
  <c r="N75" i="4"/>
  <c r="P37" i="35"/>
  <c r="Y24" i="39"/>
  <c r="F30" i="39"/>
  <c r="Q78" i="12"/>
  <c r="AQ84" i="12"/>
  <c r="N33" i="4"/>
  <c r="O74" i="14"/>
  <c r="O32" i="14"/>
  <c r="D41" i="6"/>
  <c r="D38" i="14"/>
  <c r="D80" i="14"/>
  <c r="AQ84" i="35"/>
  <c r="D81" i="6"/>
  <c r="N75" i="38"/>
  <c r="D40" i="6"/>
  <c r="D83" i="6"/>
  <c r="D82" i="6"/>
  <c r="G32" i="16"/>
  <c r="G33" i="16" s="1"/>
  <c r="G34" i="16" s="1"/>
  <c r="G74" i="16"/>
  <c r="Q33" i="10"/>
  <c r="Q75" i="10"/>
  <c r="D77" i="7"/>
  <c r="Q34" i="21"/>
  <c r="D32" i="11"/>
  <c r="P32" i="19"/>
  <c r="Q33" i="18"/>
  <c r="J31" i="11"/>
  <c r="Q73" i="22"/>
  <c r="F42" i="39"/>
  <c r="D77" i="5"/>
  <c r="N32" i="19"/>
  <c r="G31" i="2"/>
  <c r="G73" i="2"/>
  <c r="I30" i="4"/>
  <c r="I72" i="4"/>
  <c r="N10" i="39"/>
  <c r="AN84" i="6"/>
  <c r="AQ73" i="6"/>
  <c r="Q74" i="10"/>
  <c r="O73" i="29"/>
  <c r="F35" i="39"/>
  <c r="D76" i="6"/>
  <c r="D84" i="6" s="1"/>
  <c r="Q31" i="6"/>
  <c r="Q73" i="6"/>
  <c r="J84" i="7"/>
  <c r="AP60" i="10"/>
  <c r="AJ84" i="11"/>
  <c r="AM15" i="1"/>
  <c r="T20" i="1"/>
  <c r="AO84" i="6"/>
  <c r="AQ75" i="6"/>
  <c r="AM10" i="6"/>
  <c r="T20" i="6"/>
  <c r="AQ41" i="8"/>
  <c r="AQ62" i="10"/>
  <c r="AM9" i="18"/>
  <c r="AP9" i="18"/>
  <c r="T20" i="18"/>
  <c r="D78" i="8"/>
  <c r="Q74" i="38"/>
  <c r="G73" i="16"/>
  <c r="F36" i="39"/>
  <c r="AQ84" i="23"/>
  <c r="C31" i="26"/>
  <c r="C73" i="26"/>
  <c r="Y10" i="39"/>
  <c r="F9" i="39"/>
  <c r="J81" i="6"/>
  <c r="O73" i="14"/>
  <c r="G31" i="7"/>
  <c r="F29" i="39"/>
  <c r="AM8" i="9"/>
  <c r="T20" i="9"/>
  <c r="AQ81" i="11"/>
  <c r="AM16" i="11"/>
  <c r="AP16" i="11"/>
  <c r="T20" i="11"/>
  <c r="J40" i="6"/>
  <c r="J82" i="6"/>
  <c r="AQ84" i="26"/>
  <c r="F31" i="39"/>
  <c r="N22" i="39"/>
  <c r="AQ79" i="5"/>
  <c r="AP8" i="5"/>
  <c r="AP18" i="7"/>
  <c r="AP17" i="9"/>
  <c r="AJ84" i="10"/>
  <c r="D74" i="10"/>
  <c r="D32" i="10"/>
  <c r="AK84" i="11"/>
  <c r="I72" i="11"/>
  <c r="I30" i="11"/>
  <c r="C31" i="16"/>
  <c r="C73" i="16"/>
  <c r="J76" i="36"/>
  <c r="AQ84" i="31"/>
  <c r="F20" i="39"/>
  <c r="AP51" i="4"/>
  <c r="AP54" i="5"/>
  <c r="G30" i="6"/>
  <c r="G31" i="6" s="1"/>
  <c r="G72" i="6"/>
  <c r="AP15" i="8"/>
  <c r="N31" i="17"/>
  <c r="N73" i="17"/>
  <c r="O32" i="20"/>
  <c r="O74" i="20"/>
  <c r="C73" i="6"/>
  <c r="C31" i="6"/>
  <c r="Q72" i="11"/>
  <c r="Q30" i="11"/>
  <c r="Q31" i="11" s="1"/>
  <c r="G72" i="19"/>
  <c r="AM11" i="11"/>
  <c r="AP11" i="11"/>
  <c r="AM15" i="13"/>
  <c r="AP15" i="13"/>
  <c r="AM10" i="13"/>
  <c r="AP10" i="13"/>
  <c r="AN84" i="18"/>
  <c r="D84" i="19"/>
  <c r="AP13" i="19"/>
  <c r="AQ76" i="27"/>
  <c r="AO84" i="29"/>
  <c r="AQ84" i="29"/>
  <c r="AQ73" i="29"/>
  <c r="F38" i="39"/>
  <c r="T20" i="22"/>
  <c r="G30" i="19"/>
  <c r="G73" i="19" s="1"/>
  <c r="I73" i="24"/>
  <c r="Q31" i="20"/>
  <c r="P84" i="17"/>
  <c r="T22" i="39" s="1"/>
  <c r="AM15" i="11"/>
  <c r="AP15" i="11"/>
  <c r="D31" i="12"/>
  <c r="D73" i="12"/>
  <c r="AL84" i="14"/>
  <c r="AO84" i="14"/>
  <c r="AM11" i="18"/>
  <c r="AP11" i="18"/>
  <c r="R20" i="18"/>
  <c r="J84" i="19"/>
  <c r="AQ73" i="19"/>
  <c r="AM9" i="23"/>
  <c r="AP9" i="23"/>
  <c r="AL84" i="24"/>
  <c r="AP18" i="25"/>
  <c r="AJ84" i="26"/>
  <c r="N73" i="20"/>
  <c r="G72" i="2"/>
  <c r="AP8" i="12"/>
  <c r="AQ75" i="14"/>
  <c r="AP17" i="16"/>
  <c r="AQ79" i="20"/>
  <c r="AQ41" i="25"/>
  <c r="Y23" i="39"/>
  <c r="AP11" i="9"/>
  <c r="AQ78" i="14"/>
  <c r="AN84" i="14"/>
  <c r="AM12" i="15"/>
  <c r="AP12" i="15"/>
  <c r="AO84" i="18"/>
  <c r="AP53" i="18"/>
  <c r="AM13" i="22"/>
  <c r="AP13" i="22"/>
  <c r="AP13" i="24"/>
  <c r="AQ82" i="25"/>
  <c r="AJ84" i="25"/>
  <c r="AP18" i="9"/>
  <c r="Y33" i="39"/>
  <c r="AQ73" i="31"/>
  <c r="AP14" i="31"/>
  <c r="R20" i="33"/>
  <c r="AM9" i="33"/>
  <c r="AP9" i="33"/>
  <c r="N42" i="39"/>
  <c r="D84" i="38"/>
  <c r="AJ84" i="29"/>
  <c r="AQ78" i="30"/>
  <c r="AP54" i="30"/>
  <c r="AP16" i="34"/>
  <c r="AP57" i="36"/>
  <c r="AP19" i="28"/>
  <c r="AM8" i="30"/>
  <c r="AP8" i="30"/>
  <c r="AP14" i="35"/>
  <c r="AK84" i="32"/>
  <c r="N40" i="39"/>
  <c r="AM8" i="38"/>
  <c r="AP8" i="38"/>
  <c r="AM11" i="35"/>
  <c r="AP11" i="35"/>
  <c r="AP15" i="37"/>
  <c r="R20" i="37"/>
  <c r="Y34" i="39"/>
  <c r="AM19" i="33"/>
  <c r="AP19" i="33"/>
  <c r="AP55" i="35"/>
  <c r="AN84" i="38"/>
  <c r="Q73" i="32"/>
  <c r="D73" i="32"/>
  <c r="D31" i="32"/>
  <c r="AO84" i="33"/>
  <c r="AQ84" i="33"/>
  <c r="C30" i="28"/>
  <c r="C31" i="28" s="1"/>
  <c r="N24" i="39"/>
  <c r="I73" i="11"/>
  <c r="I31" i="11"/>
  <c r="Y29" i="39"/>
  <c r="AP10" i="6"/>
  <c r="AM20" i="6"/>
  <c r="N33" i="19"/>
  <c r="N75" i="19"/>
  <c r="J83" i="6"/>
  <c r="J41" i="6"/>
  <c r="J9" i="43"/>
  <c r="AM20" i="37"/>
  <c r="AP8" i="9"/>
  <c r="AM20" i="9"/>
  <c r="G75" i="16"/>
  <c r="P38" i="35"/>
  <c r="P81" i="35" s="1"/>
  <c r="P80" i="35"/>
  <c r="O78" i="34"/>
  <c r="J77" i="13"/>
  <c r="D39" i="15"/>
  <c r="D81" i="15"/>
  <c r="Q77" i="22"/>
  <c r="AP20" i="26"/>
  <c r="H24" i="39"/>
  <c r="G73" i="6"/>
  <c r="D75" i="10"/>
  <c r="D33" i="10"/>
  <c r="AM20" i="11"/>
  <c r="G74" i="7"/>
  <c r="G32" i="7"/>
  <c r="AM20" i="18"/>
  <c r="I31" i="4"/>
  <c r="I73" i="4"/>
  <c r="Q34" i="18"/>
  <c r="Q76" i="18"/>
  <c r="P36" i="36"/>
  <c r="P37" i="36" s="1"/>
  <c r="P78" i="36"/>
  <c r="C74" i="6"/>
  <c r="C32" i="6"/>
  <c r="P36" i="9"/>
  <c r="G31" i="19"/>
  <c r="AQ84" i="18"/>
  <c r="F23" i="39"/>
  <c r="P33" i="19"/>
  <c r="P75" i="19"/>
  <c r="D39" i="14"/>
  <c r="D81" i="14"/>
  <c r="J37" i="14"/>
  <c r="J79" i="14"/>
  <c r="N35" i="38"/>
  <c r="N77" i="38"/>
  <c r="H43" i="39"/>
  <c r="Y19" i="39"/>
  <c r="G74" i="2"/>
  <c r="G32" i="2"/>
  <c r="D33" i="11"/>
  <c r="D75" i="11"/>
  <c r="I34" i="29"/>
  <c r="I35" i="29" s="1"/>
  <c r="I76" i="29"/>
  <c r="Q33" i="15"/>
  <c r="Q34" i="15" s="1"/>
  <c r="Q77" i="15" s="1"/>
  <c r="Q75" i="15"/>
  <c r="F43" i="39"/>
  <c r="AQ84" i="38"/>
  <c r="D74" i="32"/>
  <c r="D32" i="32"/>
  <c r="AM20" i="33"/>
  <c r="O33" i="20"/>
  <c r="O75" i="20"/>
  <c r="J84" i="6"/>
  <c r="AQ84" i="6"/>
  <c r="F11" i="39"/>
  <c r="D39" i="8"/>
  <c r="D81" i="8"/>
  <c r="D36" i="2"/>
  <c r="D78" i="2"/>
  <c r="J77" i="34"/>
  <c r="J35" i="34"/>
  <c r="D39" i="5"/>
  <c r="D81" i="5"/>
  <c r="D37" i="4"/>
  <c r="D79" i="4"/>
  <c r="D84" i="4"/>
  <c r="P34" i="4"/>
  <c r="P76" i="4"/>
  <c r="P33" i="32"/>
  <c r="P76" i="32" s="1"/>
  <c r="P75" i="32"/>
  <c r="F19" i="39"/>
  <c r="AQ84" i="14"/>
  <c r="D74" i="12"/>
  <c r="D32" i="12"/>
  <c r="AM20" i="22"/>
  <c r="C32" i="16"/>
  <c r="C74" i="16"/>
  <c r="C32" i="26"/>
  <c r="C33" i="26" s="1"/>
  <c r="C74" i="26"/>
  <c r="AP15" i="1"/>
  <c r="AM20" i="1"/>
  <c r="N12" i="39"/>
  <c r="Q35" i="21"/>
  <c r="Q36" i="21" s="1"/>
  <c r="Q77" i="21"/>
  <c r="O33" i="14"/>
  <c r="O75" i="14"/>
  <c r="N76" i="4"/>
  <c r="N34" i="4"/>
  <c r="N77" i="4" s="1"/>
  <c r="J78" i="36"/>
  <c r="D79" i="7"/>
  <c r="D37" i="7"/>
  <c r="J79" i="9"/>
  <c r="J37" i="9"/>
  <c r="J80" i="9"/>
  <c r="J38" i="9"/>
  <c r="AP20" i="1"/>
  <c r="AP20" i="33"/>
  <c r="D34" i="11"/>
  <c r="D76" i="11"/>
  <c r="D40" i="14"/>
  <c r="D83" i="14"/>
  <c r="D82" i="14"/>
  <c r="D84" i="14"/>
  <c r="P79" i="36"/>
  <c r="C32" i="28"/>
  <c r="C75" i="28" s="1"/>
  <c r="C74" i="28"/>
  <c r="C75" i="26"/>
  <c r="P34" i="32"/>
  <c r="AP20" i="11"/>
  <c r="J78" i="13"/>
  <c r="J36" i="13"/>
  <c r="J37" i="13" s="1"/>
  <c r="G76" i="16"/>
  <c r="D33" i="12"/>
  <c r="D75" i="12"/>
  <c r="D84" i="12"/>
  <c r="D40" i="5"/>
  <c r="D83" i="5"/>
  <c r="D84" i="5"/>
  <c r="D82" i="5"/>
  <c r="N78" i="38"/>
  <c r="N36" i="38"/>
  <c r="N79" i="38" s="1"/>
  <c r="AP20" i="18"/>
  <c r="D37" i="2"/>
  <c r="D79" i="2"/>
  <c r="O34" i="20"/>
  <c r="O77" i="20" s="1"/>
  <c r="O76" i="20"/>
  <c r="D75" i="32"/>
  <c r="D33" i="32"/>
  <c r="Q36" i="22"/>
  <c r="Q79" i="22" s="1"/>
  <c r="D40" i="15"/>
  <c r="D83" i="15"/>
  <c r="D82" i="15"/>
  <c r="P39" i="35"/>
  <c r="AP20" i="37"/>
  <c r="P35" i="4"/>
  <c r="P77" i="4"/>
  <c r="D40" i="8"/>
  <c r="D82" i="8"/>
  <c r="I32" i="4"/>
  <c r="I74" i="4"/>
  <c r="G74" i="6"/>
  <c r="G32" i="6"/>
  <c r="G33" i="6" s="1"/>
  <c r="AP20" i="9"/>
  <c r="AP20" i="6"/>
  <c r="N35" i="4"/>
  <c r="J78" i="34"/>
  <c r="J36" i="34"/>
  <c r="Q32" i="11"/>
  <c r="Q74" i="11"/>
  <c r="C33" i="6"/>
  <c r="C34" i="6" s="1"/>
  <c r="C35" i="6" s="1"/>
  <c r="C75" i="6"/>
  <c r="O76" i="14"/>
  <c r="O34" i="14"/>
  <c r="J38" i="14"/>
  <c r="J80" i="14"/>
  <c r="D34" i="10"/>
  <c r="D76" i="10"/>
  <c r="N34" i="19"/>
  <c r="N76" i="19"/>
  <c r="D38" i="7"/>
  <c r="D80" i="7"/>
  <c r="Q78" i="21"/>
  <c r="AP20" i="22"/>
  <c r="D80" i="4"/>
  <c r="D38" i="4"/>
  <c r="G33" i="7"/>
  <c r="G75" i="7"/>
  <c r="O37" i="34"/>
  <c r="O79" i="34"/>
  <c r="I32" i="11"/>
  <c r="I75" i="11" s="1"/>
  <c r="I74" i="11"/>
  <c r="H19" i="39"/>
  <c r="H10" i="39"/>
  <c r="Q33" i="11"/>
  <c r="Q75" i="11"/>
  <c r="P36" i="4"/>
  <c r="P78" i="4"/>
  <c r="Q37" i="22"/>
  <c r="Q80" i="22" s="1"/>
  <c r="I78" i="29"/>
  <c r="I36" i="29"/>
  <c r="I79" i="29" s="1"/>
  <c r="D34" i="12"/>
  <c r="D76" i="12"/>
  <c r="P38" i="36"/>
  <c r="P80" i="36"/>
  <c r="D84" i="15"/>
  <c r="D34" i="32"/>
  <c r="D76" i="32"/>
  <c r="D38" i="2"/>
  <c r="D80" i="2"/>
  <c r="N36" i="4"/>
  <c r="N79" i="4" s="1"/>
  <c r="N78" i="4"/>
  <c r="N37" i="38"/>
  <c r="N38" i="38" s="1"/>
  <c r="Q35" i="15"/>
  <c r="Q78" i="15" s="1"/>
  <c r="C33" i="28"/>
  <c r="C76" i="28" s="1"/>
  <c r="D83" i="8"/>
  <c r="D41" i="8"/>
  <c r="O35" i="20"/>
  <c r="O36" i="20" s="1"/>
  <c r="D39" i="4"/>
  <c r="D81" i="4"/>
  <c r="D39" i="7"/>
  <c r="D81" i="7"/>
  <c r="Q37" i="21"/>
  <c r="Q79" i="21"/>
  <c r="J37" i="34"/>
  <c r="J79" i="34"/>
  <c r="O35" i="14"/>
  <c r="O77" i="14"/>
  <c r="D35" i="10"/>
  <c r="D77" i="10"/>
  <c r="J79" i="13"/>
  <c r="C76" i="26"/>
  <c r="C34" i="26"/>
  <c r="C77" i="26" s="1"/>
  <c r="J39" i="9"/>
  <c r="J81" i="9"/>
  <c r="J39" i="14"/>
  <c r="J81" i="14"/>
  <c r="I33" i="11"/>
  <c r="I34" i="11" s="1"/>
  <c r="O80" i="34"/>
  <c r="O38" i="34"/>
  <c r="G76" i="7"/>
  <c r="G34" i="7"/>
  <c r="G77" i="7" s="1"/>
  <c r="G75" i="6"/>
  <c r="D35" i="11"/>
  <c r="D77" i="11"/>
  <c r="D41" i="5"/>
  <c r="C35" i="26"/>
  <c r="O39" i="34"/>
  <c r="O81" i="34"/>
  <c r="P79" i="4"/>
  <c r="P37" i="4"/>
  <c r="P38" i="4" s="1"/>
  <c r="J40" i="14"/>
  <c r="J83" i="14"/>
  <c r="J82" i="14"/>
  <c r="D36" i="10"/>
  <c r="D78" i="10"/>
  <c r="J80" i="34"/>
  <c r="J38" i="34"/>
  <c r="D40" i="7"/>
  <c r="D83" i="7"/>
  <c r="D84" i="7"/>
  <c r="D82" i="7"/>
  <c r="Q36" i="15"/>
  <c r="D39" i="2"/>
  <c r="D81" i="2"/>
  <c r="D77" i="12"/>
  <c r="D35" i="12"/>
  <c r="Q76" i="11"/>
  <c r="Q34" i="11"/>
  <c r="D36" i="11"/>
  <c r="D78" i="11"/>
  <c r="J41" i="14"/>
  <c r="J17" i="43"/>
  <c r="H20" i="39"/>
  <c r="I37" i="29"/>
  <c r="I38" i="29" s="1"/>
  <c r="I39" i="29" s="1"/>
  <c r="I76" i="11"/>
  <c r="J40" i="9"/>
  <c r="J82" i="9"/>
  <c r="D40" i="4"/>
  <c r="D82" i="4"/>
  <c r="C34" i="28"/>
  <c r="N80" i="38"/>
  <c r="D35" i="32"/>
  <c r="D78" i="32" s="1"/>
  <c r="D77" i="32"/>
  <c r="H12" i="39"/>
  <c r="Q35" i="11"/>
  <c r="Q36" i="11" s="1"/>
  <c r="Q77" i="11"/>
  <c r="D83" i="4"/>
  <c r="D41" i="4"/>
  <c r="D37" i="11"/>
  <c r="D79" i="11"/>
  <c r="D36" i="12"/>
  <c r="D78" i="12"/>
  <c r="J84" i="14"/>
  <c r="I80" i="29"/>
  <c r="D40" i="2"/>
  <c r="D82" i="2"/>
  <c r="D79" i="10"/>
  <c r="D37" i="10"/>
  <c r="J83" i="9"/>
  <c r="J84" i="9"/>
  <c r="J41" i="9"/>
  <c r="J12" i="43"/>
  <c r="D36" i="32"/>
  <c r="D41" i="7"/>
  <c r="J39" i="34"/>
  <c r="J40" i="34" s="1"/>
  <c r="J81" i="34"/>
  <c r="N14" i="39"/>
  <c r="D79" i="12"/>
  <c r="D37" i="12"/>
  <c r="J82" i="34"/>
  <c r="I81" i="29"/>
  <c r="D80" i="10"/>
  <c r="D38" i="10"/>
  <c r="D37" i="32"/>
  <c r="D79" i="32"/>
  <c r="D38" i="11"/>
  <c r="D80" i="11"/>
  <c r="D83" i="2"/>
  <c r="D84" i="2"/>
  <c r="D41" i="2"/>
  <c r="N19" i="39"/>
  <c r="D39" i="11"/>
  <c r="D81" i="11"/>
  <c r="J83" i="34"/>
  <c r="J41" i="34"/>
  <c r="J37" i="43" s="1"/>
  <c r="D38" i="32"/>
  <c r="D80" i="32"/>
  <c r="D39" i="10"/>
  <c r="D81" i="10"/>
  <c r="H7" i="39"/>
  <c r="D80" i="12"/>
  <c r="D38" i="12"/>
  <c r="I40" i="29"/>
  <c r="I82" i="29"/>
  <c r="D81" i="32"/>
  <c r="D39" i="32"/>
  <c r="D40" i="10"/>
  <c r="D83" i="10"/>
  <c r="D82" i="10"/>
  <c r="D41" i="10"/>
  <c r="D39" i="12"/>
  <c r="D81" i="12"/>
  <c r="D82" i="11"/>
  <c r="D40" i="11"/>
  <c r="D83" i="11"/>
  <c r="D41" i="11"/>
  <c r="D40" i="32"/>
  <c r="D83" i="32" s="1"/>
  <c r="D84" i="32" s="1"/>
  <c r="D82" i="32"/>
  <c r="D40" i="12"/>
  <c r="D83" i="12"/>
  <c r="D82" i="12"/>
  <c r="D84" i="10"/>
  <c r="D84" i="11"/>
  <c r="H16" i="39"/>
  <c r="H15" i="39"/>
  <c r="T62" i="9"/>
  <c r="AM56" i="9"/>
  <c r="AP56" i="9"/>
  <c r="R62" i="9"/>
  <c r="AM58" i="8"/>
  <c r="AP58" i="8"/>
  <c r="AM62" i="8"/>
  <c r="AP62" i="8"/>
  <c r="T62" i="8"/>
  <c r="Y13" i="39"/>
  <c r="H13" i="39"/>
  <c r="AM58" i="7"/>
  <c r="AP58" i="7"/>
  <c r="AM50" i="7"/>
  <c r="AP50" i="7"/>
  <c r="AM62" i="7"/>
  <c r="AP62" i="7"/>
  <c r="AP61" i="6"/>
  <c r="T62" i="6"/>
  <c r="AP60" i="6"/>
  <c r="AP58" i="6"/>
  <c r="AP50" i="6"/>
  <c r="AP57" i="6"/>
  <c r="R62" i="6"/>
  <c r="AP62" i="6"/>
  <c r="Y11" i="39"/>
  <c r="N11" i="39"/>
  <c r="T62" i="5"/>
  <c r="AM58" i="5"/>
  <c r="AP58" i="5"/>
  <c r="AM56" i="5"/>
  <c r="AP56" i="5"/>
  <c r="R62" i="5"/>
  <c r="AM62" i="5"/>
  <c r="AP62" i="5"/>
  <c r="AM58" i="4"/>
  <c r="AP58" i="4"/>
  <c r="AM50" i="4"/>
  <c r="AM62" i="4"/>
  <c r="AP62" i="4"/>
  <c r="AP56" i="4"/>
  <c r="AP58" i="3"/>
  <c r="AP50" i="3"/>
  <c r="R62" i="3"/>
  <c r="T62" i="2"/>
  <c r="AM50" i="2"/>
  <c r="AP50" i="1"/>
  <c r="AM57" i="1"/>
  <c r="AP57" i="1"/>
  <c r="AM62" i="1"/>
  <c r="AP62" i="1"/>
  <c r="AM58" i="1"/>
  <c r="AP58" i="1"/>
  <c r="AP54" i="2"/>
  <c r="AP50" i="2"/>
  <c r="AM62" i="2"/>
  <c r="AP62" i="2"/>
  <c r="AP58" i="2"/>
  <c r="N9" i="39"/>
  <c r="H9" i="39"/>
  <c r="Y9" i="39"/>
  <c r="AK84" i="4"/>
  <c r="AP62" i="3"/>
  <c r="AL84" i="3"/>
  <c r="N7" i="39"/>
  <c r="Y7" i="39"/>
  <c r="AM62" i="9"/>
  <c r="AP62" i="9"/>
  <c r="Y8" i="39"/>
  <c r="R62" i="25"/>
  <c r="AM61" i="24"/>
  <c r="AP61" i="24"/>
  <c r="AM62" i="24"/>
  <c r="AP62" i="24"/>
  <c r="R27" i="56"/>
  <c r="AP56" i="24"/>
  <c r="AP57" i="24"/>
  <c r="AM61" i="33"/>
  <c r="AP61" i="33"/>
  <c r="R62" i="33"/>
  <c r="R36" i="56"/>
  <c r="AM58" i="33"/>
  <c r="AP58" i="33"/>
  <c r="AM62" i="33"/>
  <c r="AP62" i="33"/>
  <c r="AP60" i="33"/>
  <c r="Y38" i="39"/>
  <c r="H38" i="39"/>
  <c r="AM61" i="23"/>
  <c r="AP61" i="23"/>
  <c r="AP62" i="23"/>
  <c r="AP58" i="23"/>
  <c r="AP54" i="23"/>
  <c r="AP51" i="23"/>
  <c r="AJ84" i="23"/>
  <c r="Y28" i="39"/>
  <c r="I26" i="56"/>
  <c r="AM61" i="22"/>
  <c r="AP61" i="22"/>
  <c r="R62" i="22"/>
  <c r="R25" i="56"/>
  <c r="T62" i="22"/>
  <c r="T25" i="56"/>
  <c r="AP60" i="22"/>
  <c r="AP56" i="22"/>
  <c r="H27" i="39"/>
  <c r="Y27" i="39"/>
  <c r="AP62" i="22"/>
  <c r="T62" i="21"/>
  <c r="T24" i="56"/>
  <c r="AM61" i="21"/>
  <c r="AP61" i="21"/>
  <c r="AM62" i="21"/>
  <c r="AP62" i="21"/>
  <c r="AP50" i="21"/>
  <c r="R24" i="56"/>
  <c r="AP56" i="21"/>
  <c r="AP55" i="21"/>
  <c r="Y26" i="39"/>
  <c r="H26" i="39"/>
  <c r="D24" i="56"/>
  <c r="AM50" i="20"/>
  <c r="AP50" i="20"/>
  <c r="R62" i="20"/>
  <c r="R23" i="56"/>
  <c r="Y25" i="39"/>
  <c r="N25" i="39"/>
  <c r="AP62" i="20"/>
  <c r="AM58" i="19"/>
  <c r="AP58" i="19"/>
  <c r="AM56" i="19"/>
  <c r="AP56" i="19"/>
  <c r="R62" i="19"/>
  <c r="R22" i="56"/>
  <c r="AM62" i="19"/>
  <c r="AP62" i="19"/>
  <c r="T62" i="18"/>
  <c r="T21" i="56"/>
  <c r="R21" i="56"/>
  <c r="H23" i="39"/>
  <c r="AM62" i="17"/>
  <c r="T62" i="17"/>
  <c r="R20" i="56"/>
  <c r="AP53" i="17"/>
  <c r="Y22" i="39"/>
  <c r="AM61" i="16"/>
  <c r="AP61" i="16"/>
  <c r="AM62" i="16"/>
  <c r="AP62" i="16"/>
  <c r="AP58" i="16"/>
  <c r="Y21" i="39"/>
  <c r="AM62" i="15"/>
  <c r="AP62" i="15"/>
  <c r="AM61" i="15"/>
  <c r="AP61" i="15"/>
  <c r="AP58" i="15"/>
  <c r="AP50" i="15"/>
  <c r="AM61" i="14"/>
  <c r="AP61" i="14"/>
  <c r="AM62" i="14"/>
  <c r="AP56" i="14"/>
  <c r="AP59" i="14"/>
  <c r="AP58" i="14"/>
  <c r="AP50" i="14"/>
  <c r="AP62" i="14"/>
  <c r="R62" i="13"/>
  <c r="AM62" i="13"/>
  <c r="AP62" i="13"/>
  <c r="AP60" i="13"/>
  <c r="AP59" i="13"/>
  <c r="Y18" i="39"/>
  <c r="H18" i="39"/>
  <c r="AP59" i="12"/>
  <c r="AP58" i="12"/>
  <c r="AP60" i="12"/>
  <c r="AP56" i="12"/>
  <c r="AP62" i="12"/>
  <c r="H17" i="39"/>
  <c r="Y17" i="39"/>
  <c r="AP58" i="11"/>
  <c r="R62" i="11"/>
  <c r="AP62" i="11"/>
  <c r="AP58" i="10"/>
  <c r="Y15" i="39"/>
  <c r="AK84" i="10"/>
  <c r="R28" i="56"/>
  <c r="AM62" i="25"/>
  <c r="AP62" i="25"/>
  <c r="AM62" i="18"/>
  <c r="AP62" i="18"/>
  <c r="T20" i="56"/>
  <c r="AP62" i="17"/>
  <c r="Y43" i="39"/>
  <c r="R62" i="37"/>
  <c r="R39" i="56"/>
  <c r="AM61" i="36"/>
  <c r="AP61" i="36"/>
  <c r="AM62" i="36"/>
  <c r="AP62" i="36"/>
  <c r="AP58" i="36"/>
  <c r="Y41" i="39"/>
  <c r="H41" i="39"/>
  <c r="I39" i="56"/>
  <c r="AM61" i="35"/>
  <c r="AP61" i="35"/>
  <c r="AM62" i="35"/>
  <c r="AP62" i="35"/>
  <c r="AP54" i="35"/>
  <c r="AP60" i="35"/>
  <c r="Y40" i="39"/>
  <c r="J38" i="56"/>
  <c r="T37" i="56"/>
  <c r="AM61" i="34"/>
  <c r="AP61" i="34"/>
  <c r="R62" i="34"/>
  <c r="AP62" i="34"/>
  <c r="R37" i="56"/>
  <c r="AP59" i="34"/>
  <c r="AP56" i="34"/>
  <c r="Y39" i="39"/>
  <c r="H39" i="39"/>
  <c r="AK84" i="34"/>
  <c r="L37" i="56"/>
  <c r="T62" i="32"/>
  <c r="T35" i="56"/>
  <c r="AP58" i="32"/>
  <c r="Y37" i="39"/>
  <c r="D35" i="56"/>
  <c r="AM61" i="31"/>
  <c r="AP61" i="31"/>
  <c r="AP62" i="31"/>
  <c r="K34" i="56"/>
  <c r="AP58" i="31"/>
  <c r="AP53" i="31"/>
  <c r="N36" i="39"/>
  <c r="Y36" i="39"/>
  <c r="AK84" i="31"/>
  <c r="AM62" i="30"/>
  <c r="AM61" i="30"/>
  <c r="AP61" i="30"/>
  <c r="K33" i="56"/>
  <c r="AP56" i="30"/>
  <c r="R33" i="56"/>
  <c r="AM61" i="29"/>
  <c r="AP61" i="29"/>
  <c r="AP62" i="29"/>
  <c r="K32" i="56"/>
  <c r="AP50" i="29"/>
  <c r="T62" i="28"/>
  <c r="T31" i="56"/>
  <c r="K31" i="56"/>
  <c r="AP56" i="28"/>
  <c r="R62" i="28"/>
  <c r="T29" i="56"/>
  <c r="AM61" i="26"/>
  <c r="AP61" i="26"/>
  <c r="R62" i="26"/>
  <c r="AM62" i="26"/>
  <c r="AP62" i="26"/>
  <c r="K29" i="56"/>
  <c r="AP58" i="26"/>
  <c r="AP60" i="26"/>
  <c r="H31" i="39"/>
  <c r="I29" i="56"/>
  <c r="R40" i="56"/>
  <c r="AP62" i="32"/>
  <c r="AP62" i="30"/>
  <c r="R31" i="56"/>
  <c r="AP62" i="28"/>
  <c r="R29" i="56"/>
  <c r="C35" i="28" l="1"/>
  <c r="C77" i="28"/>
  <c r="I31" i="14"/>
  <c r="I73" i="14"/>
  <c r="C31" i="38"/>
  <c r="C73" i="38"/>
  <c r="Q79" i="11"/>
  <c r="Q37" i="11"/>
  <c r="N35" i="7"/>
  <c r="N77" i="7"/>
  <c r="O33" i="9"/>
  <c r="O75" i="9"/>
  <c r="O30" i="37"/>
  <c r="O72" i="37"/>
  <c r="O72" i="7"/>
  <c r="O30" i="7"/>
  <c r="O31" i="15"/>
  <c r="O73" i="15"/>
  <c r="O30" i="22"/>
  <c r="O72" i="22"/>
  <c r="J30" i="3"/>
  <c r="J72" i="3"/>
  <c r="Q38" i="21"/>
  <c r="Q80" i="21"/>
  <c r="P39" i="36"/>
  <c r="P81" i="36"/>
  <c r="P37" i="9"/>
  <c r="P79" i="9"/>
  <c r="P74" i="5"/>
  <c r="P32" i="5"/>
  <c r="G35" i="7"/>
  <c r="O41" i="34"/>
  <c r="O40" i="34"/>
  <c r="O83" i="34" s="1"/>
  <c r="O82" i="34"/>
  <c r="O84" i="34" s="1"/>
  <c r="S39" i="39" s="1"/>
  <c r="G74" i="19"/>
  <c r="G32" i="19"/>
  <c r="G77" i="16"/>
  <c r="G35" i="16"/>
  <c r="O33" i="29"/>
  <c r="O75" i="29"/>
  <c r="J31" i="16"/>
  <c r="J73" i="16"/>
  <c r="Q31" i="27"/>
  <c r="Q73" i="27"/>
  <c r="Q30" i="28"/>
  <c r="Q72" i="28"/>
  <c r="C31" i="29"/>
  <c r="C73" i="29"/>
  <c r="G31" i="30"/>
  <c r="G73" i="30"/>
  <c r="P31" i="31"/>
  <c r="P73" i="31"/>
  <c r="C72" i="31"/>
  <c r="C30" i="31"/>
  <c r="P30" i="34"/>
  <c r="P72" i="34"/>
  <c r="Q72" i="35"/>
  <c r="Q30" i="35"/>
  <c r="I74" i="38"/>
  <c r="I32" i="38"/>
  <c r="I31" i="3"/>
  <c r="I73" i="3"/>
  <c r="C34" i="10"/>
  <c r="C76" i="10"/>
  <c r="P80" i="4"/>
  <c r="N77" i="19"/>
  <c r="N35" i="19"/>
  <c r="I75" i="4"/>
  <c r="I33" i="4"/>
  <c r="I34" i="4" s="1"/>
  <c r="Q34" i="7"/>
  <c r="Q76" i="7"/>
  <c r="I74" i="19"/>
  <c r="I32" i="19"/>
  <c r="N37" i="4"/>
  <c r="C36" i="26"/>
  <c r="C78" i="26"/>
  <c r="P82" i="35"/>
  <c r="P40" i="35"/>
  <c r="P83" i="35" s="1"/>
  <c r="I31" i="35"/>
  <c r="I73" i="35"/>
  <c r="C75" i="36"/>
  <c r="C33" i="36"/>
  <c r="Q38" i="22"/>
  <c r="I77" i="11"/>
  <c r="I35" i="11"/>
  <c r="P35" i="32"/>
  <c r="P77" i="32"/>
  <c r="P34" i="19"/>
  <c r="P76" i="19"/>
  <c r="C73" i="35"/>
  <c r="C31" i="35"/>
  <c r="O36" i="14"/>
  <c r="O78" i="14"/>
  <c r="Q78" i="11"/>
  <c r="Q32" i="20"/>
  <c r="Q74" i="20"/>
  <c r="Q34" i="32"/>
  <c r="Q76" i="32"/>
  <c r="J37" i="36"/>
  <c r="J79" i="36"/>
  <c r="N74" i="23"/>
  <c r="N32" i="23"/>
  <c r="I31" i="1"/>
  <c r="I32" i="1" s="1"/>
  <c r="I73" i="1"/>
  <c r="N31" i="2"/>
  <c r="N73" i="2"/>
  <c r="C31" i="30"/>
  <c r="C73" i="30"/>
  <c r="Q34" i="38"/>
  <c r="Q76" i="38"/>
  <c r="N77" i="34"/>
  <c r="N35" i="34"/>
  <c r="G76" i="4"/>
  <c r="G34" i="4"/>
  <c r="Q33" i="5"/>
  <c r="Q75" i="5"/>
  <c r="J37" i="27"/>
  <c r="J79" i="27"/>
  <c r="Q31" i="14"/>
  <c r="Q73" i="14"/>
  <c r="Q31" i="1"/>
  <c r="Q73" i="1"/>
  <c r="P31" i="1"/>
  <c r="P73" i="1"/>
  <c r="I31" i="6"/>
  <c r="I73" i="6"/>
  <c r="C33" i="16"/>
  <c r="C75" i="16"/>
  <c r="Q73" i="11"/>
  <c r="G32" i="28"/>
  <c r="G74" i="28"/>
  <c r="N32" i="32"/>
  <c r="N74" i="32"/>
  <c r="G33" i="22"/>
  <c r="G75" i="22"/>
  <c r="C32" i="5"/>
  <c r="C74" i="5"/>
  <c r="P76" i="38"/>
  <c r="P34" i="38"/>
  <c r="Q32" i="13"/>
  <c r="Q74" i="13"/>
  <c r="G75" i="24"/>
  <c r="G33" i="24"/>
  <c r="G35" i="12"/>
  <c r="G77" i="12"/>
  <c r="G77" i="13"/>
  <c r="G35" i="13"/>
  <c r="N31" i="37"/>
  <c r="N73" i="37"/>
  <c r="Q76" i="15"/>
  <c r="Q35" i="18"/>
  <c r="Q77" i="18"/>
  <c r="I38" i="20"/>
  <c r="I80" i="20"/>
  <c r="N35" i="15"/>
  <c r="N77" i="15"/>
  <c r="G73" i="11"/>
  <c r="G31" i="11"/>
  <c r="J33" i="8"/>
  <c r="J75" i="8"/>
  <c r="O32" i="19"/>
  <c r="O74" i="19"/>
  <c r="I31" i="32"/>
  <c r="C75" i="7"/>
  <c r="N76" i="34"/>
  <c r="Q73" i="29"/>
  <c r="Q31" i="29"/>
  <c r="O33" i="23"/>
  <c r="O75" i="23"/>
  <c r="P34" i="33"/>
  <c r="P76" i="33"/>
  <c r="N32" i="8"/>
  <c r="C76" i="24"/>
  <c r="C32" i="15"/>
  <c r="C74" i="15"/>
  <c r="I32" i="2"/>
  <c r="I74" i="2"/>
  <c r="J30" i="10"/>
  <c r="J72" i="10"/>
  <c r="N75" i="20"/>
  <c r="N33" i="20"/>
  <c r="N31" i="27"/>
  <c r="N73" i="27"/>
  <c r="Q31" i="30"/>
  <c r="Q73" i="30"/>
  <c r="G32" i="33"/>
  <c r="G74" i="33"/>
  <c r="I77" i="29"/>
  <c r="I77" i="20"/>
  <c r="P75" i="2"/>
  <c r="P33" i="2"/>
  <c r="N35" i="25"/>
  <c r="N77" i="25"/>
  <c r="N74" i="14"/>
  <c r="N32" i="14"/>
  <c r="J32" i="12"/>
  <c r="J74" i="12"/>
  <c r="N31" i="10"/>
  <c r="N73" i="10"/>
  <c r="C32" i="23"/>
  <c r="C74" i="23"/>
  <c r="I32" i="10"/>
  <c r="I74" i="10"/>
  <c r="I31" i="23"/>
  <c r="I73" i="23"/>
  <c r="C73" i="28"/>
  <c r="Q73" i="36"/>
  <c r="Q31" i="36"/>
  <c r="C73" i="2"/>
  <c r="P33" i="23"/>
  <c r="P75" i="23"/>
  <c r="Q32" i="24"/>
  <c r="Q74" i="24"/>
  <c r="I31" i="9"/>
  <c r="Q31" i="16"/>
  <c r="Q32" i="16" s="1"/>
  <c r="Q73" i="16"/>
  <c r="O31" i="21"/>
  <c r="O73" i="21"/>
  <c r="C30" i="21"/>
  <c r="C72" i="21"/>
  <c r="G74" i="25"/>
  <c r="G32" i="25"/>
  <c r="J31" i="29"/>
  <c r="J73" i="29"/>
  <c r="Q72" i="33"/>
  <c r="Q30" i="33"/>
  <c r="C72" i="33"/>
  <c r="C30" i="33"/>
  <c r="G32" i="37"/>
  <c r="G74" i="37"/>
  <c r="G33" i="8"/>
  <c r="G34" i="8" s="1"/>
  <c r="N76" i="18"/>
  <c r="N34" i="18"/>
  <c r="Q32" i="2"/>
  <c r="Q74" i="2"/>
  <c r="C34" i="27"/>
  <c r="J32" i="18"/>
  <c r="J74" i="18"/>
  <c r="J32" i="28"/>
  <c r="J74" i="28"/>
  <c r="G74" i="26"/>
  <c r="G32" i="26"/>
  <c r="P31" i="12"/>
  <c r="P73" i="12"/>
  <c r="N73" i="13"/>
  <c r="N31" i="13"/>
  <c r="C31" i="14"/>
  <c r="C73" i="14"/>
  <c r="G72" i="20"/>
  <c r="G30" i="20"/>
  <c r="Q73" i="25"/>
  <c r="Q31" i="25"/>
  <c r="I72" i="36"/>
  <c r="I30" i="36"/>
  <c r="O33" i="27"/>
  <c r="O75" i="27"/>
  <c r="C31" i="9"/>
  <c r="C73" i="9"/>
  <c r="I76" i="26"/>
  <c r="I34" i="26"/>
  <c r="N32" i="22"/>
  <c r="N74" i="22"/>
  <c r="J31" i="26"/>
  <c r="J73" i="26"/>
  <c r="P31" i="16"/>
  <c r="P73" i="16"/>
  <c r="Q31" i="19"/>
  <c r="Q73" i="19"/>
  <c r="P31" i="25"/>
  <c r="P73" i="25"/>
  <c r="C35" i="24"/>
  <c r="C77" i="24"/>
  <c r="G31" i="31"/>
  <c r="G73" i="31"/>
  <c r="Q73" i="26"/>
  <c r="Q31" i="26"/>
  <c r="C75" i="1"/>
  <c r="C33" i="1"/>
  <c r="Q32" i="8"/>
  <c r="Q74" i="8"/>
  <c r="P32" i="26"/>
  <c r="P74" i="26"/>
  <c r="C30" i="12"/>
  <c r="C72" i="12"/>
  <c r="C30" i="18"/>
  <c r="C72" i="18"/>
  <c r="Q32" i="34"/>
  <c r="Q74" i="34"/>
  <c r="C72" i="3"/>
  <c r="P35" i="29"/>
  <c r="P32" i="21"/>
  <c r="J32" i="30"/>
  <c r="I31" i="22"/>
  <c r="N75" i="7"/>
  <c r="J73" i="38"/>
  <c r="Q72" i="5"/>
  <c r="P72" i="1"/>
  <c r="P31" i="8"/>
  <c r="G72" i="12"/>
  <c r="O30" i="16"/>
  <c r="P30" i="24"/>
  <c r="U29" i="8"/>
  <c r="U29" i="9"/>
  <c r="U30" i="9" s="1"/>
  <c r="H37" i="39"/>
  <c r="I83" i="29"/>
  <c r="I84" i="29" s="1"/>
  <c r="M34" i="39" s="1"/>
  <c r="I41" i="29"/>
  <c r="I32" i="43" s="1"/>
  <c r="N39" i="38"/>
  <c r="N81" i="38"/>
  <c r="G34" i="6"/>
  <c r="G76" i="6"/>
  <c r="J80" i="13"/>
  <c r="J38" i="13"/>
  <c r="O37" i="20"/>
  <c r="O79" i="20"/>
  <c r="I35" i="4"/>
  <c r="I77" i="4"/>
  <c r="C78" i="6"/>
  <c r="C36" i="6"/>
  <c r="P39" i="4"/>
  <c r="P81" i="4"/>
  <c r="Q79" i="15"/>
  <c r="Q37" i="15"/>
  <c r="G33" i="2"/>
  <c r="G75" i="2"/>
  <c r="I77" i="30"/>
  <c r="I35" i="30"/>
  <c r="C76" i="6"/>
  <c r="I76" i="4"/>
  <c r="O78" i="20"/>
  <c r="C77" i="6"/>
  <c r="P84" i="35"/>
  <c r="P34" i="27"/>
  <c r="P76" i="27"/>
  <c r="C34" i="7"/>
  <c r="C76" i="7"/>
  <c r="P36" i="15"/>
  <c r="P78" i="15"/>
  <c r="G77" i="32"/>
  <c r="G35" i="32"/>
  <c r="O32" i="18"/>
  <c r="O74" i="18"/>
  <c r="I37" i="25"/>
  <c r="I79" i="25"/>
  <c r="J74" i="24"/>
  <c r="J32" i="24"/>
  <c r="I73" i="34"/>
  <c r="I31" i="34"/>
  <c r="Q33" i="23"/>
  <c r="Q75" i="23"/>
  <c r="Q34" i="10"/>
  <c r="Q76" i="10"/>
  <c r="I78" i="25"/>
  <c r="I77" i="25"/>
  <c r="O33" i="8"/>
  <c r="O75" i="8"/>
  <c r="I34" i="18"/>
  <c r="I76" i="18"/>
  <c r="N35" i="12"/>
  <c r="N77" i="12"/>
  <c r="P39" i="10"/>
  <c r="P81" i="10"/>
  <c r="I74" i="14"/>
  <c r="I32" i="14"/>
  <c r="I32" i="32"/>
  <c r="I74" i="32"/>
  <c r="U29" i="2"/>
  <c r="U72" i="2" s="1"/>
  <c r="C34" i="20"/>
  <c r="C76" i="20"/>
  <c r="J76" i="38"/>
  <c r="J34" i="38"/>
  <c r="C31" i="4"/>
  <c r="N33" i="6"/>
  <c r="N75" i="6"/>
  <c r="Q80" i="12"/>
  <c r="Q38" i="12"/>
  <c r="O34" i="31"/>
  <c r="O76" i="31"/>
  <c r="J32" i="11"/>
  <c r="J74" i="11"/>
  <c r="N36" i="5"/>
  <c r="N78" i="5"/>
  <c r="C31" i="22"/>
  <c r="C73" i="22"/>
  <c r="O33" i="24"/>
  <c r="O75" i="24"/>
  <c r="Q78" i="37"/>
  <c r="Q36" i="37"/>
  <c r="N32" i="17"/>
  <c r="N74" i="17"/>
  <c r="N31" i="26"/>
  <c r="N73" i="26"/>
  <c r="I32" i="28"/>
  <c r="I74" i="28"/>
  <c r="Q31" i="9"/>
  <c r="Q73" i="9"/>
  <c r="C32" i="2"/>
  <c r="C74" i="2"/>
  <c r="O34" i="4"/>
  <c r="O76" i="4"/>
  <c r="Q32" i="6"/>
  <c r="Q74" i="6"/>
  <c r="J76" i="23"/>
  <c r="J34" i="23"/>
  <c r="G76" i="8"/>
  <c r="P76" i="30"/>
  <c r="P34" i="30"/>
  <c r="C32" i="19"/>
  <c r="C74" i="19"/>
  <c r="I35" i="26"/>
  <c r="I77" i="26"/>
  <c r="Q74" i="14"/>
  <c r="Q32" i="14"/>
  <c r="J84" i="34"/>
  <c r="P34" i="20"/>
  <c r="P76" i="20"/>
  <c r="Q35" i="31"/>
  <c r="Q77" i="31"/>
  <c r="O31" i="16"/>
  <c r="O73" i="16"/>
  <c r="N30" i="21"/>
  <c r="N72" i="21"/>
  <c r="N32" i="1"/>
  <c r="P31" i="7"/>
  <c r="I34" i="24"/>
  <c r="I76" i="24"/>
  <c r="O31" i="1"/>
  <c r="O73" i="1"/>
  <c r="P76" i="15"/>
  <c r="O34" i="23"/>
  <c r="O76" i="23"/>
  <c r="G34" i="18"/>
  <c r="G76" i="18"/>
  <c r="I31" i="8"/>
  <c r="I73" i="8"/>
  <c r="I75" i="18"/>
  <c r="O75" i="30"/>
  <c r="O33" i="30"/>
  <c r="N76" i="30"/>
  <c r="N34" i="30"/>
  <c r="G32" i="10"/>
  <c r="G74" i="10"/>
  <c r="G33" i="23"/>
  <c r="G75" i="23"/>
  <c r="I33" i="37"/>
  <c r="I75" i="37"/>
  <c r="J38" i="27"/>
  <c r="J80" i="27"/>
  <c r="P80" i="10"/>
  <c r="J31" i="21"/>
  <c r="J73" i="21"/>
  <c r="G32" i="17"/>
  <c r="G74" i="17"/>
  <c r="Q74" i="25"/>
  <c r="Q32" i="25"/>
  <c r="I34" i="12"/>
  <c r="I76" i="12"/>
  <c r="N33" i="22"/>
  <c r="N75" i="22"/>
  <c r="P30" i="22"/>
  <c r="P72" i="22"/>
  <c r="C31" i="3"/>
  <c r="C73" i="3"/>
  <c r="I73" i="7"/>
  <c r="I31" i="7"/>
  <c r="I33" i="16"/>
  <c r="I75" i="16"/>
  <c r="P34" i="18"/>
  <c r="P76" i="18"/>
  <c r="O31" i="2"/>
  <c r="O73" i="2"/>
  <c r="I31" i="33"/>
  <c r="I73" i="33"/>
  <c r="C30" i="34"/>
  <c r="C72" i="34"/>
  <c r="N32" i="28"/>
  <c r="N74" i="28"/>
  <c r="N33" i="8"/>
  <c r="N75" i="8"/>
  <c r="Q32" i="26"/>
  <c r="Q74" i="26"/>
  <c r="G73" i="5"/>
  <c r="G31" i="5"/>
  <c r="O33" i="35"/>
  <c r="O75" i="35"/>
  <c r="J32" i="15"/>
  <c r="J74" i="15"/>
  <c r="G72" i="1"/>
  <c r="G30" i="1"/>
  <c r="I32" i="5"/>
  <c r="I74" i="5"/>
  <c r="C72" i="8"/>
  <c r="C30" i="8"/>
  <c r="N30" i="16"/>
  <c r="N72" i="16"/>
  <c r="I31" i="27"/>
  <c r="I73" i="27"/>
  <c r="N30" i="35"/>
  <c r="N72" i="35"/>
  <c r="P31" i="37"/>
  <c r="P73" i="37"/>
  <c r="J31" i="22"/>
  <c r="P31" i="6"/>
  <c r="P73" i="6"/>
  <c r="O73" i="13"/>
  <c r="O31" i="13"/>
  <c r="G32" i="9"/>
  <c r="G74" i="9"/>
  <c r="G34" i="38"/>
  <c r="G76" i="38"/>
  <c r="C31" i="11"/>
  <c r="C73" i="11"/>
  <c r="D72" i="1"/>
  <c r="D30" i="1"/>
  <c r="C31" i="13"/>
  <c r="C73" i="13"/>
  <c r="N30" i="31"/>
  <c r="N72" i="31"/>
  <c r="O32" i="26"/>
  <c r="O74" i="26"/>
  <c r="N32" i="24"/>
  <c r="N74" i="24"/>
  <c r="O73" i="6"/>
  <c r="O31" i="6"/>
  <c r="I75" i="26"/>
  <c r="I74" i="1"/>
  <c r="N76" i="15"/>
  <c r="Q76" i="31"/>
  <c r="G31" i="14"/>
  <c r="G73" i="14"/>
  <c r="J33" i="12"/>
  <c r="J75" i="12"/>
  <c r="G31" i="15"/>
  <c r="G73" i="15"/>
  <c r="C33" i="23"/>
  <c r="C75" i="23"/>
  <c r="J33" i="30"/>
  <c r="J75" i="30"/>
  <c r="O75" i="5"/>
  <c r="O33" i="5"/>
  <c r="P30" i="13"/>
  <c r="P72" i="13"/>
  <c r="O33" i="33"/>
  <c r="O75" i="33"/>
  <c r="C73" i="15"/>
  <c r="O32" i="38"/>
  <c r="O74" i="38"/>
  <c r="C74" i="25"/>
  <c r="C32" i="25"/>
  <c r="P73" i="28"/>
  <c r="P31" i="28"/>
  <c r="N73" i="23"/>
  <c r="G73" i="36"/>
  <c r="G31" i="36"/>
  <c r="P31" i="14"/>
  <c r="P73" i="14"/>
  <c r="P74" i="25"/>
  <c r="P32" i="25"/>
  <c r="G77" i="29"/>
  <c r="G35" i="29"/>
  <c r="N72" i="36"/>
  <c r="N30" i="36"/>
  <c r="C72" i="37"/>
  <c r="C30" i="37"/>
  <c r="C31" i="21"/>
  <c r="C73" i="21"/>
  <c r="O32" i="12"/>
  <c r="O74" i="12"/>
  <c r="I32" i="21"/>
  <c r="I74" i="21"/>
  <c r="O72" i="28"/>
  <c r="O30" i="28"/>
  <c r="O32" i="36"/>
  <c r="O74" i="36"/>
  <c r="I32" i="15"/>
  <c r="I74" i="15"/>
  <c r="G73" i="21"/>
  <c r="G31" i="21"/>
  <c r="N73" i="29"/>
  <c r="N31" i="29"/>
  <c r="O73" i="32"/>
  <c r="O31" i="32"/>
  <c r="I32" i="31"/>
  <c r="I74" i="31"/>
  <c r="Q31" i="4"/>
  <c r="Q73" i="4"/>
  <c r="P72" i="11"/>
  <c r="P30" i="11"/>
  <c r="C30" i="17"/>
  <c r="C72" i="17"/>
  <c r="J30" i="25"/>
  <c r="J72" i="25"/>
  <c r="G73" i="27"/>
  <c r="G31" i="27"/>
  <c r="J75" i="33"/>
  <c r="J33" i="33"/>
  <c r="N32" i="33"/>
  <c r="G72" i="35"/>
  <c r="G30" i="35"/>
  <c r="O72" i="17"/>
  <c r="O30" i="17"/>
  <c r="O72" i="25"/>
  <c r="O30" i="25"/>
  <c r="N75" i="3"/>
  <c r="N33" i="3"/>
  <c r="N73" i="9"/>
  <c r="N31" i="9"/>
  <c r="N31" i="11"/>
  <c r="N73" i="11"/>
  <c r="C74" i="32"/>
  <c r="C32" i="32"/>
  <c r="G31" i="34"/>
  <c r="G73" i="34"/>
  <c r="I74" i="3"/>
  <c r="I32" i="3"/>
  <c r="I30" i="13"/>
  <c r="I72" i="13"/>
  <c r="J32" i="32"/>
  <c r="P31" i="3"/>
  <c r="P73" i="3"/>
  <c r="N74" i="3"/>
  <c r="O72" i="10"/>
  <c r="O30" i="10"/>
  <c r="Q72" i="17"/>
  <c r="Q84" i="17" s="1"/>
  <c r="Q41" i="17"/>
  <c r="Q20" i="43" s="1"/>
  <c r="O30" i="11"/>
  <c r="O72" i="11"/>
  <c r="Q34" i="3"/>
  <c r="Q76" i="3"/>
  <c r="O72" i="3"/>
  <c r="O30" i="3"/>
  <c r="G31" i="3"/>
  <c r="U30" i="37"/>
  <c r="U29" i="26"/>
  <c r="U72" i="26" s="1"/>
  <c r="U29" i="4"/>
  <c r="H29" i="9"/>
  <c r="H72" i="9" s="1"/>
  <c r="U29" i="21"/>
  <c r="U30" i="21" s="1"/>
  <c r="U29" i="20"/>
  <c r="U72" i="20" s="1"/>
  <c r="U29" i="35"/>
  <c r="U29" i="29"/>
  <c r="U30" i="29" s="1"/>
  <c r="U29" i="10"/>
  <c r="U30" i="10" s="1"/>
  <c r="U29" i="16"/>
  <c r="U72" i="16" s="1"/>
  <c r="U30" i="2"/>
  <c r="U29" i="38"/>
  <c r="U30" i="38" s="1"/>
  <c r="U29" i="36"/>
  <c r="U29" i="19"/>
  <c r="U29" i="32"/>
  <c r="U72" i="10"/>
  <c r="U72" i="8"/>
  <c r="U30" i="8"/>
  <c r="U29" i="27"/>
  <c r="U29" i="15"/>
  <c r="U29" i="24"/>
  <c r="U29" i="1"/>
  <c r="U72" i="38"/>
  <c r="U29" i="25"/>
  <c r="U29" i="7"/>
  <c r="U32" i="18"/>
  <c r="U74" i="18"/>
  <c r="U29" i="23"/>
  <c r="U29" i="13"/>
  <c r="U29" i="5"/>
  <c r="U29" i="30"/>
  <c r="U72" i="22"/>
  <c r="U30" i="22"/>
  <c r="U73" i="18"/>
  <c r="U72" i="21"/>
  <c r="U29" i="11"/>
  <c r="U29" i="28"/>
  <c r="U30" i="34"/>
  <c r="U73" i="37"/>
  <c r="U31" i="37"/>
  <c r="U72" i="34"/>
  <c r="U30" i="31"/>
  <c r="U29" i="14"/>
  <c r="V41" i="49"/>
  <c r="U72" i="18"/>
  <c r="U29" i="3"/>
  <c r="U29" i="12"/>
  <c r="U29" i="33"/>
  <c r="U29" i="17"/>
  <c r="AE29" i="12"/>
  <c r="F29" i="12"/>
  <c r="S29" i="12"/>
  <c r="L29" i="12"/>
  <c r="AA29" i="12"/>
  <c r="AF29" i="12"/>
  <c r="H29" i="12"/>
  <c r="M29" i="12"/>
  <c r="AD29" i="12"/>
  <c r="AG29" i="12"/>
  <c r="X29" i="9"/>
  <c r="M29" i="9"/>
  <c r="AE29" i="9"/>
  <c r="AB29" i="9"/>
  <c r="AG29" i="9"/>
  <c r="E29" i="9"/>
  <c r="F29" i="9"/>
  <c r="L29" i="9"/>
  <c r="AC29" i="9"/>
  <c r="V29" i="9"/>
  <c r="AH29" i="9"/>
  <c r="Y29" i="9"/>
  <c r="S29" i="9"/>
  <c r="Y29" i="38"/>
  <c r="Y72" i="38" s="1"/>
  <c r="AD29" i="38"/>
  <c r="AE29" i="38"/>
  <c r="L29" i="38"/>
  <c r="M29" i="38"/>
  <c r="F29" i="38"/>
  <c r="AH29" i="38"/>
  <c r="AA29" i="38"/>
  <c r="W29" i="38"/>
  <c r="AG29" i="38"/>
  <c r="AG30" i="38" s="1"/>
  <c r="AI29" i="38"/>
  <c r="S29" i="38"/>
  <c r="Z29" i="38"/>
  <c r="E29" i="38"/>
  <c r="AC29" i="38"/>
  <c r="K29" i="17"/>
  <c r="M29" i="17"/>
  <c r="Z29" i="17"/>
  <c r="F29" i="17"/>
  <c r="AD29" i="9"/>
  <c r="Z29" i="9"/>
  <c r="H29" i="38"/>
  <c r="AB29" i="17"/>
  <c r="K29" i="38"/>
  <c r="K72" i="38" s="1"/>
  <c r="K29" i="9"/>
  <c r="AI29" i="12"/>
  <c r="X29" i="38"/>
  <c r="AI29" i="9"/>
  <c r="K29" i="18"/>
  <c r="Y29" i="18"/>
  <c r="S29" i="18"/>
  <c r="AC29" i="18"/>
  <c r="AG29" i="18"/>
  <c r="AI29" i="18"/>
  <c r="AB29" i="18"/>
  <c r="AA29" i="18"/>
  <c r="AH29" i="18"/>
  <c r="L29" i="18"/>
  <c r="M29" i="18"/>
  <c r="AB29" i="38"/>
  <c r="F29" i="29"/>
  <c r="AE29" i="29"/>
  <c r="AD29" i="29"/>
  <c r="H72" i="12"/>
  <c r="H30" i="12"/>
  <c r="M29" i="24"/>
  <c r="AH29" i="24"/>
  <c r="AI29" i="24"/>
  <c r="K29" i="24"/>
  <c r="W29" i="24"/>
  <c r="X29" i="24"/>
  <c r="AD29" i="24"/>
  <c r="L29" i="24"/>
  <c r="Z29" i="24"/>
  <c r="F29" i="24"/>
  <c r="AG29" i="24"/>
  <c r="S29" i="24"/>
  <c r="Y29" i="24"/>
  <c r="AA29" i="24"/>
  <c r="AC29" i="24"/>
  <c r="H29" i="24"/>
  <c r="AI29" i="21"/>
  <c r="AB29" i="21"/>
  <c r="AC29" i="21"/>
  <c r="Z29" i="21"/>
  <c r="AA29" i="21"/>
  <c r="AD29" i="21"/>
  <c r="AH29" i="21"/>
  <c r="X29" i="21"/>
  <c r="H29" i="21"/>
  <c r="AG29" i="21"/>
  <c r="K29" i="21"/>
  <c r="Y29" i="21"/>
  <c r="M29" i="21"/>
  <c r="AB29" i="4"/>
  <c r="W29" i="4"/>
  <c r="Y30" i="38"/>
  <c r="AC29" i="12"/>
  <c r="Y29" i="12"/>
  <c r="AB29" i="12"/>
  <c r="K29" i="12"/>
  <c r="Z29" i="12"/>
  <c r="W29" i="12"/>
  <c r="X29" i="12"/>
  <c r="F29" i="37"/>
  <c r="Z29" i="37"/>
  <c r="S29" i="37"/>
  <c r="AE29" i="37"/>
  <c r="L29" i="37"/>
  <c r="AA29" i="37"/>
  <c r="H29" i="37"/>
  <c r="AG29" i="37"/>
  <c r="K29" i="37"/>
  <c r="Y29" i="37"/>
  <c r="AB29" i="37"/>
  <c r="AC29" i="37"/>
  <c r="AD29" i="37"/>
  <c r="AI29" i="37"/>
  <c r="AH29" i="37"/>
  <c r="AA29" i="9"/>
  <c r="H11" i="39"/>
  <c r="Y44" i="39"/>
  <c r="F44" i="39"/>
  <c r="U44" i="56"/>
  <c r="V44" i="56"/>
  <c r="W42" i="56"/>
  <c r="AF22" i="56"/>
  <c r="P42" i="56"/>
  <c r="AF31" i="56"/>
  <c r="AG42" i="56"/>
  <c r="AF17" i="56"/>
  <c r="AF32" i="56"/>
  <c r="AF28" i="56"/>
  <c r="AF20" i="56"/>
  <c r="AF18" i="56"/>
  <c r="AF10" i="56"/>
  <c r="K44" i="56"/>
  <c r="T62" i="37"/>
  <c r="T40" i="56" s="1"/>
  <c r="K40" i="56"/>
  <c r="AM62" i="27"/>
  <c r="AP62" i="27" s="1"/>
  <c r="R30" i="56"/>
  <c r="AF30" i="56" s="1"/>
  <c r="AM61" i="27"/>
  <c r="AP61" i="27" s="1"/>
  <c r="D42" i="56"/>
  <c r="H42" i="56"/>
  <c r="Q44" i="56"/>
  <c r="Z42" i="56"/>
  <c r="AG44" i="56"/>
  <c r="AF21" i="56"/>
  <c r="AF24" i="56"/>
  <c r="AF25" i="56"/>
  <c r="AF27" i="56"/>
  <c r="AF29" i="56"/>
  <c r="AF34" i="56"/>
  <c r="AF36" i="56"/>
  <c r="AF37" i="56"/>
  <c r="AF38" i="56"/>
  <c r="AF39" i="56"/>
  <c r="I44" i="56"/>
  <c r="AF23" i="56"/>
  <c r="M42" i="56"/>
  <c r="X42" i="56"/>
  <c r="AB42" i="56"/>
  <c r="AF11" i="56"/>
  <c r="AF19" i="56"/>
  <c r="L42" i="56"/>
  <c r="U42" i="56"/>
  <c r="Y42" i="56"/>
  <c r="AF4" i="56"/>
  <c r="AF12" i="56"/>
  <c r="AF5" i="56"/>
  <c r="AF13" i="56"/>
  <c r="F44" i="56"/>
  <c r="N42" i="56"/>
  <c r="O42" i="56"/>
  <c r="AA42" i="56"/>
  <c r="AE42" i="56"/>
  <c r="AF6" i="56"/>
  <c r="AF14" i="56"/>
  <c r="AF33" i="56"/>
  <c r="AC42" i="56"/>
  <c r="V42" i="56"/>
  <c r="AF35" i="56"/>
  <c r="AF7" i="56"/>
  <c r="AF15" i="56"/>
  <c r="G42" i="56"/>
  <c r="P44" i="56"/>
  <c r="W44" i="56"/>
  <c r="AF26" i="56"/>
  <c r="AF8" i="56"/>
  <c r="AF16" i="56"/>
  <c r="J44" i="56"/>
  <c r="S42" i="56"/>
  <c r="AC44" i="56"/>
  <c r="H44" i="56"/>
  <c r="AF9" i="56"/>
  <c r="I42" i="56"/>
  <c r="L44" i="56"/>
  <c r="J42" i="56"/>
  <c r="S44" i="56"/>
  <c r="X44" i="56"/>
  <c r="AA44" i="56"/>
  <c r="F42" i="56"/>
  <c r="Y44" i="56"/>
  <c r="O44" i="56"/>
  <c r="E42" i="56"/>
  <c r="AE44" i="56"/>
  <c r="Z44" i="56"/>
  <c r="D44" i="56"/>
  <c r="Q42" i="56"/>
  <c r="G44" i="56"/>
  <c r="M44" i="56"/>
  <c r="E44" i="56"/>
  <c r="AB44" i="56"/>
  <c r="N44" i="56"/>
  <c r="K42" i="56"/>
  <c r="AD42" i="56"/>
  <c r="AD44" i="56"/>
  <c r="T44" i="56"/>
  <c r="T42" i="56"/>
  <c r="R62" i="38"/>
  <c r="R41" i="56" s="1"/>
  <c r="AM50" i="38"/>
  <c r="AP50" i="38" s="1"/>
  <c r="AP62" i="38"/>
  <c r="Q75" i="8" l="1"/>
  <c r="Q33" i="8"/>
  <c r="U30" i="26"/>
  <c r="Q74" i="16"/>
  <c r="C76" i="1"/>
  <c r="C34" i="1"/>
  <c r="I31" i="36"/>
  <c r="I73" i="36"/>
  <c r="N32" i="13"/>
  <c r="N74" i="13"/>
  <c r="G33" i="25"/>
  <c r="G75" i="25"/>
  <c r="I32" i="9"/>
  <c r="I74" i="9"/>
  <c r="N32" i="10"/>
  <c r="N74" i="10"/>
  <c r="N32" i="27"/>
  <c r="N74" i="27"/>
  <c r="C33" i="15"/>
  <c r="C75" i="15"/>
  <c r="G74" i="11"/>
  <c r="G32" i="11"/>
  <c r="G76" i="22"/>
  <c r="G34" i="22"/>
  <c r="C34" i="16"/>
  <c r="C76" i="16"/>
  <c r="I75" i="1"/>
  <c r="I33" i="1"/>
  <c r="Q33" i="20"/>
  <c r="Q75" i="20"/>
  <c r="I32" i="35"/>
  <c r="I74" i="35"/>
  <c r="N78" i="19"/>
  <c r="N36" i="19"/>
  <c r="P32" i="31"/>
  <c r="P74" i="31"/>
  <c r="G75" i="19"/>
  <c r="G33" i="19"/>
  <c r="O31" i="37"/>
  <c r="O73" i="37"/>
  <c r="J74" i="29"/>
  <c r="J32" i="29"/>
  <c r="Q32" i="29"/>
  <c r="Q74" i="29"/>
  <c r="N36" i="34"/>
  <c r="N78" i="34"/>
  <c r="P77" i="19"/>
  <c r="P35" i="19"/>
  <c r="P31" i="24"/>
  <c r="P73" i="24"/>
  <c r="I32" i="22"/>
  <c r="I74" i="22"/>
  <c r="C31" i="18"/>
  <c r="C73" i="18"/>
  <c r="J75" i="18"/>
  <c r="J33" i="18"/>
  <c r="G33" i="37"/>
  <c r="G75" i="37"/>
  <c r="N76" i="20"/>
  <c r="N34" i="20"/>
  <c r="N75" i="23"/>
  <c r="N33" i="23"/>
  <c r="P36" i="32"/>
  <c r="P78" i="32"/>
  <c r="Q31" i="35"/>
  <c r="Q73" i="35"/>
  <c r="Q32" i="27"/>
  <c r="Q74" i="27"/>
  <c r="P80" i="9"/>
  <c r="P38" i="9"/>
  <c r="O31" i="22"/>
  <c r="O73" i="22"/>
  <c r="C74" i="38"/>
  <c r="C32" i="38"/>
  <c r="C36" i="24"/>
  <c r="C78" i="24"/>
  <c r="P76" i="2"/>
  <c r="P34" i="2"/>
  <c r="J31" i="3"/>
  <c r="J73" i="3"/>
  <c r="AG72" i="38"/>
  <c r="C77" i="27"/>
  <c r="C35" i="27"/>
  <c r="C73" i="33"/>
  <c r="C31" i="33"/>
  <c r="Q75" i="24"/>
  <c r="Q33" i="24"/>
  <c r="I32" i="23"/>
  <c r="I74" i="23"/>
  <c r="N32" i="37"/>
  <c r="N74" i="37"/>
  <c r="Q75" i="13"/>
  <c r="Q33" i="13"/>
  <c r="N33" i="32"/>
  <c r="N75" i="32"/>
  <c r="I74" i="6"/>
  <c r="I32" i="6"/>
  <c r="Q35" i="38"/>
  <c r="Q77" i="38"/>
  <c r="I36" i="11"/>
  <c r="I78" i="11"/>
  <c r="I33" i="19"/>
  <c r="I75" i="19"/>
  <c r="G32" i="30"/>
  <c r="G74" i="30"/>
  <c r="O34" i="9"/>
  <c r="O76" i="9"/>
  <c r="P75" i="21"/>
  <c r="P33" i="21"/>
  <c r="C31" i="12"/>
  <c r="C73" i="12"/>
  <c r="Q74" i="19"/>
  <c r="Q32" i="19"/>
  <c r="P74" i="12"/>
  <c r="P32" i="12"/>
  <c r="N75" i="14"/>
  <c r="N33" i="14"/>
  <c r="N36" i="15"/>
  <c r="N78" i="15"/>
  <c r="G36" i="13"/>
  <c r="G78" i="13"/>
  <c r="P77" i="38"/>
  <c r="P35" i="38"/>
  <c r="O79" i="14"/>
  <c r="O37" i="14"/>
  <c r="P41" i="35"/>
  <c r="P38" i="43" s="1"/>
  <c r="J32" i="16"/>
  <c r="J74" i="16"/>
  <c r="P82" i="36"/>
  <c r="P40" i="36"/>
  <c r="O32" i="15"/>
  <c r="O74" i="15"/>
  <c r="C32" i="14"/>
  <c r="C74" i="14"/>
  <c r="Q78" i="18"/>
  <c r="Q36" i="18"/>
  <c r="U72" i="9"/>
  <c r="K30" i="38"/>
  <c r="P32" i="8"/>
  <c r="P74" i="8"/>
  <c r="P36" i="29"/>
  <c r="P78" i="29"/>
  <c r="G31" i="20"/>
  <c r="G73" i="20"/>
  <c r="G75" i="26"/>
  <c r="G33" i="26"/>
  <c r="Q33" i="2"/>
  <c r="Q75" i="2"/>
  <c r="Q73" i="33"/>
  <c r="Q31" i="33"/>
  <c r="P76" i="23"/>
  <c r="P34" i="23"/>
  <c r="I33" i="10"/>
  <c r="I75" i="10"/>
  <c r="G75" i="33"/>
  <c r="G33" i="33"/>
  <c r="J31" i="10"/>
  <c r="J73" i="10"/>
  <c r="P77" i="33"/>
  <c r="P35" i="33"/>
  <c r="P32" i="1"/>
  <c r="P74" i="1"/>
  <c r="Q76" i="5"/>
  <c r="Q34" i="5"/>
  <c r="C32" i="30"/>
  <c r="C74" i="30"/>
  <c r="J80" i="36"/>
  <c r="J38" i="36"/>
  <c r="C32" i="35"/>
  <c r="C74" i="35"/>
  <c r="Q81" i="22"/>
  <c r="Q39" i="22"/>
  <c r="C35" i="10"/>
  <c r="C77" i="10"/>
  <c r="P31" i="34"/>
  <c r="P73" i="34"/>
  <c r="C32" i="29"/>
  <c r="C74" i="29"/>
  <c r="N36" i="7"/>
  <c r="N78" i="7"/>
  <c r="J32" i="26"/>
  <c r="J74" i="26"/>
  <c r="J75" i="28"/>
  <c r="J33" i="28"/>
  <c r="G34" i="24"/>
  <c r="G76" i="24"/>
  <c r="N38" i="4"/>
  <c r="N80" i="4"/>
  <c r="I75" i="38"/>
  <c r="I33" i="38"/>
  <c r="H30" i="9"/>
  <c r="P75" i="26"/>
  <c r="P33" i="26"/>
  <c r="G74" i="31"/>
  <c r="G32" i="31"/>
  <c r="P32" i="16"/>
  <c r="P74" i="16"/>
  <c r="C74" i="9"/>
  <c r="C32" i="9"/>
  <c r="N77" i="18"/>
  <c r="N35" i="18"/>
  <c r="O32" i="21"/>
  <c r="O74" i="21"/>
  <c r="O75" i="19"/>
  <c r="O33" i="19"/>
  <c r="I39" i="20"/>
  <c r="I81" i="20"/>
  <c r="G75" i="28"/>
  <c r="G33" i="28"/>
  <c r="G35" i="4"/>
  <c r="G77" i="4"/>
  <c r="C76" i="36"/>
  <c r="C34" i="36"/>
  <c r="Q77" i="7"/>
  <c r="Q35" i="7"/>
  <c r="C31" i="31"/>
  <c r="C73" i="31"/>
  <c r="O34" i="29"/>
  <c r="O76" i="29"/>
  <c r="G78" i="7"/>
  <c r="G36" i="7"/>
  <c r="Q39" i="21"/>
  <c r="Q81" i="21"/>
  <c r="O31" i="7"/>
  <c r="O73" i="7"/>
  <c r="Q38" i="11"/>
  <c r="Q80" i="11"/>
  <c r="C36" i="28"/>
  <c r="C78" i="28"/>
  <c r="Q33" i="34"/>
  <c r="Q75" i="34"/>
  <c r="O34" i="27"/>
  <c r="O76" i="27"/>
  <c r="J76" i="8"/>
  <c r="J34" i="8"/>
  <c r="Q31" i="28"/>
  <c r="Q73" i="28"/>
  <c r="U30" i="20"/>
  <c r="Q74" i="36"/>
  <c r="Q32" i="36"/>
  <c r="N36" i="25"/>
  <c r="N78" i="25"/>
  <c r="Q32" i="30"/>
  <c r="Q74" i="30"/>
  <c r="I33" i="2"/>
  <c r="I75" i="2"/>
  <c r="G78" i="12"/>
  <c r="G36" i="12"/>
  <c r="C75" i="5"/>
  <c r="C33" i="5"/>
  <c r="Q32" i="1"/>
  <c r="Q74" i="1"/>
  <c r="N32" i="2"/>
  <c r="N74" i="2"/>
  <c r="Q77" i="32"/>
  <c r="Q35" i="32"/>
  <c r="C79" i="26"/>
  <c r="C37" i="26"/>
  <c r="G78" i="16"/>
  <c r="G36" i="16"/>
  <c r="P75" i="5"/>
  <c r="P33" i="5"/>
  <c r="I32" i="27"/>
  <c r="I74" i="27"/>
  <c r="N37" i="5"/>
  <c r="N79" i="5"/>
  <c r="J77" i="38"/>
  <c r="J35" i="38"/>
  <c r="O75" i="18"/>
  <c r="O33" i="18"/>
  <c r="C37" i="6"/>
  <c r="C79" i="6"/>
  <c r="G35" i="6"/>
  <c r="G77" i="6"/>
  <c r="O31" i="11"/>
  <c r="O73" i="11"/>
  <c r="P74" i="28"/>
  <c r="P32" i="28"/>
  <c r="J76" i="12"/>
  <c r="J34" i="12"/>
  <c r="C74" i="13"/>
  <c r="C32" i="13"/>
  <c r="G33" i="9"/>
  <c r="G75" i="9"/>
  <c r="J74" i="22"/>
  <c r="J32" i="22"/>
  <c r="P35" i="18"/>
  <c r="P77" i="18"/>
  <c r="Q75" i="25"/>
  <c r="Q33" i="25"/>
  <c r="J32" i="21"/>
  <c r="J74" i="21"/>
  <c r="G34" i="23"/>
  <c r="G76" i="23"/>
  <c r="P74" i="7"/>
  <c r="P32" i="7"/>
  <c r="Q36" i="31"/>
  <c r="Q78" i="31"/>
  <c r="I33" i="28"/>
  <c r="I75" i="28"/>
  <c r="G36" i="32"/>
  <c r="G78" i="32"/>
  <c r="C35" i="7"/>
  <c r="C77" i="7"/>
  <c r="G76" i="2"/>
  <c r="G34" i="2"/>
  <c r="Q38" i="15"/>
  <c r="Q80" i="15"/>
  <c r="Q32" i="4"/>
  <c r="Q74" i="4"/>
  <c r="N33" i="24"/>
  <c r="N75" i="24"/>
  <c r="Q33" i="26"/>
  <c r="Q75" i="26"/>
  <c r="I35" i="24"/>
  <c r="I77" i="24"/>
  <c r="Q37" i="37"/>
  <c r="Q79" i="37"/>
  <c r="P40" i="10"/>
  <c r="P83" i="10" s="1"/>
  <c r="P82" i="10"/>
  <c r="P84" i="10" s="1"/>
  <c r="J75" i="24"/>
  <c r="J33" i="24"/>
  <c r="G32" i="3"/>
  <c r="G74" i="3"/>
  <c r="I75" i="3"/>
  <c r="I33" i="3"/>
  <c r="G31" i="35"/>
  <c r="G73" i="35"/>
  <c r="J31" i="25"/>
  <c r="J73" i="25"/>
  <c r="I33" i="31"/>
  <c r="I75" i="31"/>
  <c r="I33" i="21"/>
  <c r="I75" i="21"/>
  <c r="N31" i="36"/>
  <c r="N73" i="36"/>
  <c r="D73" i="1"/>
  <c r="D31" i="1"/>
  <c r="N73" i="16"/>
  <c r="N31" i="16"/>
  <c r="O34" i="35"/>
  <c r="O76" i="35"/>
  <c r="N76" i="8"/>
  <c r="N34" i="8"/>
  <c r="C31" i="34"/>
  <c r="C73" i="34"/>
  <c r="G35" i="18"/>
  <c r="G77" i="18"/>
  <c r="N33" i="1"/>
  <c r="N75" i="1"/>
  <c r="P77" i="20"/>
  <c r="P35" i="20"/>
  <c r="J77" i="23"/>
  <c r="J35" i="23"/>
  <c r="N36" i="12"/>
  <c r="N78" i="12"/>
  <c r="O73" i="3"/>
  <c r="O31" i="3"/>
  <c r="U22" i="39"/>
  <c r="P74" i="3"/>
  <c r="P32" i="3"/>
  <c r="G32" i="21"/>
  <c r="G74" i="21"/>
  <c r="C33" i="25"/>
  <c r="C75" i="25"/>
  <c r="J34" i="30"/>
  <c r="J76" i="30"/>
  <c r="G32" i="14"/>
  <c r="G74" i="14"/>
  <c r="O33" i="26"/>
  <c r="O75" i="26"/>
  <c r="P32" i="37"/>
  <c r="P74" i="37"/>
  <c r="C73" i="8"/>
  <c r="C31" i="8"/>
  <c r="G32" i="5"/>
  <c r="G74" i="5"/>
  <c r="I76" i="16"/>
  <c r="I34" i="16"/>
  <c r="P31" i="22"/>
  <c r="P73" i="22"/>
  <c r="N76" i="22"/>
  <c r="N34" i="22"/>
  <c r="G33" i="10"/>
  <c r="G75" i="10"/>
  <c r="N39" i="39"/>
  <c r="G35" i="8"/>
  <c r="G77" i="8"/>
  <c r="O35" i="4"/>
  <c r="O77" i="4"/>
  <c r="N32" i="26"/>
  <c r="N74" i="26"/>
  <c r="O34" i="24"/>
  <c r="O76" i="24"/>
  <c r="J33" i="11"/>
  <c r="J75" i="11"/>
  <c r="N76" i="6"/>
  <c r="N34" i="6"/>
  <c r="C35" i="20"/>
  <c r="C77" i="20"/>
  <c r="Q35" i="10"/>
  <c r="Q77" i="10"/>
  <c r="I38" i="25"/>
  <c r="I80" i="25"/>
  <c r="I36" i="4"/>
  <c r="I78" i="4"/>
  <c r="N40" i="38"/>
  <c r="N83" i="38" s="1"/>
  <c r="N82" i="38"/>
  <c r="N84" i="38" s="1"/>
  <c r="Q39" i="12"/>
  <c r="Q81" i="12"/>
  <c r="O31" i="10"/>
  <c r="O73" i="10"/>
  <c r="J75" i="32"/>
  <c r="J33" i="32"/>
  <c r="N34" i="3"/>
  <c r="N76" i="3"/>
  <c r="N33" i="33"/>
  <c r="N75" i="33"/>
  <c r="C31" i="17"/>
  <c r="C73" i="17"/>
  <c r="O33" i="36"/>
  <c r="O75" i="36"/>
  <c r="O33" i="12"/>
  <c r="O75" i="12"/>
  <c r="G36" i="29"/>
  <c r="G78" i="29"/>
  <c r="O32" i="13"/>
  <c r="O74" i="13"/>
  <c r="N33" i="28"/>
  <c r="N75" i="28"/>
  <c r="I32" i="33"/>
  <c r="I74" i="33"/>
  <c r="I32" i="7"/>
  <c r="I74" i="7"/>
  <c r="O74" i="1"/>
  <c r="O32" i="1"/>
  <c r="Q33" i="14"/>
  <c r="Q75" i="14"/>
  <c r="I33" i="14"/>
  <c r="I75" i="14"/>
  <c r="I77" i="18"/>
  <c r="I35" i="18"/>
  <c r="P35" i="27"/>
  <c r="P77" i="27"/>
  <c r="C33" i="32"/>
  <c r="C75" i="32"/>
  <c r="N32" i="29"/>
  <c r="N74" i="29"/>
  <c r="C31" i="37"/>
  <c r="C73" i="37"/>
  <c r="G32" i="34"/>
  <c r="G74" i="34"/>
  <c r="N32" i="11"/>
  <c r="N74" i="11"/>
  <c r="J76" i="33"/>
  <c r="J34" i="33"/>
  <c r="P31" i="11"/>
  <c r="P73" i="11"/>
  <c r="O31" i="28"/>
  <c r="O73" i="28"/>
  <c r="P32" i="14"/>
  <c r="P74" i="14"/>
  <c r="O76" i="33"/>
  <c r="O34" i="33"/>
  <c r="C34" i="23"/>
  <c r="C76" i="23"/>
  <c r="N31" i="31"/>
  <c r="N73" i="31"/>
  <c r="C32" i="11"/>
  <c r="C74" i="11"/>
  <c r="N31" i="35"/>
  <c r="N73" i="35"/>
  <c r="G31" i="1"/>
  <c r="G73" i="1"/>
  <c r="Q33" i="16"/>
  <c r="Q75" i="16"/>
  <c r="I35" i="12"/>
  <c r="I77" i="12"/>
  <c r="J39" i="27"/>
  <c r="J81" i="27"/>
  <c r="N35" i="30"/>
  <c r="N77" i="30"/>
  <c r="N31" i="21"/>
  <c r="N73" i="21"/>
  <c r="C33" i="19"/>
  <c r="C75" i="19"/>
  <c r="Q33" i="6"/>
  <c r="Q75" i="6"/>
  <c r="C75" i="2"/>
  <c r="C33" i="2"/>
  <c r="Q34" i="23"/>
  <c r="Q76" i="23"/>
  <c r="P40" i="4"/>
  <c r="P83" i="4" s="1"/>
  <c r="P82" i="4"/>
  <c r="P41" i="4"/>
  <c r="P7" i="43" s="1"/>
  <c r="O38" i="20"/>
  <c r="O80" i="20"/>
  <c r="J39" i="13"/>
  <c r="J81" i="13"/>
  <c r="O31" i="17"/>
  <c r="O73" i="17"/>
  <c r="O32" i="6"/>
  <c r="O74" i="6"/>
  <c r="O73" i="25"/>
  <c r="O31" i="25"/>
  <c r="O32" i="32"/>
  <c r="O74" i="32"/>
  <c r="I75" i="15"/>
  <c r="I33" i="15"/>
  <c r="C32" i="21"/>
  <c r="C74" i="21"/>
  <c r="P33" i="25"/>
  <c r="P75" i="25"/>
  <c r="G74" i="36"/>
  <c r="G32" i="36"/>
  <c r="O75" i="38"/>
  <c r="O33" i="38"/>
  <c r="I75" i="5"/>
  <c r="I33" i="5"/>
  <c r="O74" i="2"/>
  <c r="O32" i="2"/>
  <c r="O35" i="23"/>
  <c r="O77" i="23"/>
  <c r="P35" i="30"/>
  <c r="P77" i="30"/>
  <c r="N33" i="17"/>
  <c r="N75" i="17"/>
  <c r="C74" i="22"/>
  <c r="C32" i="22"/>
  <c r="P41" i="10"/>
  <c r="P13" i="43" s="1"/>
  <c r="I32" i="34"/>
  <c r="I74" i="34"/>
  <c r="I36" i="30"/>
  <c r="I78" i="30"/>
  <c r="O34" i="5"/>
  <c r="O76" i="5"/>
  <c r="J33" i="15"/>
  <c r="J75" i="15"/>
  <c r="U72" i="29"/>
  <c r="Q77" i="3"/>
  <c r="Q35" i="3"/>
  <c r="I31" i="13"/>
  <c r="I73" i="13"/>
  <c r="N32" i="9"/>
  <c r="N74" i="9"/>
  <c r="G32" i="27"/>
  <c r="G74" i="27"/>
  <c r="P31" i="13"/>
  <c r="P73" i="13"/>
  <c r="G74" i="15"/>
  <c r="G32" i="15"/>
  <c r="G35" i="38"/>
  <c r="G77" i="38"/>
  <c r="P32" i="6"/>
  <c r="P74" i="6"/>
  <c r="C32" i="3"/>
  <c r="C74" i="3"/>
  <c r="G75" i="17"/>
  <c r="G33" i="17"/>
  <c r="I34" i="37"/>
  <c r="I76" i="37"/>
  <c r="O34" i="30"/>
  <c r="O76" i="30"/>
  <c r="I32" i="8"/>
  <c r="I74" i="8"/>
  <c r="O32" i="16"/>
  <c r="O74" i="16"/>
  <c r="I78" i="26"/>
  <c r="I36" i="26"/>
  <c r="Q32" i="9"/>
  <c r="Q74" i="9"/>
  <c r="O35" i="31"/>
  <c r="O77" i="31"/>
  <c r="C74" i="4"/>
  <c r="C32" i="4"/>
  <c r="I75" i="32"/>
  <c r="I33" i="32"/>
  <c r="O34" i="8"/>
  <c r="O76" i="8"/>
  <c r="P37" i="15"/>
  <c r="P79" i="15"/>
  <c r="T40" i="39"/>
  <c r="AD29" i="17"/>
  <c r="AH29" i="17"/>
  <c r="AE29" i="17"/>
  <c r="AA29" i="17"/>
  <c r="AI29" i="17"/>
  <c r="W29" i="17"/>
  <c r="AF29" i="17"/>
  <c r="Y29" i="17"/>
  <c r="AC29" i="17"/>
  <c r="E29" i="17"/>
  <c r="S29" i="17"/>
  <c r="X29" i="17"/>
  <c r="H29" i="17"/>
  <c r="L29" i="17"/>
  <c r="W29" i="37"/>
  <c r="M29" i="37"/>
  <c r="V29" i="37"/>
  <c r="AI29" i="20"/>
  <c r="S29" i="20"/>
  <c r="AC29" i="20"/>
  <c r="M29" i="20"/>
  <c r="AG29" i="20"/>
  <c r="AA29" i="20"/>
  <c r="F29" i="20"/>
  <c r="W29" i="20"/>
  <c r="Z29" i="20"/>
  <c r="Y29" i="20"/>
  <c r="H29" i="20"/>
  <c r="K29" i="20"/>
  <c r="X29" i="20"/>
  <c r="L29" i="20"/>
  <c r="AB29" i="20"/>
  <c r="AH29" i="20"/>
  <c r="AH72" i="20" s="1"/>
  <c r="AE29" i="20"/>
  <c r="AD29" i="20"/>
  <c r="Z29" i="5"/>
  <c r="Y29" i="5"/>
  <c r="AB29" i="5"/>
  <c r="AE29" i="5"/>
  <c r="AH29" i="5"/>
  <c r="W29" i="5"/>
  <c r="L29" i="5"/>
  <c r="V29" i="5"/>
  <c r="H29" i="5"/>
  <c r="AF29" i="5"/>
  <c r="X29" i="5"/>
  <c r="S29" i="5"/>
  <c r="AC29" i="5"/>
  <c r="AG29" i="5"/>
  <c r="M29" i="5"/>
  <c r="AA29" i="5"/>
  <c r="E29" i="5"/>
  <c r="F29" i="5"/>
  <c r="Z29" i="11"/>
  <c r="M29" i="11"/>
  <c r="S29" i="11"/>
  <c r="L29" i="11"/>
  <c r="Y29" i="11"/>
  <c r="H29" i="11"/>
  <c r="F29" i="11"/>
  <c r="AG29" i="11"/>
  <c r="AB29" i="11"/>
  <c r="AI29" i="11"/>
  <c r="AD29" i="11"/>
  <c r="AA29" i="11"/>
  <c r="AC29" i="11"/>
  <c r="AH29" i="11"/>
  <c r="AH30" i="11" s="1"/>
  <c r="K29" i="11"/>
  <c r="W29" i="11"/>
  <c r="X29" i="11"/>
  <c r="E29" i="11"/>
  <c r="AE29" i="11"/>
  <c r="X29" i="29"/>
  <c r="E29" i="29"/>
  <c r="AH29" i="29"/>
  <c r="L29" i="29"/>
  <c r="W29" i="29"/>
  <c r="AA29" i="29"/>
  <c r="V29" i="29"/>
  <c r="Z29" i="29"/>
  <c r="H29" i="29"/>
  <c r="AF29" i="29"/>
  <c r="Y29" i="29"/>
  <c r="AB29" i="29"/>
  <c r="K29" i="29"/>
  <c r="M29" i="29"/>
  <c r="AI29" i="29"/>
  <c r="S29" i="29"/>
  <c r="AA29" i="2"/>
  <c r="AE29" i="2"/>
  <c r="AH29" i="2"/>
  <c r="AD29" i="34"/>
  <c r="M29" i="34"/>
  <c r="K29" i="34"/>
  <c r="Z29" i="34"/>
  <c r="H29" i="34"/>
  <c r="AA29" i="34"/>
  <c r="Y29" i="34"/>
  <c r="X29" i="34"/>
  <c r="AG29" i="34"/>
  <c r="AB29" i="34"/>
  <c r="AH29" i="34"/>
  <c r="AE29" i="34"/>
  <c r="L29" i="34"/>
  <c r="S29" i="34"/>
  <c r="AI29" i="34"/>
  <c r="F29" i="34"/>
  <c r="E29" i="34"/>
  <c r="AC29" i="34"/>
  <c r="W29" i="34"/>
  <c r="AD29" i="3"/>
  <c r="AG29" i="3"/>
  <c r="AG72" i="3" s="1"/>
  <c r="W29" i="3"/>
  <c r="Y29" i="3"/>
  <c r="AB29" i="3"/>
  <c r="AA29" i="3"/>
  <c r="Z29" i="3"/>
  <c r="AC29" i="3"/>
  <c r="L29" i="3"/>
  <c r="AE29" i="3"/>
  <c r="AH29" i="3"/>
  <c r="F29" i="3"/>
  <c r="H29" i="3"/>
  <c r="E29" i="3"/>
  <c r="K29" i="3"/>
  <c r="K72" i="3" s="1"/>
  <c r="X29" i="3"/>
  <c r="S29" i="3"/>
  <c r="M29" i="3"/>
  <c r="AI29" i="3"/>
  <c r="L29" i="21"/>
  <c r="W29" i="21"/>
  <c r="AE29" i="21"/>
  <c r="F29" i="21"/>
  <c r="S29" i="21"/>
  <c r="AB29" i="14"/>
  <c r="AA29" i="14"/>
  <c r="S29" i="14"/>
  <c r="E29" i="14"/>
  <c r="K29" i="14"/>
  <c r="AH29" i="14"/>
  <c r="AG29" i="14"/>
  <c r="Y29" i="14"/>
  <c r="M29" i="14"/>
  <c r="H29" i="14"/>
  <c r="X29" i="14"/>
  <c r="AC29" i="14"/>
  <c r="F29" i="14"/>
  <c r="AI29" i="14"/>
  <c r="AE29" i="14"/>
  <c r="Z29" i="14"/>
  <c r="L29" i="14"/>
  <c r="AD29" i="14"/>
  <c r="AD72" i="14" s="1"/>
  <c r="W29" i="14"/>
  <c r="W29" i="26"/>
  <c r="E29" i="26"/>
  <c r="X29" i="26"/>
  <c r="AC29" i="26"/>
  <c r="K29" i="26"/>
  <c r="AG29" i="26"/>
  <c r="H29" i="26"/>
  <c r="AB29" i="26"/>
  <c r="AE29" i="26"/>
  <c r="AI29" i="26"/>
  <c r="AD29" i="26"/>
  <c r="M29" i="26"/>
  <c r="Y29" i="26"/>
  <c r="AA29" i="26"/>
  <c r="S29" i="26"/>
  <c r="F29" i="26"/>
  <c r="L29" i="26"/>
  <c r="Z29" i="26"/>
  <c r="AH29" i="26"/>
  <c r="AD29" i="32"/>
  <c r="AA29" i="32"/>
  <c r="AA30" i="32" s="1"/>
  <c r="K29" i="32"/>
  <c r="AC29" i="32"/>
  <c r="W29" i="32"/>
  <c r="Y29" i="32"/>
  <c r="L29" i="32"/>
  <c r="AE29" i="32"/>
  <c r="AB29" i="32"/>
  <c r="AI29" i="32"/>
  <c r="AG29" i="32"/>
  <c r="X29" i="32"/>
  <c r="Z29" i="32"/>
  <c r="S29" i="32"/>
  <c r="AH29" i="32"/>
  <c r="F29" i="32"/>
  <c r="H29" i="32"/>
  <c r="M29" i="32"/>
  <c r="E29" i="32"/>
  <c r="AI29" i="30"/>
  <c r="L29" i="30"/>
  <c r="K29" i="30"/>
  <c r="S29" i="30"/>
  <c r="AG29" i="30"/>
  <c r="M29" i="30"/>
  <c r="AH29" i="30"/>
  <c r="W29" i="30"/>
  <c r="AB29" i="30"/>
  <c r="AE29" i="30"/>
  <c r="H29" i="30"/>
  <c r="F29" i="30"/>
  <c r="X29" i="30"/>
  <c r="Y29" i="30"/>
  <c r="Z29" i="30"/>
  <c r="AA29" i="30"/>
  <c r="AC29" i="30"/>
  <c r="AD29" i="30"/>
  <c r="Y29" i="10"/>
  <c r="AE29" i="10"/>
  <c r="W29" i="10"/>
  <c r="AG29" i="10"/>
  <c r="F29" i="10"/>
  <c r="AD29" i="10"/>
  <c r="S29" i="10"/>
  <c r="M29" i="10"/>
  <c r="H29" i="10"/>
  <c r="AA29" i="10"/>
  <c r="X29" i="10"/>
  <c r="E29" i="10"/>
  <c r="AC29" i="10"/>
  <c r="L29" i="10"/>
  <c r="Z29" i="10"/>
  <c r="AB29" i="10"/>
  <c r="AI29" i="10"/>
  <c r="K29" i="10"/>
  <c r="AH29" i="10"/>
  <c r="S29" i="6"/>
  <c r="AI29" i="6"/>
  <c r="W29" i="6"/>
  <c r="AD29" i="6"/>
  <c r="H29" i="6"/>
  <c r="Z29" i="6"/>
  <c r="AE29" i="6"/>
  <c r="AG29" i="6"/>
  <c r="Y29" i="6"/>
  <c r="AH29" i="6"/>
  <c r="AC29" i="6"/>
  <c r="F29" i="6"/>
  <c r="X29" i="6"/>
  <c r="K29" i="6"/>
  <c r="M29" i="6"/>
  <c r="AB29" i="6"/>
  <c r="L29" i="6"/>
  <c r="AA29" i="6"/>
  <c r="E29" i="6"/>
  <c r="V29" i="18"/>
  <c r="AD29" i="18"/>
  <c r="AE29" i="18"/>
  <c r="X29" i="18"/>
  <c r="H29" i="18"/>
  <c r="F29" i="18"/>
  <c r="Z29" i="18"/>
  <c r="AB29" i="24"/>
  <c r="U30" i="16"/>
  <c r="M29" i="22"/>
  <c r="Z29" i="22"/>
  <c r="AE29" i="22"/>
  <c r="K29" i="22"/>
  <c r="AA29" i="22"/>
  <c r="Y29" i="22"/>
  <c r="S29" i="22"/>
  <c r="AG29" i="22"/>
  <c r="X29" i="22"/>
  <c r="W29" i="22"/>
  <c r="H29" i="22"/>
  <c r="AC29" i="22"/>
  <c r="AD29" i="22"/>
  <c r="E29" i="22"/>
  <c r="AB29" i="22"/>
  <c r="L29" i="22"/>
  <c r="AI29" i="22"/>
  <c r="F29" i="22"/>
  <c r="AH29" i="22"/>
  <c r="AI29" i="15"/>
  <c r="W29" i="15"/>
  <c r="F29" i="15"/>
  <c r="H29" i="15"/>
  <c r="AE29" i="15"/>
  <c r="AH29" i="15"/>
  <c r="AG29" i="15"/>
  <c r="E29" i="15"/>
  <c r="L29" i="15"/>
  <c r="S29" i="15"/>
  <c r="Y29" i="15"/>
  <c r="AD29" i="15"/>
  <c r="M29" i="15"/>
  <c r="AA29" i="15"/>
  <c r="AB29" i="15"/>
  <c r="Z29" i="15"/>
  <c r="AC29" i="15"/>
  <c r="K29" i="15"/>
  <c r="X29" i="15"/>
  <c r="H29" i="35"/>
  <c r="AB29" i="35"/>
  <c r="S29" i="35"/>
  <c r="E29" i="35"/>
  <c r="AH29" i="35"/>
  <c r="Z29" i="35"/>
  <c r="L29" i="35"/>
  <c r="AD29" i="35"/>
  <c r="AA29" i="35"/>
  <c r="AG29" i="35"/>
  <c r="AG72" i="35" s="1"/>
  <c r="M29" i="35"/>
  <c r="F29" i="35"/>
  <c r="K29" i="35"/>
  <c r="X29" i="35"/>
  <c r="AC29" i="35"/>
  <c r="AE29" i="35"/>
  <c r="AI29" i="35"/>
  <c r="AI30" i="35" s="1"/>
  <c r="Y29" i="35"/>
  <c r="W29" i="35"/>
  <c r="U30" i="4"/>
  <c r="U72" i="4"/>
  <c r="AE29" i="23"/>
  <c r="K29" i="23"/>
  <c r="X29" i="23"/>
  <c r="AG29" i="23"/>
  <c r="M29" i="23"/>
  <c r="AA29" i="23"/>
  <c r="H29" i="23"/>
  <c r="W29" i="23"/>
  <c r="F29" i="23"/>
  <c r="Y29" i="23"/>
  <c r="AH29" i="23"/>
  <c r="S29" i="23"/>
  <c r="AD29" i="23"/>
  <c r="AC29" i="23"/>
  <c r="L29" i="23"/>
  <c r="AI29" i="23"/>
  <c r="E29" i="23"/>
  <c r="AB29" i="23"/>
  <c r="Z29" i="23"/>
  <c r="AH29" i="7"/>
  <c r="Z29" i="7"/>
  <c r="AG29" i="7"/>
  <c r="F29" i="7"/>
  <c r="Y29" i="7"/>
  <c r="L29" i="7"/>
  <c r="H29" i="7"/>
  <c r="X29" i="7"/>
  <c r="E29" i="7"/>
  <c r="AC29" i="7"/>
  <c r="M29" i="7"/>
  <c r="K29" i="7"/>
  <c r="AE29" i="7"/>
  <c r="AA29" i="7"/>
  <c r="AD29" i="7"/>
  <c r="S29" i="7"/>
  <c r="AI29" i="7"/>
  <c r="AI72" i="7" s="1"/>
  <c r="AB29" i="7"/>
  <c r="W29" i="7"/>
  <c r="AI29" i="27"/>
  <c r="M29" i="27"/>
  <c r="X29" i="27"/>
  <c r="AC29" i="27"/>
  <c r="AH29" i="27"/>
  <c r="W29" i="27"/>
  <c r="W72" i="27" s="1"/>
  <c r="L29" i="27"/>
  <c r="E29" i="27"/>
  <c r="AB29" i="27"/>
  <c r="H29" i="27"/>
  <c r="Z29" i="27"/>
  <c r="AD29" i="27"/>
  <c r="AE29" i="27"/>
  <c r="K29" i="27"/>
  <c r="S29" i="27"/>
  <c r="AG29" i="27"/>
  <c r="Y29" i="27"/>
  <c r="F29" i="27"/>
  <c r="AA29" i="27"/>
  <c r="L29" i="4"/>
  <c r="AE29" i="4"/>
  <c r="AD29" i="4"/>
  <c r="AG29" i="4"/>
  <c r="AI29" i="4"/>
  <c r="AC29" i="4"/>
  <c r="H29" i="4"/>
  <c r="E29" i="4"/>
  <c r="M29" i="4"/>
  <c r="K29" i="4"/>
  <c r="AH29" i="4"/>
  <c r="Z29" i="4"/>
  <c r="F29" i="4"/>
  <c r="X29" i="4"/>
  <c r="Y29" i="4"/>
  <c r="W29" i="1"/>
  <c r="L29" i="1"/>
  <c r="Z29" i="1"/>
  <c r="X29" i="1"/>
  <c r="AC29" i="1"/>
  <c r="AD29" i="1"/>
  <c r="AH29" i="1"/>
  <c r="AA29" i="1"/>
  <c r="AI29" i="1"/>
  <c r="M29" i="1"/>
  <c r="Y29" i="1"/>
  <c r="E29" i="1"/>
  <c r="AE29" i="1"/>
  <c r="AB29" i="1"/>
  <c r="H29" i="1"/>
  <c r="AG29" i="1"/>
  <c r="K29" i="1"/>
  <c r="F29" i="1"/>
  <c r="S29" i="1"/>
  <c r="AE29" i="16"/>
  <c r="L29" i="16"/>
  <c r="X29" i="16"/>
  <c r="AB29" i="16"/>
  <c r="H29" i="16"/>
  <c r="AC29" i="16"/>
  <c r="AI29" i="16"/>
  <c r="W29" i="16"/>
  <c r="K29" i="16"/>
  <c r="Z29" i="16"/>
  <c r="F29" i="16"/>
  <c r="M29" i="16"/>
  <c r="AH29" i="16"/>
  <c r="AD29" i="16"/>
  <c r="Y29" i="16"/>
  <c r="S29" i="16"/>
  <c r="AA29" i="16"/>
  <c r="E29" i="16"/>
  <c r="AG29" i="16"/>
  <c r="F29" i="36"/>
  <c r="S29" i="36"/>
  <c r="AB29" i="36"/>
  <c r="AD29" i="36"/>
  <c r="E29" i="36"/>
  <c r="Y29" i="36"/>
  <c r="M29" i="36"/>
  <c r="H29" i="36"/>
  <c r="AA29" i="36"/>
  <c r="AC29" i="36"/>
  <c r="W29" i="36"/>
  <c r="W72" i="36" s="1"/>
  <c r="K29" i="36"/>
  <c r="Z29" i="36"/>
  <c r="AE29" i="36"/>
  <c r="AH29" i="36"/>
  <c r="L29" i="36"/>
  <c r="AI29" i="36"/>
  <c r="X29" i="36"/>
  <c r="AG29" i="36"/>
  <c r="AD29" i="19"/>
  <c r="AA29" i="19"/>
  <c r="W29" i="19"/>
  <c r="AH29" i="19"/>
  <c r="AE29" i="19"/>
  <c r="AG29" i="19"/>
  <c r="H29" i="19"/>
  <c r="X29" i="19"/>
  <c r="Y29" i="19"/>
  <c r="AC29" i="19"/>
  <c r="AI29" i="19"/>
  <c r="M29" i="19"/>
  <c r="AB29" i="19"/>
  <c r="S29" i="19"/>
  <c r="L29" i="19"/>
  <c r="Z29" i="19"/>
  <c r="F29" i="19"/>
  <c r="K29" i="19"/>
  <c r="AH29" i="33"/>
  <c r="AD29" i="33"/>
  <c r="W29" i="33"/>
  <c r="S29" i="33"/>
  <c r="F29" i="33"/>
  <c r="AB29" i="33"/>
  <c r="AG29" i="33"/>
  <c r="AA29" i="33"/>
  <c r="Y29" i="33"/>
  <c r="Y30" i="33" s="1"/>
  <c r="K29" i="33"/>
  <c r="Z29" i="33"/>
  <c r="E29" i="33"/>
  <c r="AC29" i="33"/>
  <c r="H29" i="33"/>
  <c r="X29" i="33"/>
  <c r="L29" i="33"/>
  <c r="M29" i="33"/>
  <c r="AE29" i="33"/>
  <c r="AI29" i="33"/>
  <c r="AE29" i="31"/>
  <c r="E29" i="31"/>
  <c r="S29" i="31"/>
  <c r="Y29" i="31"/>
  <c r="H29" i="31"/>
  <c r="L29" i="31"/>
  <c r="AI29" i="31"/>
  <c r="X29" i="31"/>
  <c r="AH29" i="31"/>
  <c r="AD29" i="31"/>
  <c r="M29" i="31"/>
  <c r="W29" i="31"/>
  <c r="AG29" i="31"/>
  <c r="AG30" i="31" s="1"/>
  <c r="AC29" i="31"/>
  <c r="F29" i="31"/>
  <c r="AA29" i="31"/>
  <c r="AB29" i="31"/>
  <c r="Z29" i="31"/>
  <c r="Z72" i="31" s="1"/>
  <c r="K29" i="31"/>
  <c r="AG29" i="8"/>
  <c r="AH29" i="8"/>
  <c r="S29" i="8"/>
  <c r="X29" i="8"/>
  <c r="AE29" i="8"/>
  <c r="AI29" i="8"/>
  <c r="AD29" i="8"/>
  <c r="F29" i="8"/>
  <c r="K29" i="8"/>
  <c r="AA29" i="8"/>
  <c r="Y29" i="8"/>
  <c r="E29" i="8"/>
  <c r="W29" i="8"/>
  <c r="M29" i="8"/>
  <c r="H29" i="8"/>
  <c r="Z29" i="8"/>
  <c r="AC29" i="8"/>
  <c r="L29" i="8"/>
  <c r="AB29" i="8"/>
  <c r="Z29" i="28"/>
  <c r="W29" i="28"/>
  <c r="F29" i="28"/>
  <c r="AD29" i="28"/>
  <c r="L29" i="28"/>
  <c r="K29" i="28"/>
  <c r="AH29" i="28"/>
  <c r="AG29" i="28"/>
  <c r="AB29" i="28"/>
  <c r="Y29" i="28"/>
  <c r="S29" i="28"/>
  <c r="AC29" i="28"/>
  <c r="H29" i="28"/>
  <c r="M29" i="28"/>
  <c r="AE29" i="28"/>
  <c r="AI29" i="28"/>
  <c r="X29" i="28"/>
  <c r="AA29" i="28"/>
  <c r="S29" i="13"/>
  <c r="W29" i="13"/>
  <c r="E29" i="13"/>
  <c r="AE29" i="13"/>
  <c r="F29" i="13"/>
  <c r="M29" i="13"/>
  <c r="AI29" i="13"/>
  <c r="L29" i="13"/>
  <c r="AG29" i="13"/>
  <c r="K29" i="13"/>
  <c r="Z29" i="13"/>
  <c r="H29" i="13"/>
  <c r="AC29" i="13"/>
  <c r="X29" i="13"/>
  <c r="Y29" i="13"/>
  <c r="AB29" i="13"/>
  <c r="AD29" i="13"/>
  <c r="AA29" i="13"/>
  <c r="AH29" i="13"/>
  <c r="L29" i="25"/>
  <c r="AD29" i="25"/>
  <c r="H29" i="25"/>
  <c r="E29" i="25"/>
  <c r="Y29" i="25"/>
  <c r="AA29" i="25"/>
  <c r="AH29" i="25"/>
  <c r="AH72" i="25" s="1"/>
  <c r="AC29" i="25"/>
  <c r="AG29" i="25"/>
  <c r="Z29" i="25"/>
  <c r="W29" i="25"/>
  <c r="S29" i="25"/>
  <c r="AE29" i="25"/>
  <c r="M29" i="25"/>
  <c r="AB29" i="25"/>
  <c r="X29" i="25"/>
  <c r="F29" i="25"/>
  <c r="AI29" i="25"/>
  <c r="K29" i="25"/>
  <c r="U72" i="35"/>
  <c r="U30" i="35"/>
  <c r="U31" i="2"/>
  <c r="U73" i="2"/>
  <c r="U72" i="19"/>
  <c r="U30" i="19"/>
  <c r="U72" i="36"/>
  <c r="U30" i="36"/>
  <c r="U73" i="10"/>
  <c r="U31" i="10"/>
  <c r="U30" i="32"/>
  <c r="U72" i="32"/>
  <c r="V42" i="49"/>
  <c r="AP41" i="49"/>
  <c r="AP42" i="49" s="1"/>
  <c r="U31" i="31"/>
  <c r="U73" i="31"/>
  <c r="U30" i="11"/>
  <c r="U72" i="11"/>
  <c r="U31" i="38"/>
  <c r="U73" i="38"/>
  <c r="U73" i="29"/>
  <c r="U31" i="29"/>
  <c r="U30" i="5"/>
  <c r="U72" i="5"/>
  <c r="U33" i="18"/>
  <c r="U75" i="18"/>
  <c r="U72" i="1"/>
  <c r="U30" i="1"/>
  <c r="U30" i="15"/>
  <c r="U72" i="15"/>
  <c r="U74" i="37"/>
  <c r="U32" i="37"/>
  <c r="U31" i="21"/>
  <c r="U73" i="21"/>
  <c r="U72" i="13"/>
  <c r="U30" i="13"/>
  <c r="U72" i="7"/>
  <c r="U30" i="7"/>
  <c r="U30" i="27"/>
  <c r="U72" i="27"/>
  <c r="U30" i="24"/>
  <c r="U72" i="24"/>
  <c r="U30" i="30"/>
  <c r="U72" i="30"/>
  <c r="U72" i="17"/>
  <c r="U30" i="17"/>
  <c r="U30" i="12"/>
  <c r="U72" i="12"/>
  <c r="U29" i="6"/>
  <c r="U73" i="22"/>
  <c r="U31" i="22"/>
  <c r="U31" i="9"/>
  <c r="U73" i="9"/>
  <c r="U72" i="33"/>
  <c r="U30" i="33"/>
  <c r="U30" i="23"/>
  <c r="U72" i="23"/>
  <c r="U72" i="25"/>
  <c r="U30" i="25"/>
  <c r="U31" i="8"/>
  <c r="U73" i="8"/>
  <c r="U72" i="3"/>
  <c r="U30" i="3"/>
  <c r="U30" i="14"/>
  <c r="U72" i="14"/>
  <c r="U73" i="34"/>
  <c r="U31" i="34"/>
  <c r="U30" i="28"/>
  <c r="U72" i="28"/>
  <c r="Y72" i="33"/>
  <c r="Z30" i="19"/>
  <c r="Z72" i="19"/>
  <c r="W30" i="30"/>
  <c r="W72" i="30"/>
  <c r="K30" i="6"/>
  <c r="K72" i="6"/>
  <c r="AB30" i="10"/>
  <c r="AB72" i="10"/>
  <c r="X30" i="11"/>
  <c r="X31" i="11" s="1"/>
  <c r="Z30" i="31"/>
  <c r="AG72" i="32"/>
  <c r="AG30" i="32"/>
  <c r="AH30" i="25"/>
  <c r="AA72" i="32"/>
  <c r="W30" i="36"/>
  <c r="AG29" i="29"/>
  <c r="AA30" i="18"/>
  <c r="AA72" i="18"/>
  <c r="Y30" i="18"/>
  <c r="Y72" i="18"/>
  <c r="AB72" i="17"/>
  <c r="AB30" i="17"/>
  <c r="AG29" i="17"/>
  <c r="AI72" i="38"/>
  <c r="AI30" i="38"/>
  <c r="AE30" i="38"/>
  <c r="AE72" i="38"/>
  <c r="L30" i="9"/>
  <c r="L72" i="9"/>
  <c r="X30" i="9"/>
  <c r="X72" i="9"/>
  <c r="S30" i="12"/>
  <c r="S72" i="12"/>
  <c r="AG30" i="35"/>
  <c r="F72" i="29"/>
  <c r="F30" i="29"/>
  <c r="AB72" i="18"/>
  <c r="AB30" i="18"/>
  <c r="K30" i="18"/>
  <c r="K72" i="18"/>
  <c r="Z72" i="9"/>
  <c r="Z30" i="9"/>
  <c r="AC30" i="38"/>
  <c r="AC72" i="38"/>
  <c r="AG73" i="38"/>
  <c r="AG31" i="38"/>
  <c r="AD72" i="38"/>
  <c r="AD30" i="38"/>
  <c r="F72" i="9"/>
  <c r="F30" i="9"/>
  <c r="AG72" i="12"/>
  <c r="AG30" i="12"/>
  <c r="F30" i="12"/>
  <c r="F72" i="12"/>
  <c r="AB72" i="38"/>
  <c r="AB30" i="38"/>
  <c r="W29" i="18"/>
  <c r="AI72" i="9"/>
  <c r="AI30" i="9"/>
  <c r="V29" i="38"/>
  <c r="W72" i="38"/>
  <c r="W30" i="38"/>
  <c r="AF29" i="9"/>
  <c r="R29" i="9" s="1"/>
  <c r="AD72" i="12"/>
  <c r="AD30" i="12"/>
  <c r="AE72" i="12"/>
  <c r="AE30" i="12"/>
  <c r="M30" i="18"/>
  <c r="M72" i="18"/>
  <c r="AI30" i="18"/>
  <c r="AI72" i="18"/>
  <c r="X72" i="38"/>
  <c r="X30" i="38"/>
  <c r="E30" i="38"/>
  <c r="E72" i="38"/>
  <c r="AA72" i="38"/>
  <c r="AA30" i="38"/>
  <c r="S72" i="9"/>
  <c r="S30" i="9"/>
  <c r="E72" i="9"/>
  <c r="E30" i="9"/>
  <c r="M30" i="12"/>
  <c r="M72" i="12"/>
  <c r="H31" i="9"/>
  <c r="H73" i="9"/>
  <c r="L72" i="18"/>
  <c r="L30" i="18"/>
  <c r="AG30" i="18"/>
  <c r="AG72" i="18"/>
  <c r="AI30" i="12"/>
  <c r="AI72" i="12"/>
  <c r="F30" i="17"/>
  <c r="F72" i="17"/>
  <c r="AF29" i="38"/>
  <c r="AH72" i="38"/>
  <c r="AH30" i="38"/>
  <c r="Y30" i="9"/>
  <c r="Y72" i="9"/>
  <c r="AG30" i="9"/>
  <c r="AG72" i="9"/>
  <c r="AD30" i="29"/>
  <c r="AD72" i="29"/>
  <c r="E29" i="18"/>
  <c r="AD30" i="9"/>
  <c r="AD72" i="9"/>
  <c r="Z72" i="17"/>
  <c r="Z30" i="17"/>
  <c r="Z30" i="38"/>
  <c r="Z72" i="38"/>
  <c r="F72" i="38"/>
  <c r="F30" i="38"/>
  <c r="AH72" i="9"/>
  <c r="AH30" i="9"/>
  <c r="AB72" i="9"/>
  <c r="AB30" i="9"/>
  <c r="AF30" i="12"/>
  <c r="AF72" i="12"/>
  <c r="AI30" i="28"/>
  <c r="AI72" i="28"/>
  <c r="AC29" i="29"/>
  <c r="AF29" i="18"/>
  <c r="AC30" i="18"/>
  <c r="AC72" i="18"/>
  <c r="K72" i="9"/>
  <c r="K30" i="9"/>
  <c r="H72" i="38"/>
  <c r="H30" i="38"/>
  <c r="M30" i="17"/>
  <c r="M72" i="17"/>
  <c r="M30" i="38"/>
  <c r="M72" i="38"/>
  <c r="V30" i="9"/>
  <c r="V72" i="9"/>
  <c r="AE30" i="9"/>
  <c r="AE72" i="9"/>
  <c r="AA72" i="12"/>
  <c r="AA30" i="12"/>
  <c r="AE72" i="29"/>
  <c r="AE30" i="29"/>
  <c r="AH30" i="18"/>
  <c r="AH72" i="18"/>
  <c r="S72" i="18"/>
  <c r="S30" i="18"/>
  <c r="K72" i="17"/>
  <c r="K30" i="17"/>
  <c r="S30" i="38"/>
  <c r="S72" i="38"/>
  <c r="L72" i="38"/>
  <c r="L30" i="38"/>
  <c r="AC72" i="9"/>
  <c r="AC30" i="9"/>
  <c r="M30" i="9"/>
  <c r="M72" i="9"/>
  <c r="L30" i="12"/>
  <c r="L72" i="12"/>
  <c r="AC72" i="37"/>
  <c r="AC30" i="37"/>
  <c r="AB72" i="37"/>
  <c r="AB30" i="37"/>
  <c r="X29" i="37"/>
  <c r="V29" i="21"/>
  <c r="AI29" i="5"/>
  <c r="E29" i="12"/>
  <c r="AD29" i="5"/>
  <c r="X72" i="12"/>
  <c r="X30" i="12"/>
  <c r="Y31" i="38"/>
  <c r="Y73" i="38"/>
  <c r="AA30" i="21"/>
  <c r="AA72" i="21"/>
  <c r="X72" i="24"/>
  <c r="X30" i="24"/>
  <c r="L30" i="37"/>
  <c r="L72" i="37"/>
  <c r="E29" i="21"/>
  <c r="M30" i="21"/>
  <c r="M72" i="21"/>
  <c r="AD30" i="21"/>
  <c r="AD72" i="21"/>
  <c r="Y72" i="24"/>
  <c r="Y30" i="24"/>
  <c r="V29" i="24"/>
  <c r="M30" i="24"/>
  <c r="M72" i="24"/>
  <c r="AD30" i="14"/>
  <c r="K29" i="5"/>
  <c r="E29" i="37"/>
  <c r="AE72" i="37"/>
  <c r="AE30" i="37"/>
  <c r="W72" i="12"/>
  <c r="W30" i="12"/>
  <c r="Y30" i="21"/>
  <c r="Y72" i="21"/>
  <c r="Z30" i="21"/>
  <c r="Z72" i="21"/>
  <c r="S30" i="24"/>
  <c r="S72" i="24"/>
  <c r="W30" i="24"/>
  <c r="W72" i="24"/>
  <c r="AH72" i="22"/>
  <c r="AH30" i="22"/>
  <c r="M30" i="29"/>
  <c r="M72" i="29"/>
  <c r="X72" i="28"/>
  <c r="X30" i="28"/>
  <c r="AD30" i="17"/>
  <c r="AD72" i="17"/>
  <c r="AH72" i="37"/>
  <c r="AH30" i="37"/>
  <c r="Y72" i="37"/>
  <c r="Y30" i="37"/>
  <c r="S72" i="37"/>
  <c r="S30" i="37"/>
  <c r="Z30" i="12"/>
  <c r="Z72" i="12"/>
  <c r="W72" i="4"/>
  <c r="W30" i="4"/>
  <c r="K72" i="21"/>
  <c r="K30" i="21"/>
  <c r="AC72" i="21"/>
  <c r="AC30" i="21"/>
  <c r="AG30" i="24"/>
  <c r="AG72" i="24"/>
  <c r="K30" i="24"/>
  <c r="K72" i="24"/>
  <c r="AF29" i="37"/>
  <c r="K30" i="37"/>
  <c r="K72" i="37"/>
  <c r="Z72" i="37"/>
  <c r="Z30" i="37"/>
  <c r="K30" i="12"/>
  <c r="K72" i="12"/>
  <c r="V29" i="4"/>
  <c r="AG72" i="21"/>
  <c r="AG30" i="21"/>
  <c r="AB30" i="21"/>
  <c r="AB72" i="21"/>
  <c r="AC30" i="24"/>
  <c r="AC72" i="24"/>
  <c r="F30" i="24"/>
  <c r="F72" i="24"/>
  <c r="AI72" i="24"/>
  <c r="AI30" i="24"/>
  <c r="AH72" i="14"/>
  <c r="AH30" i="14"/>
  <c r="AC30" i="34"/>
  <c r="AC72" i="34"/>
  <c r="AG72" i="37"/>
  <c r="AG30" i="37"/>
  <c r="F30" i="37"/>
  <c r="F72" i="37"/>
  <c r="AB72" i="12"/>
  <c r="AB30" i="12"/>
  <c r="AB30" i="4"/>
  <c r="AB72" i="4"/>
  <c r="H30" i="21"/>
  <c r="H72" i="21"/>
  <c r="AI72" i="21"/>
  <c r="AI30" i="21"/>
  <c r="K31" i="38"/>
  <c r="K73" i="38"/>
  <c r="Z72" i="24"/>
  <c r="Z30" i="24"/>
  <c r="AH72" i="24"/>
  <c r="AH30" i="24"/>
  <c r="H73" i="12"/>
  <c r="H31" i="12"/>
  <c r="AA72" i="9"/>
  <c r="AA30" i="9"/>
  <c r="AI30" i="37"/>
  <c r="AI72" i="37"/>
  <c r="H72" i="37"/>
  <c r="H30" i="37"/>
  <c r="V29" i="12"/>
  <c r="Y30" i="12"/>
  <c r="Y72" i="12"/>
  <c r="S29" i="4"/>
  <c r="X72" i="21"/>
  <c r="X30" i="21"/>
  <c r="L72" i="24"/>
  <c r="L30" i="24"/>
  <c r="E29" i="24"/>
  <c r="AG72" i="34"/>
  <c r="AG30" i="34"/>
  <c r="W29" i="9"/>
  <c r="AD72" i="37"/>
  <c r="AD30" i="37"/>
  <c r="AA30" i="37"/>
  <c r="AA72" i="37"/>
  <c r="AC30" i="12"/>
  <c r="AC72" i="12"/>
  <c r="AF29" i="21"/>
  <c r="AH30" i="21"/>
  <c r="AH72" i="21"/>
  <c r="H72" i="24"/>
  <c r="H30" i="24"/>
  <c r="AA72" i="24"/>
  <c r="AA30" i="24"/>
  <c r="AD72" i="24"/>
  <c r="AD30" i="24"/>
  <c r="AF29" i="24"/>
  <c r="R42" i="56"/>
  <c r="AM62" i="37"/>
  <c r="AP62" i="37" s="1"/>
  <c r="AF40" i="56"/>
  <c r="AF42" i="56" s="1"/>
  <c r="AF41" i="56"/>
  <c r="R44" i="56"/>
  <c r="AF44" i="56"/>
  <c r="N75" i="2" l="1"/>
  <c r="N33" i="2"/>
  <c r="Q33" i="36"/>
  <c r="Q75" i="36"/>
  <c r="C35" i="36"/>
  <c r="C77" i="36"/>
  <c r="I40" i="20"/>
  <c r="I82" i="20"/>
  <c r="G77" i="24"/>
  <c r="G35" i="24"/>
  <c r="C75" i="29"/>
  <c r="C33" i="29"/>
  <c r="G34" i="33"/>
  <c r="G76" i="33"/>
  <c r="P37" i="29"/>
  <c r="P79" i="29"/>
  <c r="J75" i="16"/>
  <c r="J33" i="16"/>
  <c r="Q34" i="13"/>
  <c r="Q76" i="13"/>
  <c r="P35" i="2"/>
  <c r="P77" i="2"/>
  <c r="P79" i="32"/>
  <c r="P37" i="32"/>
  <c r="G34" i="37"/>
  <c r="G76" i="37"/>
  <c r="Q76" i="20"/>
  <c r="Q34" i="20"/>
  <c r="N75" i="10"/>
  <c r="N33" i="10"/>
  <c r="J77" i="8"/>
  <c r="J35" i="8"/>
  <c r="J32" i="10"/>
  <c r="J74" i="10"/>
  <c r="Q37" i="18"/>
  <c r="Q79" i="18"/>
  <c r="J32" i="3"/>
  <c r="J74" i="3"/>
  <c r="C38" i="26"/>
  <c r="C80" i="26"/>
  <c r="Q39" i="11"/>
  <c r="Q81" i="11"/>
  <c r="O35" i="29"/>
  <c r="O77" i="29"/>
  <c r="O34" i="19"/>
  <c r="O76" i="19"/>
  <c r="J76" i="28"/>
  <c r="J34" i="28"/>
  <c r="C75" i="35"/>
  <c r="C33" i="35"/>
  <c r="Q76" i="2"/>
  <c r="Q34" i="2"/>
  <c r="N79" i="15"/>
  <c r="N37" i="15"/>
  <c r="G75" i="30"/>
  <c r="G33" i="30"/>
  <c r="C74" i="33"/>
  <c r="C32" i="33"/>
  <c r="P39" i="9"/>
  <c r="P81" i="9"/>
  <c r="N76" i="23"/>
  <c r="N34" i="23"/>
  <c r="Q33" i="29"/>
  <c r="Q75" i="29"/>
  <c r="P33" i="31"/>
  <c r="P75" i="31"/>
  <c r="I34" i="1"/>
  <c r="I76" i="1"/>
  <c r="G33" i="11"/>
  <c r="G75" i="11"/>
  <c r="I32" i="36"/>
  <c r="I74" i="36"/>
  <c r="C75" i="9"/>
  <c r="C33" i="9"/>
  <c r="O77" i="9"/>
  <c r="O35" i="9"/>
  <c r="N76" i="32"/>
  <c r="N34" i="32"/>
  <c r="O32" i="22"/>
  <c r="O74" i="22"/>
  <c r="I33" i="22"/>
  <c r="I75" i="22"/>
  <c r="N79" i="34"/>
  <c r="N37" i="34"/>
  <c r="Q33" i="1"/>
  <c r="Q75" i="1"/>
  <c r="O35" i="27"/>
  <c r="O77" i="27"/>
  <c r="P33" i="16"/>
  <c r="P75" i="16"/>
  <c r="I76" i="38"/>
  <c r="I34" i="38"/>
  <c r="P74" i="34"/>
  <c r="P32" i="34"/>
  <c r="J39" i="36"/>
  <c r="J81" i="36"/>
  <c r="G34" i="26"/>
  <c r="G76" i="26"/>
  <c r="C75" i="14"/>
  <c r="C33" i="14"/>
  <c r="O80" i="14"/>
  <c r="O38" i="14"/>
  <c r="N34" i="14"/>
  <c r="N76" i="14"/>
  <c r="C32" i="12"/>
  <c r="C74" i="12"/>
  <c r="Q36" i="38"/>
  <c r="Q78" i="38"/>
  <c r="J76" i="18"/>
  <c r="J34" i="18"/>
  <c r="P74" i="24"/>
  <c r="P32" i="24"/>
  <c r="J33" i="29"/>
  <c r="J75" i="29"/>
  <c r="N37" i="19"/>
  <c r="N79" i="19"/>
  <c r="I33" i="9"/>
  <c r="I75" i="9"/>
  <c r="C35" i="1"/>
  <c r="C77" i="1"/>
  <c r="I34" i="2"/>
  <c r="I76" i="2"/>
  <c r="U73" i="20"/>
  <c r="U31" i="20"/>
  <c r="O74" i="7"/>
  <c r="O32" i="7"/>
  <c r="G36" i="4"/>
  <c r="G78" i="4"/>
  <c r="G33" i="31"/>
  <c r="G75" i="31"/>
  <c r="P75" i="1"/>
  <c r="P33" i="1"/>
  <c r="I34" i="10"/>
  <c r="I76" i="10"/>
  <c r="P75" i="8"/>
  <c r="P33" i="8"/>
  <c r="P34" i="21"/>
  <c r="P76" i="21"/>
  <c r="N33" i="37"/>
  <c r="N75" i="37"/>
  <c r="C36" i="27"/>
  <c r="C78" i="27"/>
  <c r="C37" i="24"/>
  <c r="C79" i="24"/>
  <c r="N35" i="20"/>
  <c r="N77" i="20"/>
  <c r="P36" i="19"/>
  <c r="P78" i="19"/>
  <c r="W30" i="27"/>
  <c r="AH72" i="11"/>
  <c r="P34" i="5"/>
  <c r="P76" i="5"/>
  <c r="Q36" i="32"/>
  <c r="Q78" i="32"/>
  <c r="C34" i="5"/>
  <c r="C76" i="5"/>
  <c r="Q34" i="34"/>
  <c r="Q76" i="34"/>
  <c r="C32" i="31"/>
  <c r="C74" i="31"/>
  <c r="G76" i="28"/>
  <c r="G34" i="28"/>
  <c r="O33" i="21"/>
  <c r="O75" i="21"/>
  <c r="J33" i="26"/>
  <c r="J75" i="26"/>
  <c r="C78" i="10"/>
  <c r="C36" i="10"/>
  <c r="P36" i="33"/>
  <c r="P78" i="33"/>
  <c r="P35" i="23"/>
  <c r="P77" i="23"/>
  <c r="O33" i="15"/>
  <c r="O75" i="15"/>
  <c r="P78" i="38"/>
  <c r="P36" i="38"/>
  <c r="P33" i="12"/>
  <c r="P75" i="12"/>
  <c r="I76" i="19"/>
  <c r="I34" i="19"/>
  <c r="I33" i="6"/>
  <c r="I75" i="6"/>
  <c r="C33" i="38"/>
  <c r="C75" i="38"/>
  <c r="Q33" i="27"/>
  <c r="Q75" i="27"/>
  <c r="C35" i="16"/>
  <c r="C77" i="16"/>
  <c r="C76" i="15"/>
  <c r="C34" i="15"/>
  <c r="G34" i="25"/>
  <c r="G76" i="25"/>
  <c r="G37" i="13"/>
  <c r="G79" i="13"/>
  <c r="I37" i="11"/>
  <c r="I79" i="11"/>
  <c r="AI30" i="7"/>
  <c r="Q33" i="30"/>
  <c r="Q75" i="30"/>
  <c r="Q32" i="28"/>
  <c r="Q74" i="28"/>
  <c r="Q40" i="21"/>
  <c r="Q83" i="21" s="1"/>
  <c r="Q82" i="21"/>
  <c r="Q41" i="21"/>
  <c r="Q24" i="43" s="1"/>
  <c r="N36" i="18"/>
  <c r="N78" i="18"/>
  <c r="N39" i="4"/>
  <c r="N81" i="4"/>
  <c r="G32" i="20"/>
  <c r="G74" i="20"/>
  <c r="P83" i="36"/>
  <c r="P84" i="36" s="1"/>
  <c r="T41" i="39" s="1"/>
  <c r="P41" i="36"/>
  <c r="P39" i="43" s="1"/>
  <c r="I75" i="23"/>
  <c r="I33" i="23"/>
  <c r="C74" i="18"/>
  <c r="C32" i="18"/>
  <c r="O74" i="37"/>
  <c r="O32" i="37"/>
  <c r="U31" i="26"/>
  <c r="U73" i="26"/>
  <c r="G37" i="12"/>
  <c r="G79" i="12"/>
  <c r="N37" i="25"/>
  <c r="N79" i="25"/>
  <c r="Q77" i="5"/>
  <c r="Q35" i="5"/>
  <c r="Q75" i="19"/>
  <c r="Q33" i="19"/>
  <c r="Q34" i="24"/>
  <c r="Q76" i="24"/>
  <c r="G37" i="16"/>
  <c r="G79" i="16"/>
  <c r="C79" i="28"/>
  <c r="C37" i="28"/>
  <c r="G37" i="7"/>
  <c r="G79" i="7"/>
  <c r="Q78" i="7"/>
  <c r="Q36" i="7"/>
  <c r="P76" i="26"/>
  <c r="P34" i="26"/>
  <c r="N37" i="7"/>
  <c r="N79" i="7"/>
  <c r="Q40" i="22"/>
  <c r="Q83" i="22" s="1"/>
  <c r="Q82" i="22"/>
  <c r="Q84" i="22" s="1"/>
  <c r="U27" i="39" s="1"/>
  <c r="C33" i="30"/>
  <c r="C75" i="30"/>
  <c r="Q74" i="33"/>
  <c r="Q32" i="33"/>
  <c r="Q32" i="35"/>
  <c r="Q74" i="35"/>
  <c r="G76" i="19"/>
  <c r="G34" i="19"/>
  <c r="I33" i="35"/>
  <c r="I75" i="35"/>
  <c r="G35" i="22"/>
  <c r="G77" i="22"/>
  <c r="N75" i="27"/>
  <c r="N33" i="27"/>
  <c r="N33" i="13"/>
  <c r="N75" i="13"/>
  <c r="Q34" i="8"/>
  <c r="Q76" i="8"/>
  <c r="T15" i="39"/>
  <c r="R43" i="39"/>
  <c r="O76" i="36"/>
  <c r="O34" i="36"/>
  <c r="C78" i="20"/>
  <c r="C36" i="20"/>
  <c r="N76" i="24"/>
  <c r="N34" i="24"/>
  <c r="J33" i="21"/>
  <c r="J75" i="21"/>
  <c r="G36" i="6"/>
  <c r="G78" i="6"/>
  <c r="AH30" i="20"/>
  <c r="I79" i="26"/>
  <c r="I37" i="26"/>
  <c r="I75" i="34"/>
  <c r="I33" i="34"/>
  <c r="C33" i="21"/>
  <c r="C75" i="21"/>
  <c r="C34" i="2"/>
  <c r="C76" i="2"/>
  <c r="I36" i="12"/>
  <c r="I78" i="12"/>
  <c r="P33" i="14"/>
  <c r="P75" i="14"/>
  <c r="N33" i="11"/>
  <c r="N75" i="11"/>
  <c r="N34" i="33"/>
  <c r="N76" i="33"/>
  <c r="G76" i="10"/>
  <c r="G34" i="10"/>
  <c r="P36" i="20"/>
  <c r="P78" i="20"/>
  <c r="G36" i="18"/>
  <c r="G78" i="18"/>
  <c r="N74" i="36"/>
  <c r="N32" i="36"/>
  <c r="X73" i="11"/>
  <c r="O77" i="30"/>
  <c r="O35" i="30"/>
  <c r="I79" i="30"/>
  <c r="I37" i="30"/>
  <c r="I39" i="25"/>
  <c r="I81" i="25"/>
  <c r="D74" i="1"/>
  <c r="D32" i="1"/>
  <c r="C75" i="4"/>
  <c r="C33" i="4"/>
  <c r="Q33" i="9"/>
  <c r="Q75" i="9"/>
  <c r="I33" i="8"/>
  <c r="I75" i="8"/>
  <c r="C33" i="3"/>
  <c r="C75" i="3"/>
  <c r="P33" i="6"/>
  <c r="P75" i="6"/>
  <c r="G75" i="36"/>
  <c r="G33" i="36"/>
  <c r="Q35" i="23"/>
  <c r="Q77" i="23"/>
  <c r="N74" i="21"/>
  <c r="N32" i="21"/>
  <c r="J82" i="27"/>
  <c r="J40" i="27"/>
  <c r="G32" i="1"/>
  <c r="G74" i="1"/>
  <c r="C75" i="11"/>
  <c r="C33" i="11"/>
  <c r="C35" i="23"/>
  <c r="C77" i="23"/>
  <c r="I78" i="18"/>
  <c r="I36" i="18"/>
  <c r="Q34" i="14"/>
  <c r="Q76" i="14"/>
  <c r="G37" i="29"/>
  <c r="G79" i="29"/>
  <c r="N77" i="6"/>
  <c r="N35" i="6"/>
  <c r="O78" i="4"/>
  <c r="O36" i="4"/>
  <c r="P75" i="37"/>
  <c r="P33" i="37"/>
  <c r="O74" i="3"/>
  <c r="O32" i="3"/>
  <c r="O35" i="35"/>
  <c r="O77" i="35"/>
  <c r="J32" i="25"/>
  <c r="J74" i="25"/>
  <c r="I76" i="28"/>
  <c r="I34" i="28"/>
  <c r="Q76" i="25"/>
  <c r="Q34" i="25"/>
  <c r="J33" i="22"/>
  <c r="J75" i="22"/>
  <c r="N33" i="9"/>
  <c r="N75" i="9"/>
  <c r="C32" i="37"/>
  <c r="C74" i="37"/>
  <c r="AI72" i="35"/>
  <c r="I35" i="37"/>
  <c r="I77" i="37"/>
  <c r="N34" i="17"/>
  <c r="N76" i="17"/>
  <c r="P36" i="30"/>
  <c r="P78" i="30"/>
  <c r="I76" i="15"/>
  <c r="I34" i="15"/>
  <c r="O32" i="25"/>
  <c r="O74" i="25"/>
  <c r="O33" i="6"/>
  <c r="O75" i="6"/>
  <c r="P84" i="4"/>
  <c r="C34" i="19"/>
  <c r="C76" i="19"/>
  <c r="P32" i="11"/>
  <c r="P74" i="11"/>
  <c r="N33" i="29"/>
  <c r="N75" i="29"/>
  <c r="P36" i="27"/>
  <c r="P78" i="27"/>
  <c r="I33" i="33"/>
  <c r="I75" i="33"/>
  <c r="N77" i="3"/>
  <c r="N35" i="3"/>
  <c r="O74" i="10"/>
  <c r="O32" i="10"/>
  <c r="Q78" i="10"/>
  <c r="Q36" i="10"/>
  <c r="P74" i="22"/>
  <c r="P32" i="22"/>
  <c r="G33" i="5"/>
  <c r="G75" i="5"/>
  <c r="C76" i="25"/>
  <c r="C34" i="25"/>
  <c r="N37" i="12"/>
  <c r="N79" i="12"/>
  <c r="G33" i="3"/>
  <c r="G75" i="3"/>
  <c r="Q39" i="15"/>
  <c r="Q81" i="15"/>
  <c r="Q37" i="31"/>
  <c r="Q79" i="31"/>
  <c r="P33" i="28"/>
  <c r="P75" i="28"/>
  <c r="O74" i="11"/>
  <c r="O32" i="11"/>
  <c r="C80" i="6"/>
  <c r="C38" i="6"/>
  <c r="J78" i="38"/>
  <c r="J36" i="38"/>
  <c r="P80" i="15"/>
  <c r="P38" i="15"/>
  <c r="P74" i="13"/>
  <c r="P32" i="13"/>
  <c r="O33" i="32"/>
  <c r="O75" i="32"/>
  <c r="AG30" i="3"/>
  <c r="AG31" i="3" s="1"/>
  <c r="G33" i="15"/>
  <c r="G75" i="15"/>
  <c r="G33" i="27"/>
  <c r="G75" i="27"/>
  <c r="O33" i="2"/>
  <c r="O75" i="2"/>
  <c r="J82" i="13"/>
  <c r="J40" i="13"/>
  <c r="Q34" i="16"/>
  <c r="Q76" i="16"/>
  <c r="O35" i="33"/>
  <c r="O77" i="33"/>
  <c r="G33" i="34"/>
  <c r="G75" i="34"/>
  <c r="O77" i="24"/>
  <c r="O35" i="24"/>
  <c r="G33" i="14"/>
  <c r="G75" i="14"/>
  <c r="G33" i="21"/>
  <c r="G75" i="21"/>
  <c r="C32" i="34"/>
  <c r="C74" i="34"/>
  <c r="N32" i="16"/>
  <c r="N74" i="16"/>
  <c r="I34" i="21"/>
  <c r="I76" i="21"/>
  <c r="Q76" i="26"/>
  <c r="Q34" i="26"/>
  <c r="P78" i="18"/>
  <c r="P36" i="18"/>
  <c r="J35" i="12"/>
  <c r="J77" i="12"/>
  <c r="I33" i="27"/>
  <c r="I75" i="27"/>
  <c r="I75" i="7"/>
  <c r="I33" i="7"/>
  <c r="K30" i="3"/>
  <c r="O77" i="8"/>
  <c r="O35" i="8"/>
  <c r="G78" i="38"/>
  <c r="G36" i="38"/>
  <c r="J76" i="15"/>
  <c r="J34" i="15"/>
  <c r="Q34" i="6"/>
  <c r="Q76" i="6"/>
  <c r="N32" i="31"/>
  <c r="N74" i="31"/>
  <c r="J35" i="33"/>
  <c r="J77" i="33"/>
  <c r="O33" i="1"/>
  <c r="O75" i="1"/>
  <c r="O76" i="12"/>
  <c r="O34" i="12"/>
  <c r="I79" i="4"/>
  <c r="I37" i="4"/>
  <c r="I35" i="16"/>
  <c r="I77" i="16"/>
  <c r="J36" i="23"/>
  <c r="J78" i="23"/>
  <c r="N76" i="1"/>
  <c r="N34" i="1"/>
  <c r="N35" i="8"/>
  <c r="N77" i="8"/>
  <c r="G74" i="35"/>
  <c r="G32" i="35"/>
  <c r="G35" i="2"/>
  <c r="G77" i="2"/>
  <c r="C36" i="7"/>
  <c r="C78" i="7"/>
  <c r="P75" i="7"/>
  <c r="P33" i="7"/>
  <c r="G77" i="23"/>
  <c r="G35" i="23"/>
  <c r="O35" i="5"/>
  <c r="O77" i="5"/>
  <c r="I36" i="24"/>
  <c r="I78" i="24"/>
  <c r="G37" i="32"/>
  <c r="G79" i="32"/>
  <c r="C33" i="13"/>
  <c r="C75" i="13"/>
  <c r="O78" i="31"/>
  <c r="O36" i="31"/>
  <c r="O75" i="16"/>
  <c r="O33" i="16"/>
  <c r="G76" i="17"/>
  <c r="G34" i="17"/>
  <c r="I32" i="13"/>
  <c r="I74" i="13"/>
  <c r="I34" i="5"/>
  <c r="I76" i="5"/>
  <c r="P34" i="25"/>
  <c r="P76" i="25"/>
  <c r="O32" i="17"/>
  <c r="O74" i="17"/>
  <c r="O39" i="20"/>
  <c r="O81" i="20"/>
  <c r="N32" i="35"/>
  <c r="N74" i="35"/>
  <c r="O32" i="28"/>
  <c r="O74" i="28"/>
  <c r="C34" i="32"/>
  <c r="C76" i="32"/>
  <c r="I34" i="14"/>
  <c r="I76" i="14"/>
  <c r="N34" i="28"/>
  <c r="N76" i="28"/>
  <c r="C32" i="17"/>
  <c r="C74" i="17"/>
  <c r="N41" i="38"/>
  <c r="N41" i="43" s="1"/>
  <c r="J76" i="11"/>
  <c r="J34" i="11"/>
  <c r="G36" i="8"/>
  <c r="G78" i="8"/>
  <c r="C32" i="8"/>
  <c r="C74" i="8"/>
  <c r="O34" i="26"/>
  <c r="O76" i="26"/>
  <c r="P75" i="3"/>
  <c r="P33" i="3"/>
  <c r="J76" i="24"/>
  <c r="J34" i="24"/>
  <c r="G34" i="9"/>
  <c r="G76" i="9"/>
  <c r="I34" i="32"/>
  <c r="I76" i="32"/>
  <c r="Q78" i="3"/>
  <c r="Q36" i="3"/>
  <c r="C75" i="22"/>
  <c r="C33" i="22"/>
  <c r="O36" i="23"/>
  <c r="O78" i="23"/>
  <c r="O76" i="38"/>
  <c r="O34" i="38"/>
  <c r="N78" i="30"/>
  <c r="N36" i="30"/>
  <c r="O33" i="13"/>
  <c r="O75" i="13"/>
  <c r="J34" i="32"/>
  <c r="J76" i="32"/>
  <c r="Q40" i="12"/>
  <c r="Q82" i="12"/>
  <c r="N75" i="26"/>
  <c r="N33" i="26"/>
  <c r="N35" i="22"/>
  <c r="N77" i="22"/>
  <c r="J77" i="30"/>
  <c r="J35" i="30"/>
  <c r="I34" i="31"/>
  <c r="I76" i="31"/>
  <c r="I76" i="3"/>
  <c r="I34" i="3"/>
  <c r="Q80" i="37"/>
  <c r="Q38" i="37"/>
  <c r="Q33" i="4"/>
  <c r="Q75" i="4"/>
  <c r="O34" i="18"/>
  <c r="O76" i="18"/>
  <c r="N38" i="5"/>
  <c r="N80" i="5"/>
  <c r="AG72" i="31"/>
  <c r="AE72" i="25"/>
  <c r="AE30" i="25"/>
  <c r="Y72" i="25"/>
  <c r="Y30" i="25"/>
  <c r="AB30" i="13"/>
  <c r="AB72" i="13"/>
  <c r="V29" i="13"/>
  <c r="AF29" i="13"/>
  <c r="M30" i="28"/>
  <c r="M72" i="28"/>
  <c r="AG30" i="28"/>
  <c r="AG72" i="28"/>
  <c r="Z30" i="28"/>
  <c r="Z72" i="28"/>
  <c r="M30" i="8"/>
  <c r="M72" i="8"/>
  <c r="AI30" i="8"/>
  <c r="AI72" i="8"/>
  <c r="K30" i="31"/>
  <c r="K72" i="31"/>
  <c r="W72" i="31"/>
  <c r="W30" i="31"/>
  <c r="H30" i="31"/>
  <c r="H72" i="31"/>
  <c r="L30" i="33"/>
  <c r="L72" i="33"/>
  <c r="AH30" i="33"/>
  <c r="AH72" i="33"/>
  <c r="S72" i="19"/>
  <c r="S30" i="19"/>
  <c r="X30" i="19"/>
  <c r="X72" i="19"/>
  <c r="AD30" i="19"/>
  <c r="AD72" i="19"/>
  <c r="Z30" i="36"/>
  <c r="Z72" i="36"/>
  <c r="Y30" i="36"/>
  <c r="Y72" i="36"/>
  <c r="E72" i="16"/>
  <c r="E30" i="16"/>
  <c r="F72" i="16"/>
  <c r="F30" i="16"/>
  <c r="H30" i="16"/>
  <c r="H72" i="16"/>
  <c r="AF29" i="1"/>
  <c r="AI72" i="1"/>
  <c r="AI30" i="1"/>
  <c r="V29" i="1"/>
  <c r="AH30" i="4"/>
  <c r="AH72" i="4"/>
  <c r="AG30" i="4"/>
  <c r="AG72" i="4"/>
  <c r="S30" i="27"/>
  <c r="S72" i="27"/>
  <c r="E72" i="27"/>
  <c r="E30" i="27"/>
  <c r="M72" i="27"/>
  <c r="M30" i="27"/>
  <c r="V29" i="7"/>
  <c r="AF29" i="7"/>
  <c r="R29" i="7" s="1"/>
  <c r="Z30" i="23"/>
  <c r="Z72" i="23"/>
  <c r="AH30" i="23"/>
  <c r="AH72" i="23"/>
  <c r="AG72" i="23"/>
  <c r="AG30" i="23"/>
  <c r="W72" i="35"/>
  <c r="W30" i="35"/>
  <c r="V29" i="35"/>
  <c r="V29" i="15"/>
  <c r="AD72" i="15"/>
  <c r="AD30" i="15"/>
  <c r="H30" i="15"/>
  <c r="H72" i="15"/>
  <c r="L72" i="22"/>
  <c r="L30" i="22"/>
  <c r="X72" i="22"/>
  <c r="X30" i="22"/>
  <c r="Z30" i="22"/>
  <c r="Z72" i="22"/>
  <c r="X72" i="18"/>
  <c r="X30" i="18"/>
  <c r="M72" i="6"/>
  <c r="M30" i="6"/>
  <c r="AG30" i="6"/>
  <c r="AG72" i="6"/>
  <c r="S72" i="6"/>
  <c r="S30" i="6"/>
  <c r="Z72" i="10"/>
  <c r="Z30" i="10"/>
  <c r="S30" i="10"/>
  <c r="S72" i="10"/>
  <c r="AF29" i="30"/>
  <c r="X30" i="30"/>
  <c r="X72" i="30"/>
  <c r="M30" i="30"/>
  <c r="M72" i="30"/>
  <c r="H30" i="32"/>
  <c r="H72" i="32"/>
  <c r="K30" i="32"/>
  <c r="K72" i="32"/>
  <c r="F72" i="26"/>
  <c r="F30" i="26"/>
  <c r="AB72" i="26"/>
  <c r="AB30" i="26"/>
  <c r="W72" i="26"/>
  <c r="W30" i="26"/>
  <c r="AI30" i="14"/>
  <c r="AI72" i="14"/>
  <c r="S72" i="3"/>
  <c r="S30" i="3"/>
  <c r="AF29" i="3"/>
  <c r="Y30" i="3"/>
  <c r="Y72" i="3"/>
  <c r="F72" i="34"/>
  <c r="F30" i="34"/>
  <c r="X30" i="34"/>
  <c r="X72" i="34"/>
  <c r="M30" i="34"/>
  <c r="M72" i="34"/>
  <c r="K72" i="29"/>
  <c r="K30" i="29"/>
  <c r="AA72" i="29"/>
  <c r="AA30" i="29"/>
  <c r="T29" i="11"/>
  <c r="X72" i="11"/>
  <c r="AI30" i="11"/>
  <c r="AI72" i="11"/>
  <c r="V29" i="11"/>
  <c r="AG30" i="5"/>
  <c r="AG72" i="5"/>
  <c r="W72" i="5"/>
  <c r="W30" i="5"/>
  <c r="AD30" i="20"/>
  <c r="AD72" i="20"/>
  <c r="H72" i="20"/>
  <c r="H30" i="20"/>
  <c r="AC72" i="20"/>
  <c r="AC30" i="20"/>
  <c r="AF30" i="17"/>
  <c r="AF72" i="17"/>
  <c r="AF29" i="25"/>
  <c r="S30" i="25"/>
  <c r="S72" i="25"/>
  <c r="E72" i="25"/>
  <c r="E30" i="25"/>
  <c r="AG30" i="13"/>
  <c r="AG72" i="13"/>
  <c r="W72" i="13"/>
  <c r="W30" i="13"/>
  <c r="H30" i="28"/>
  <c r="H72" i="28"/>
  <c r="AF29" i="28"/>
  <c r="V29" i="8"/>
  <c r="W30" i="8"/>
  <c r="W72" i="8"/>
  <c r="AF29" i="8"/>
  <c r="M30" i="31"/>
  <c r="M72" i="31"/>
  <c r="Y72" i="31"/>
  <c r="Y30" i="31"/>
  <c r="X72" i="33"/>
  <c r="X30" i="33"/>
  <c r="AA30" i="33"/>
  <c r="AA72" i="33"/>
  <c r="AB72" i="19"/>
  <c r="AB30" i="19"/>
  <c r="H30" i="19"/>
  <c r="H72" i="19"/>
  <c r="AG72" i="36"/>
  <c r="AG30" i="36"/>
  <c r="E30" i="36"/>
  <c r="E72" i="36"/>
  <c r="AA72" i="16"/>
  <c r="AA30" i="16"/>
  <c r="Z72" i="16"/>
  <c r="Z30" i="16"/>
  <c r="AB30" i="16"/>
  <c r="AB72" i="16"/>
  <c r="AG30" i="1"/>
  <c r="AG72" i="1"/>
  <c r="AA72" i="1"/>
  <c r="AA30" i="1"/>
  <c r="L72" i="1"/>
  <c r="L30" i="1"/>
  <c r="K30" i="4"/>
  <c r="K72" i="4"/>
  <c r="AD72" i="4"/>
  <c r="AD30" i="4"/>
  <c r="K30" i="27"/>
  <c r="K72" i="27"/>
  <c r="L30" i="27"/>
  <c r="L72" i="27"/>
  <c r="AI72" i="27"/>
  <c r="AI30" i="27"/>
  <c r="AE30" i="7"/>
  <c r="AE72" i="7"/>
  <c r="L72" i="7"/>
  <c r="L30" i="7"/>
  <c r="AB30" i="23"/>
  <c r="AB72" i="23"/>
  <c r="Y30" i="23"/>
  <c r="Y72" i="23"/>
  <c r="V29" i="23"/>
  <c r="Y30" i="35"/>
  <c r="Y72" i="35"/>
  <c r="M30" i="35"/>
  <c r="M72" i="35"/>
  <c r="AH30" i="35"/>
  <c r="AH72" i="35"/>
  <c r="Y30" i="15"/>
  <c r="Y72" i="15"/>
  <c r="F72" i="15"/>
  <c r="F30" i="15"/>
  <c r="AB72" i="22"/>
  <c r="AB30" i="22"/>
  <c r="AG72" i="22"/>
  <c r="AG30" i="22"/>
  <c r="M72" i="22"/>
  <c r="M30" i="22"/>
  <c r="AE30" i="18"/>
  <c r="AE72" i="18"/>
  <c r="AE72" i="6"/>
  <c r="AE30" i="6"/>
  <c r="AF29" i="6"/>
  <c r="L72" i="10"/>
  <c r="L30" i="10"/>
  <c r="AD30" i="10"/>
  <c r="AD72" i="10"/>
  <c r="AD72" i="30"/>
  <c r="AD30" i="30"/>
  <c r="F72" i="30"/>
  <c r="F30" i="30"/>
  <c r="AG72" i="30"/>
  <c r="AG30" i="30"/>
  <c r="AF29" i="32"/>
  <c r="AI30" i="32"/>
  <c r="AI72" i="32"/>
  <c r="V29" i="32"/>
  <c r="S72" i="26"/>
  <c r="S30" i="26"/>
  <c r="H30" i="26"/>
  <c r="H72" i="26"/>
  <c r="AF29" i="26"/>
  <c r="F30" i="14"/>
  <c r="F72" i="14"/>
  <c r="S30" i="21"/>
  <c r="S72" i="21"/>
  <c r="X30" i="3"/>
  <c r="X72" i="3"/>
  <c r="AE30" i="3"/>
  <c r="AE72" i="3"/>
  <c r="W72" i="3"/>
  <c r="W30" i="3"/>
  <c r="AI30" i="34"/>
  <c r="AI72" i="34"/>
  <c r="AF29" i="34"/>
  <c r="AD72" i="34"/>
  <c r="AD30" i="34"/>
  <c r="AB72" i="29"/>
  <c r="AB30" i="29"/>
  <c r="W72" i="29"/>
  <c r="W30" i="29"/>
  <c r="W30" i="11"/>
  <c r="W72" i="11"/>
  <c r="AF29" i="11"/>
  <c r="S72" i="11"/>
  <c r="S30" i="11"/>
  <c r="AC72" i="5"/>
  <c r="AC30" i="5"/>
  <c r="AE30" i="20"/>
  <c r="AE72" i="20"/>
  <c r="Y72" i="20"/>
  <c r="Y30" i="20"/>
  <c r="E29" i="20"/>
  <c r="L72" i="17"/>
  <c r="L30" i="17"/>
  <c r="W72" i="17"/>
  <c r="W30" i="17"/>
  <c r="AI72" i="25"/>
  <c r="AI30" i="25"/>
  <c r="W72" i="25"/>
  <c r="W30" i="25"/>
  <c r="H72" i="25"/>
  <c r="H30" i="25"/>
  <c r="Y30" i="13"/>
  <c r="Y72" i="13"/>
  <c r="L72" i="13"/>
  <c r="L30" i="13"/>
  <c r="S30" i="13"/>
  <c r="S72" i="13"/>
  <c r="AC72" i="28"/>
  <c r="AC30" i="28"/>
  <c r="AH30" i="28"/>
  <c r="AH72" i="28"/>
  <c r="AB72" i="8"/>
  <c r="AB30" i="8"/>
  <c r="E30" i="8"/>
  <c r="E72" i="8"/>
  <c r="AE30" i="8"/>
  <c r="AE72" i="8"/>
  <c r="AB30" i="31"/>
  <c r="AB72" i="31"/>
  <c r="AD30" i="31"/>
  <c r="AD72" i="31"/>
  <c r="S72" i="31"/>
  <c r="S30" i="31"/>
  <c r="AF29" i="33"/>
  <c r="AG30" i="33"/>
  <c r="AG72" i="33"/>
  <c r="V29" i="33"/>
  <c r="M72" i="19"/>
  <c r="M30" i="19"/>
  <c r="AG30" i="19"/>
  <c r="AG72" i="19"/>
  <c r="AF29" i="36"/>
  <c r="K30" i="36"/>
  <c r="K72" i="36"/>
  <c r="AD72" i="36"/>
  <c r="AD30" i="36"/>
  <c r="K72" i="16"/>
  <c r="K30" i="16"/>
  <c r="X30" i="16"/>
  <c r="X72" i="16"/>
  <c r="H30" i="1"/>
  <c r="H72" i="1"/>
  <c r="AH72" i="1"/>
  <c r="AH30" i="1"/>
  <c r="W30" i="1"/>
  <c r="W72" i="1"/>
  <c r="M30" i="4"/>
  <c r="M72" i="4"/>
  <c r="AE72" i="4"/>
  <c r="AE30" i="4"/>
  <c r="AE72" i="27"/>
  <c r="AE30" i="27"/>
  <c r="V29" i="27"/>
  <c r="W30" i="7"/>
  <c r="W72" i="7"/>
  <c r="K30" i="7"/>
  <c r="K72" i="7"/>
  <c r="Y30" i="7"/>
  <c r="Y72" i="7"/>
  <c r="E30" i="23"/>
  <c r="E72" i="23"/>
  <c r="F30" i="23"/>
  <c r="F72" i="23"/>
  <c r="X30" i="23"/>
  <c r="X72" i="23"/>
  <c r="E72" i="35"/>
  <c r="E30" i="35"/>
  <c r="AF29" i="15"/>
  <c r="S72" i="15"/>
  <c r="S30" i="15"/>
  <c r="W72" i="15"/>
  <c r="W30" i="15"/>
  <c r="E72" i="22"/>
  <c r="E30" i="22"/>
  <c r="S72" i="22"/>
  <c r="S73" i="22" s="1"/>
  <c r="S30" i="22"/>
  <c r="S31" i="22" s="1"/>
  <c r="U31" i="16"/>
  <c r="U73" i="16"/>
  <c r="AD72" i="18"/>
  <c r="AD30" i="18"/>
  <c r="X72" i="6"/>
  <c r="X30" i="6"/>
  <c r="Z30" i="6"/>
  <c r="Z72" i="6"/>
  <c r="AH72" i="10"/>
  <c r="AH30" i="10"/>
  <c r="AC30" i="10"/>
  <c r="AC72" i="10"/>
  <c r="F72" i="10"/>
  <c r="F30" i="10"/>
  <c r="AC30" i="30"/>
  <c r="AC72" i="30"/>
  <c r="H72" i="30"/>
  <c r="H30" i="30"/>
  <c r="S72" i="30"/>
  <c r="S30" i="30"/>
  <c r="F30" i="32"/>
  <c r="F72" i="32"/>
  <c r="AB30" i="32"/>
  <c r="AB72" i="32"/>
  <c r="AA30" i="26"/>
  <c r="AA72" i="26"/>
  <c r="V29" i="26"/>
  <c r="W30" i="14"/>
  <c r="W72" i="14"/>
  <c r="AC72" i="14"/>
  <c r="AC30" i="14"/>
  <c r="K30" i="14"/>
  <c r="K72" i="14"/>
  <c r="F72" i="21"/>
  <c r="F30" i="21"/>
  <c r="L30" i="3"/>
  <c r="L72" i="3"/>
  <c r="S72" i="34"/>
  <c r="S30" i="34"/>
  <c r="Y30" i="34"/>
  <c r="Y72" i="34"/>
  <c r="AH72" i="2"/>
  <c r="AH30" i="2"/>
  <c r="Y30" i="29"/>
  <c r="Y72" i="29"/>
  <c r="L30" i="29"/>
  <c r="L72" i="29"/>
  <c r="AB72" i="11"/>
  <c r="AB30" i="11"/>
  <c r="M30" i="11"/>
  <c r="M72" i="11"/>
  <c r="S72" i="5"/>
  <c r="S30" i="5"/>
  <c r="AH72" i="5"/>
  <c r="AH30" i="5"/>
  <c r="Z30" i="20"/>
  <c r="Z72" i="20"/>
  <c r="S72" i="20"/>
  <c r="S30" i="20"/>
  <c r="H72" i="17"/>
  <c r="H30" i="17"/>
  <c r="AI72" i="17"/>
  <c r="AI30" i="17"/>
  <c r="F30" i="25"/>
  <c r="F72" i="25"/>
  <c r="Z30" i="25"/>
  <c r="Z72" i="25"/>
  <c r="AD72" i="25"/>
  <c r="AD30" i="25"/>
  <c r="X72" i="13"/>
  <c r="X30" i="13"/>
  <c r="AI72" i="13"/>
  <c r="AI30" i="13"/>
  <c r="E29" i="28"/>
  <c r="S30" i="28"/>
  <c r="S72" i="28"/>
  <c r="K30" i="28"/>
  <c r="K72" i="28"/>
  <c r="Y30" i="8"/>
  <c r="Y72" i="8"/>
  <c r="X72" i="8"/>
  <c r="X30" i="8"/>
  <c r="V29" i="31"/>
  <c r="AH72" i="31"/>
  <c r="AH30" i="31"/>
  <c r="E72" i="31"/>
  <c r="E30" i="31"/>
  <c r="H30" i="33"/>
  <c r="H72" i="33"/>
  <c r="AB72" i="33"/>
  <c r="AB30" i="33"/>
  <c r="K30" i="19"/>
  <c r="K72" i="19"/>
  <c r="AI72" i="19"/>
  <c r="AI30" i="19"/>
  <c r="AE72" i="19"/>
  <c r="AE30" i="19"/>
  <c r="X72" i="36"/>
  <c r="X30" i="36"/>
  <c r="V29" i="36"/>
  <c r="S72" i="16"/>
  <c r="S30" i="16"/>
  <c r="V29" i="16"/>
  <c r="L72" i="16"/>
  <c r="L30" i="16"/>
  <c r="AB72" i="1"/>
  <c r="AB30" i="1"/>
  <c r="AD72" i="1"/>
  <c r="AD30" i="1"/>
  <c r="AF29" i="4"/>
  <c r="E30" i="4"/>
  <c r="E72" i="4"/>
  <c r="L30" i="4"/>
  <c r="L72" i="4"/>
  <c r="AD30" i="27"/>
  <c r="AD72" i="27"/>
  <c r="AB72" i="7"/>
  <c r="AB30" i="7"/>
  <c r="M30" i="7"/>
  <c r="M72" i="7"/>
  <c r="F72" i="7"/>
  <c r="F30" i="7"/>
  <c r="AI72" i="23"/>
  <c r="AI30" i="23"/>
  <c r="W30" i="23"/>
  <c r="W72" i="23"/>
  <c r="K72" i="23"/>
  <c r="K30" i="23"/>
  <c r="AE30" i="35"/>
  <c r="AE72" i="35"/>
  <c r="AF29" i="35"/>
  <c r="S72" i="35"/>
  <c r="S30" i="35"/>
  <c r="AC30" i="15"/>
  <c r="AC72" i="15"/>
  <c r="L72" i="15"/>
  <c r="L30" i="15"/>
  <c r="AI30" i="15"/>
  <c r="AI72" i="15"/>
  <c r="AF29" i="22"/>
  <c r="Y30" i="22"/>
  <c r="Y72" i="22"/>
  <c r="V72" i="18"/>
  <c r="V30" i="18"/>
  <c r="F72" i="6"/>
  <c r="F30" i="6"/>
  <c r="H72" i="6"/>
  <c r="H30" i="6"/>
  <c r="K30" i="10"/>
  <c r="K72" i="10"/>
  <c r="E30" i="10"/>
  <c r="E72" i="10"/>
  <c r="V29" i="10"/>
  <c r="E29" i="30"/>
  <c r="K30" i="30"/>
  <c r="K72" i="30"/>
  <c r="AH72" i="32"/>
  <c r="AH30" i="32"/>
  <c r="AE30" i="32"/>
  <c r="AE72" i="32"/>
  <c r="AD72" i="32"/>
  <c r="AD30" i="32"/>
  <c r="Y30" i="26"/>
  <c r="Y72" i="26"/>
  <c r="AG30" i="26"/>
  <c r="AG72" i="26"/>
  <c r="X30" i="14"/>
  <c r="X72" i="14"/>
  <c r="E30" i="14"/>
  <c r="E72" i="14"/>
  <c r="AE30" i="21"/>
  <c r="AE72" i="21"/>
  <c r="E30" i="3"/>
  <c r="E72" i="3"/>
  <c r="AC30" i="3"/>
  <c r="AC72" i="3"/>
  <c r="AD30" i="3"/>
  <c r="AD72" i="3"/>
  <c r="L72" i="34"/>
  <c r="L30" i="34"/>
  <c r="AA30" i="34"/>
  <c r="AA72" i="34"/>
  <c r="AE72" i="2"/>
  <c r="AE30" i="2"/>
  <c r="AF72" i="29"/>
  <c r="AF30" i="29"/>
  <c r="AH30" i="29"/>
  <c r="AH72" i="29"/>
  <c r="K30" i="11"/>
  <c r="K72" i="11"/>
  <c r="AG72" i="11"/>
  <c r="AG30" i="11"/>
  <c r="Z30" i="11"/>
  <c r="Z72" i="11"/>
  <c r="X72" i="5"/>
  <c r="X30" i="5"/>
  <c r="AE72" i="5"/>
  <c r="AE30" i="5"/>
  <c r="R29" i="20"/>
  <c r="AF29" i="20"/>
  <c r="W30" i="20"/>
  <c r="W72" i="20"/>
  <c r="V29" i="20"/>
  <c r="X72" i="17"/>
  <c r="X30" i="17"/>
  <c r="AA30" i="17"/>
  <c r="AA72" i="17"/>
  <c r="X72" i="25"/>
  <c r="X30" i="25"/>
  <c r="AG72" i="25"/>
  <c r="AG30" i="25"/>
  <c r="L30" i="25"/>
  <c r="L72" i="25"/>
  <c r="AC72" i="13"/>
  <c r="AC30" i="13"/>
  <c r="M72" i="13"/>
  <c r="M30" i="13"/>
  <c r="AA72" i="28"/>
  <c r="AA30" i="28"/>
  <c r="Y72" i="28"/>
  <c r="Y30" i="28"/>
  <c r="L72" i="28"/>
  <c r="L30" i="28"/>
  <c r="L72" i="8"/>
  <c r="L30" i="8"/>
  <c r="AA30" i="8"/>
  <c r="AA72" i="8"/>
  <c r="S72" i="8"/>
  <c r="S30" i="8"/>
  <c r="AA30" i="31"/>
  <c r="AA72" i="31"/>
  <c r="X30" i="31"/>
  <c r="X72" i="31"/>
  <c r="AE30" i="31"/>
  <c r="AE72" i="31"/>
  <c r="AC72" i="33"/>
  <c r="AC30" i="33"/>
  <c r="F30" i="33"/>
  <c r="F72" i="33"/>
  <c r="F72" i="19"/>
  <c r="F30" i="19"/>
  <c r="AF29" i="19"/>
  <c r="AH72" i="19"/>
  <c r="AH30" i="19"/>
  <c r="AI72" i="36"/>
  <c r="AI30" i="36"/>
  <c r="AC72" i="36"/>
  <c r="AC30" i="36"/>
  <c r="AB30" i="36"/>
  <c r="AB72" i="36"/>
  <c r="Y72" i="16"/>
  <c r="Y30" i="16"/>
  <c r="W30" i="16"/>
  <c r="W72" i="16"/>
  <c r="AE30" i="16"/>
  <c r="AE72" i="16"/>
  <c r="AE30" i="1"/>
  <c r="AE72" i="1"/>
  <c r="Y72" i="4"/>
  <c r="Y30" i="4"/>
  <c r="H72" i="4"/>
  <c r="H30" i="4"/>
  <c r="AA30" i="27"/>
  <c r="AA72" i="27"/>
  <c r="Z72" i="27"/>
  <c r="Z30" i="27"/>
  <c r="AC72" i="7"/>
  <c r="AC30" i="7"/>
  <c r="AG30" i="7"/>
  <c r="AG72" i="7"/>
  <c r="L30" i="23"/>
  <c r="L72" i="23"/>
  <c r="H72" i="23"/>
  <c r="H30" i="23"/>
  <c r="AC30" i="35"/>
  <c r="AC72" i="35"/>
  <c r="AA72" i="35"/>
  <c r="AA30" i="35"/>
  <c r="AB72" i="35"/>
  <c r="AB30" i="35"/>
  <c r="Z30" i="15"/>
  <c r="Z72" i="15"/>
  <c r="E30" i="15"/>
  <c r="E72" i="15"/>
  <c r="V29" i="22"/>
  <c r="AD30" i="22"/>
  <c r="AD72" i="22"/>
  <c r="AA30" i="22"/>
  <c r="AA72" i="22"/>
  <c r="AB72" i="24"/>
  <c r="AB30" i="24"/>
  <c r="E30" i="6"/>
  <c r="E72" i="6"/>
  <c r="V29" i="6"/>
  <c r="T29" i="6" s="1"/>
  <c r="AD72" i="6"/>
  <c r="AD30" i="6"/>
  <c r="AI30" i="10"/>
  <c r="AI72" i="10"/>
  <c r="X72" i="10"/>
  <c r="X30" i="10"/>
  <c r="AG72" i="10"/>
  <c r="AG30" i="10"/>
  <c r="AA72" i="30"/>
  <c r="AA30" i="30"/>
  <c r="AE30" i="30"/>
  <c r="AE72" i="30"/>
  <c r="L72" i="30"/>
  <c r="L30" i="30"/>
  <c r="S30" i="32"/>
  <c r="S72" i="32"/>
  <c r="L30" i="32"/>
  <c r="L72" i="32"/>
  <c r="M72" i="26"/>
  <c r="M30" i="26"/>
  <c r="K30" i="26"/>
  <c r="K72" i="26"/>
  <c r="L72" i="14"/>
  <c r="L30" i="14"/>
  <c r="H72" i="14"/>
  <c r="H30" i="14"/>
  <c r="S72" i="14"/>
  <c r="S30" i="14"/>
  <c r="W30" i="21"/>
  <c r="W72" i="21"/>
  <c r="H30" i="3"/>
  <c r="H72" i="3"/>
  <c r="V29" i="3"/>
  <c r="W30" i="34"/>
  <c r="W72" i="34"/>
  <c r="AE30" i="34"/>
  <c r="AE72" i="34"/>
  <c r="V29" i="34"/>
  <c r="T29" i="34" s="1"/>
  <c r="AA72" i="2"/>
  <c r="AA30" i="2"/>
  <c r="E72" i="29"/>
  <c r="E30" i="29"/>
  <c r="F72" i="11"/>
  <c r="F30" i="11"/>
  <c r="F30" i="5"/>
  <c r="F72" i="5"/>
  <c r="AF72" i="5"/>
  <c r="AF30" i="5"/>
  <c r="AB72" i="5"/>
  <c r="AB30" i="5"/>
  <c r="AB72" i="20"/>
  <c r="AB30" i="20"/>
  <c r="F30" i="20"/>
  <c r="F72" i="20"/>
  <c r="AI72" i="20"/>
  <c r="AI30" i="20"/>
  <c r="S72" i="17"/>
  <c r="S30" i="17"/>
  <c r="AE30" i="17"/>
  <c r="AE72" i="17"/>
  <c r="AB72" i="25"/>
  <c r="AB30" i="25"/>
  <c r="AC30" i="25"/>
  <c r="AC72" i="25"/>
  <c r="AH72" i="13"/>
  <c r="AH30" i="13"/>
  <c r="H72" i="13"/>
  <c r="H30" i="13"/>
  <c r="F30" i="13"/>
  <c r="F72" i="13"/>
  <c r="AB30" i="28"/>
  <c r="AB72" i="28"/>
  <c r="AD30" i="28"/>
  <c r="AD72" i="28"/>
  <c r="AC30" i="8"/>
  <c r="AC72" i="8"/>
  <c r="K30" i="8"/>
  <c r="K72" i="8"/>
  <c r="AH72" i="8"/>
  <c r="AH30" i="8"/>
  <c r="F30" i="31"/>
  <c r="F72" i="31"/>
  <c r="AF29" i="31"/>
  <c r="AI72" i="33"/>
  <c r="AI30" i="33"/>
  <c r="E30" i="33"/>
  <c r="E72" i="33"/>
  <c r="S72" i="33"/>
  <c r="S30" i="33"/>
  <c r="AC30" i="19"/>
  <c r="AC72" i="19"/>
  <c r="W72" i="19"/>
  <c r="W30" i="19"/>
  <c r="L72" i="36"/>
  <c r="L30" i="36"/>
  <c r="AA30" i="36"/>
  <c r="AA72" i="36"/>
  <c r="S72" i="36"/>
  <c r="S30" i="36"/>
  <c r="AD30" i="16"/>
  <c r="AD72" i="16"/>
  <c r="AF29" i="16"/>
  <c r="S72" i="1"/>
  <c r="S30" i="1"/>
  <c r="E72" i="1"/>
  <c r="E30" i="1"/>
  <c r="AC30" i="1"/>
  <c r="AC72" i="1"/>
  <c r="X72" i="4"/>
  <c r="X30" i="4"/>
  <c r="AC30" i="4"/>
  <c r="AC72" i="4"/>
  <c r="F72" i="27"/>
  <c r="F30" i="27"/>
  <c r="AF29" i="27"/>
  <c r="AH72" i="27"/>
  <c r="AH30" i="27"/>
  <c r="S30" i="7"/>
  <c r="S72" i="7"/>
  <c r="E30" i="7"/>
  <c r="E72" i="7"/>
  <c r="AC30" i="23"/>
  <c r="AC72" i="23"/>
  <c r="AA72" i="23"/>
  <c r="AA30" i="23"/>
  <c r="AE30" i="23"/>
  <c r="AE72" i="23"/>
  <c r="X30" i="35"/>
  <c r="X72" i="35"/>
  <c r="AD30" i="35"/>
  <c r="AD72" i="35"/>
  <c r="H30" i="35"/>
  <c r="H72" i="35"/>
  <c r="AB30" i="15"/>
  <c r="AB72" i="15"/>
  <c r="AG30" i="15"/>
  <c r="AG72" i="15"/>
  <c r="AC30" i="22"/>
  <c r="AC72" i="22"/>
  <c r="K30" i="22"/>
  <c r="K72" i="22"/>
  <c r="Z72" i="18"/>
  <c r="Z30" i="18"/>
  <c r="AA30" i="6"/>
  <c r="AA72" i="6"/>
  <c r="AC72" i="6"/>
  <c r="AC30" i="6"/>
  <c r="W30" i="6"/>
  <c r="W72" i="6"/>
  <c r="AA30" i="10"/>
  <c r="AA72" i="10"/>
  <c r="W30" i="10"/>
  <c r="W72" i="10"/>
  <c r="Z72" i="30"/>
  <c r="Z30" i="30"/>
  <c r="AB30" i="30"/>
  <c r="AB72" i="30"/>
  <c r="AI30" i="30"/>
  <c r="AI72" i="30"/>
  <c r="Z30" i="32"/>
  <c r="Z72" i="32"/>
  <c r="Y30" i="32"/>
  <c r="Y72" i="32"/>
  <c r="AH30" i="26"/>
  <c r="AH72" i="26"/>
  <c r="AD30" i="26"/>
  <c r="AD72" i="26"/>
  <c r="AC30" i="26"/>
  <c r="AC72" i="26"/>
  <c r="Z72" i="14"/>
  <c r="Z30" i="14"/>
  <c r="M30" i="14"/>
  <c r="M72" i="14"/>
  <c r="AA72" i="14"/>
  <c r="AA30" i="14"/>
  <c r="L30" i="21"/>
  <c r="L72" i="21"/>
  <c r="F30" i="3"/>
  <c r="F72" i="3"/>
  <c r="Z30" i="3"/>
  <c r="Z72" i="3"/>
  <c r="AH72" i="34"/>
  <c r="AH30" i="34"/>
  <c r="H30" i="34"/>
  <c r="H72" i="34"/>
  <c r="S30" i="29"/>
  <c r="S72" i="29"/>
  <c r="H30" i="29"/>
  <c r="H72" i="29"/>
  <c r="X72" i="29"/>
  <c r="X30" i="29"/>
  <c r="AC72" i="11"/>
  <c r="AC30" i="11"/>
  <c r="H30" i="11"/>
  <c r="H72" i="11"/>
  <c r="E72" i="5"/>
  <c r="E30" i="5"/>
  <c r="H72" i="5"/>
  <c r="H30" i="5"/>
  <c r="Y30" i="5"/>
  <c r="Y72" i="5"/>
  <c r="L30" i="20"/>
  <c r="L72" i="20"/>
  <c r="AA72" i="20"/>
  <c r="AA30" i="20"/>
  <c r="V72" i="37"/>
  <c r="V30" i="37"/>
  <c r="E72" i="17"/>
  <c r="E30" i="17"/>
  <c r="AH30" i="17"/>
  <c r="AH72" i="17"/>
  <c r="V29" i="25"/>
  <c r="AA30" i="13"/>
  <c r="AA72" i="13"/>
  <c r="Z30" i="13"/>
  <c r="Z72" i="13"/>
  <c r="AE72" i="13"/>
  <c r="AE30" i="13"/>
  <c r="V29" i="28"/>
  <c r="F30" i="28"/>
  <c r="F72" i="28"/>
  <c r="Z72" i="8"/>
  <c r="Z30" i="8"/>
  <c r="F72" i="8"/>
  <c r="F30" i="8"/>
  <c r="AG30" i="8"/>
  <c r="AG72" i="8"/>
  <c r="AC72" i="31"/>
  <c r="AC30" i="31"/>
  <c r="AI72" i="31"/>
  <c r="AI30" i="31"/>
  <c r="AE30" i="33"/>
  <c r="AE72" i="33"/>
  <c r="Z72" i="33"/>
  <c r="Z30" i="33"/>
  <c r="W72" i="33"/>
  <c r="W30" i="33"/>
  <c r="E29" i="19"/>
  <c r="Y72" i="19"/>
  <c r="Y30" i="19"/>
  <c r="V29" i="19"/>
  <c r="AH30" i="36"/>
  <c r="AH72" i="36"/>
  <c r="H30" i="36"/>
  <c r="H72" i="36"/>
  <c r="F30" i="36"/>
  <c r="F72" i="36"/>
  <c r="AH30" i="16"/>
  <c r="AH72" i="16"/>
  <c r="AI72" i="16"/>
  <c r="AI30" i="16"/>
  <c r="F30" i="1"/>
  <c r="F72" i="1"/>
  <c r="Y30" i="1"/>
  <c r="Y72" i="1"/>
  <c r="X72" i="1"/>
  <c r="X30" i="1"/>
  <c r="F30" i="4"/>
  <c r="F72" i="4"/>
  <c r="AI72" i="4"/>
  <c r="AI30" i="4"/>
  <c r="Y72" i="27"/>
  <c r="Y30" i="27"/>
  <c r="H72" i="27"/>
  <c r="H30" i="27"/>
  <c r="AC72" i="27"/>
  <c r="AC30" i="27"/>
  <c r="AD30" i="7"/>
  <c r="AD72" i="7"/>
  <c r="X72" i="7"/>
  <c r="X30" i="7"/>
  <c r="Z30" i="7"/>
  <c r="Z72" i="7"/>
  <c r="AD72" i="23"/>
  <c r="AD30" i="23"/>
  <c r="AF29" i="23"/>
  <c r="K30" i="35"/>
  <c r="K72" i="35"/>
  <c r="L30" i="35"/>
  <c r="L72" i="35"/>
  <c r="X30" i="15"/>
  <c r="X72" i="15"/>
  <c r="AA72" i="15"/>
  <c r="AA30" i="15"/>
  <c r="AH72" i="15"/>
  <c r="AH30" i="15"/>
  <c r="F30" i="22"/>
  <c r="F72" i="22"/>
  <c r="H72" i="22"/>
  <c r="H30" i="22"/>
  <c r="F72" i="18"/>
  <c r="F30" i="18"/>
  <c r="L72" i="6"/>
  <c r="L30" i="6"/>
  <c r="AH30" i="6"/>
  <c r="AH72" i="6"/>
  <c r="AI30" i="6"/>
  <c r="AI72" i="6"/>
  <c r="H30" i="10"/>
  <c r="H72" i="10"/>
  <c r="AE72" i="10"/>
  <c r="AE30" i="10"/>
  <c r="Y72" i="30"/>
  <c r="Y30" i="30"/>
  <c r="E30" i="32"/>
  <c r="E72" i="32"/>
  <c r="X30" i="32"/>
  <c r="X72" i="32"/>
  <c r="W30" i="32"/>
  <c r="W72" i="32"/>
  <c r="Z72" i="26"/>
  <c r="Z30" i="26"/>
  <c r="AI30" i="26"/>
  <c r="AI72" i="26"/>
  <c r="X72" i="26"/>
  <c r="X30" i="26"/>
  <c r="AF29" i="14"/>
  <c r="Y72" i="14"/>
  <c r="Y30" i="14"/>
  <c r="AB30" i="14"/>
  <c r="AB72" i="14"/>
  <c r="AI72" i="3"/>
  <c r="AI30" i="3"/>
  <c r="AH72" i="3"/>
  <c r="AH30" i="3"/>
  <c r="AA30" i="3"/>
  <c r="AA72" i="3"/>
  <c r="AB72" i="34"/>
  <c r="AB30" i="34"/>
  <c r="Z72" i="34"/>
  <c r="Z30" i="34"/>
  <c r="AI30" i="29"/>
  <c r="AI72" i="29"/>
  <c r="Z30" i="29"/>
  <c r="Z72" i="29"/>
  <c r="AE30" i="11"/>
  <c r="AE72" i="11"/>
  <c r="AA72" i="11"/>
  <c r="AA30" i="11"/>
  <c r="Y72" i="11"/>
  <c r="Y30" i="11"/>
  <c r="AA30" i="5"/>
  <c r="AA72" i="5"/>
  <c r="V72" i="5"/>
  <c r="V30" i="5"/>
  <c r="Z30" i="5"/>
  <c r="Z72" i="5"/>
  <c r="X72" i="20"/>
  <c r="X30" i="20"/>
  <c r="AG72" i="20"/>
  <c r="AG30" i="20"/>
  <c r="M72" i="37"/>
  <c r="M30" i="37"/>
  <c r="AC30" i="17"/>
  <c r="AC72" i="17"/>
  <c r="V29" i="17"/>
  <c r="K72" i="25"/>
  <c r="K30" i="25"/>
  <c r="M30" i="25"/>
  <c r="M72" i="25"/>
  <c r="AA72" i="25"/>
  <c r="AA30" i="25"/>
  <c r="AD30" i="13"/>
  <c r="AD72" i="13"/>
  <c r="K72" i="13"/>
  <c r="K30" i="13"/>
  <c r="E72" i="13"/>
  <c r="E30" i="13"/>
  <c r="AE30" i="28"/>
  <c r="AE72" i="28"/>
  <c r="W30" i="28"/>
  <c r="W72" i="28"/>
  <c r="H30" i="8"/>
  <c r="H72" i="8"/>
  <c r="AD30" i="8"/>
  <c r="AD72" i="8"/>
  <c r="L30" i="31"/>
  <c r="L72" i="31"/>
  <c r="M30" i="33"/>
  <c r="M72" i="33"/>
  <c r="K72" i="33"/>
  <c r="K30" i="33"/>
  <c r="AD30" i="33"/>
  <c r="AD72" i="33"/>
  <c r="L72" i="19"/>
  <c r="L30" i="19"/>
  <c r="AA72" i="19"/>
  <c r="AA30" i="19"/>
  <c r="AE30" i="36"/>
  <c r="AE72" i="36"/>
  <c r="M72" i="36"/>
  <c r="M30" i="36"/>
  <c r="AG30" i="16"/>
  <c r="AG72" i="16"/>
  <c r="M72" i="16"/>
  <c r="M30" i="16"/>
  <c r="AC30" i="16"/>
  <c r="AC72" i="16"/>
  <c r="K30" i="1"/>
  <c r="K72" i="1"/>
  <c r="M30" i="1"/>
  <c r="M72" i="1"/>
  <c r="Z72" i="1"/>
  <c r="Z30" i="1"/>
  <c r="Z30" i="4"/>
  <c r="Z72" i="4"/>
  <c r="AG72" i="27"/>
  <c r="AG30" i="27"/>
  <c r="AB30" i="27"/>
  <c r="AB72" i="27"/>
  <c r="X30" i="27"/>
  <c r="X72" i="27"/>
  <c r="AA30" i="7"/>
  <c r="AA72" i="7"/>
  <c r="H72" i="7"/>
  <c r="H30" i="7"/>
  <c r="AH72" i="7"/>
  <c r="AH30" i="7"/>
  <c r="S72" i="23"/>
  <c r="S30" i="23"/>
  <c r="M30" i="23"/>
  <c r="M72" i="23"/>
  <c r="U73" i="4"/>
  <c r="U31" i="4"/>
  <c r="F30" i="35"/>
  <c r="F72" i="35"/>
  <c r="Z30" i="35"/>
  <c r="Z72" i="35"/>
  <c r="K30" i="15"/>
  <c r="K72" i="15"/>
  <c r="M30" i="15"/>
  <c r="M72" i="15"/>
  <c r="AE30" i="15"/>
  <c r="AE72" i="15"/>
  <c r="AI30" i="22"/>
  <c r="AI72" i="22"/>
  <c r="W30" i="22"/>
  <c r="W72" i="22"/>
  <c r="AE30" i="22"/>
  <c r="AE72" i="22"/>
  <c r="H72" i="18"/>
  <c r="H30" i="18"/>
  <c r="AB72" i="6"/>
  <c r="AB30" i="6"/>
  <c r="Y30" i="6"/>
  <c r="Y72" i="6"/>
  <c r="AF29" i="10"/>
  <c r="R29" i="10" s="1"/>
  <c r="M30" i="10"/>
  <c r="M72" i="10"/>
  <c r="Y72" i="10"/>
  <c r="Y30" i="10"/>
  <c r="V29" i="30"/>
  <c r="AH30" i="30"/>
  <c r="AH72" i="30"/>
  <c r="M30" i="32"/>
  <c r="M72" i="32"/>
  <c r="AC30" i="32"/>
  <c r="AC72" i="32"/>
  <c r="L30" i="26"/>
  <c r="L72" i="26"/>
  <c r="AE30" i="26"/>
  <c r="AE72" i="26"/>
  <c r="E30" i="26"/>
  <c r="E72" i="26"/>
  <c r="AE30" i="14"/>
  <c r="AE72" i="14"/>
  <c r="AG30" i="14"/>
  <c r="AG72" i="14"/>
  <c r="V29" i="14"/>
  <c r="M30" i="3"/>
  <c r="M72" i="3"/>
  <c r="AB30" i="3"/>
  <c r="AB72" i="3"/>
  <c r="E30" i="34"/>
  <c r="E72" i="34"/>
  <c r="K30" i="34"/>
  <c r="K72" i="34"/>
  <c r="V30" i="29"/>
  <c r="V72" i="29"/>
  <c r="E72" i="11"/>
  <c r="E30" i="11"/>
  <c r="AD72" i="11"/>
  <c r="AD30" i="11"/>
  <c r="L30" i="11"/>
  <c r="L72" i="11"/>
  <c r="M72" i="5"/>
  <c r="M30" i="5"/>
  <c r="L72" i="5"/>
  <c r="L30" i="5"/>
  <c r="K72" i="20"/>
  <c r="K30" i="20"/>
  <c r="M72" i="20"/>
  <c r="M30" i="20"/>
  <c r="W72" i="37"/>
  <c r="W30" i="37"/>
  <c r="Y30" i="17"/>
  <c r="Y72" i="17"/>
  <c r="U73" i="35"/>
  <c r="U31" i="35"/>
  <c r="U32" i="2"/>
  <c r="U74" i="2"/>
  <c r="U73" i="32"/>
  <c r="U31" i="32"/>
  <c r="U74" i="10"/>
  <c r="U32" i="10"/>
  <c r="U31" i="36"/>
  <c r="U73" i="36"/>
  <c r="U31" i="19"/>
  <c r="U73" i="19"/>
  <c r="U73" i="14"/>
  <c r="U31" i="14"/>
  <c r="U31" i="25"/>
  <c r="U73" i="25"/>
  <c r="U72" i="6"/>
  <c r="U30" i="6"/>
  <c r="U73" i="3"/>
  <c r="U31" i="3"/>
  <c r="U74" i="21"/>
  <c r="U32" i="21"/>
  <c r="U73" i="15"/>
  <c r="U31" i="15"/>
  <c r="U34" i="18"/>
  <c r="U76" i="18"/>
  <c r="U31" i="28"/>
  <c r="U73" i="28"/>
  <c r="U31" i="30"/>
  <c r="U73" i="30"/>
  <c r="U31" i="24"/>
  <c r="U73" i="24"/>
  <c r="U31" i="7"/>
  <c r="U73" i="7"/>
  <c r="U75" i="37"/>
  <c r="U33" i="37"/>
  <c r="U31" i="11"/>
  <c r="U73" i="11"/>
  <c r="U74" i="34"/>
  <c r="U32" i="34"/>
  <c r="U32" i="9"/>
  <c r="U74" i="9"/>
  <c r="U74" i="29"/>
  <c r="U32" i="29"/>
  <c r="U31" i="23"/>
  <c r="U73" i="23"/>
  <c r="U32" i="22"/>
  <c r="U74" i="22"/>
  <c r="U31" i="12"/>
  <c r="U73" i="12"/>
  <c r="U31" i="1"/>
  <c r="U73" i="1"/>
  <c r="U73" i="5"/>
  <c r="U31" i="5"/>
  <c r="U74" i="38"/>
  <c r="U32" i="38"/>
  <c r="U31" i="13"/>
  <c r="U73" i="13"/>
  <c r="U32" i="31"/>
  <c r="U74" i="31"/>
  <c r="U73" i="33"/>
  <c r="U31" i="33"/>
  <c r="U32" i="8"/>
  <c r="U74" i="8"/>
  <c r="U73" i="17"/>
  <c r="U31" i="17"/>
  <c r="U31" i="27"/>
  <c r="U73" i="27"/>
  <c r="AH31" i="20"/>
  <c r="AH73" i="20"/>
  <c r="W31" i="30"/>
  <c r="W73" i="30"/>
  <c r="Y31" i="33"/>
  <c r="Y73" i="33"/>
  <c r="Z73" i="19"/>
  <c r="Z31" i="19"/>
  <c r="AB31" i="10"/>
  <c r="AB73" i="10"/>
  <c r="K31" i="6"/>
  <c r="K73" i="6"/>
  <c r="AI73" i="7"/>
  <c r="AI31" i="7"/>
  <c r="AG31" i="31"/>
  <c r="AG73" i="31"/>
  <c r="AG73" i="32"/>
  <c r="AG31" i="32"/>
  <c r="AH31" i="25"/>
  <c r="AH73" i="25"/>
  <c r="AH31" i="11"/>
  <c r="AH73" i="11"/>
  <c r="Z31" i="31"/>
  <c r="Z73" i="31"/>
  <c r="K31" i="3"/>
  <c r="K73" i="3"/>
  <c r="W31" i="27"/>
  <c r="W73" i="27"/>
  <c r="AA73" i="32"/>
  <c r="AA31" i="32"/>
  <c r="AG73" i="3"/>
  <c r="W73" i="36"/>
  <c r="W31" i="36"/>
  <c r="M31" i="9"/>
  <c r="M73" i="9"/>
  <c r="AB73" i="38"/>
  <c r="AB31" i="38"/>
  <c r="F73" i="38"/>
  <c r="F31" i="38"/>
  <c r="AD31" i="9"/>
  <c r="AD73" i="9"/>
  <c r="AG32" i="38"/>
  <c r="AG74" i="38"/>
  <c r="Z31" i="9"/>
  <c r="Z73" i="9"/>
  <c r="AE73" i="38"/>
  <c r="AE31" i="38"/>
  <c r="AA31" i="18"/>
  <c r="AA73" i="18"/>
  <c r="AG73" i="35"/>
  <c r="AG31" i="35"/>
  <c r="AC73" i="9"/>
  <c r="AC31" i="9"/>
  <c r="K31" i="17"/>
  <c r="K73" i="17"/>
  <c r="V73" i="9"/>
  <c r="V31" i="9"/>
  <c r="K31" i="9"/>
  <c r="K73" i="9"/>
  <c r="AC72" i="29"/>
  <c r="AC30" i="29"/>
  <c r="T29" i="29"/>
  <c r="AA73" i="38"/>
  <c r="AA31" i="38"/>
  <c r="F73" i="12"/>
  <c r="F31" i="12"/>
  <c r="S31" i="12"/>
  <c r="S73" i="12"/>
  <c r="AI31" i="38"/>
  <c r="AI73" i="38"/>
  <c r="X31" i="38"/>
  <c r="X73" i="38"/>
  <c r="AF31" i="12"/>
  <c r="AF73" i="12"/>
  <c r="H32" i="9"/>
  <c r="H74" i="9"/>
  <c r="AI31" i="18"/>
  <c r="AI73" i="18"/>
  <c r="AF30" i="9"/>
  <c r="AF72" i="9"/>
  <c r="R72" i="9" s="1"/>
  <c r="V30" i="38"/>
  <c r="V72" i="38"/>
  <c r="T72" i="38" s="1"/>
  <c r="T29" i="38"/>
  <c r="AG73" i="12"/>
  <c r="AG31" i="12"/>
  <c r="AE31" i="29"/>
  <c r="AE73" i="29"/>
  <c r="S73" i="18"/>
  <c r="S31" i="18"/>
  <c r="M73" i="38"/>
  <c r="M31" i="38"/>
  <c r="AB73" i="9"/>
  <c r="AB31" i="9"/>
  <c r="Z73" i="38"/>
  <c r="Z31" i="38"/>
  <c r="AG31" i="9"/>
  <c r="AG73" i="9"/>
  <c r="AF72" i="38"/>
  <c r="R72" i="38" s="1"/>
  <c r="AF30" i="38"/>
  <c r="R29" i="38"/>
  <c r="AI73" i="12"/>
  <c r="AI31" i="12"/>
  <c r="M31" i="12"/>
  <c r="M73" i="12"/>
  <c r="AI73" i="9"/>
  <c r="AI31" i="9"/>
  <c r="X32" i="11"/>
  <c r="X74" i="11"/>
  <c r="AC31" i="38"/>
  <c r="AC73" i="38"/>
  <c r="K31" i="18"/>
  <c r="K73" i="18"/>
  <c r="X73" i="9"/>
  <c r="X31" i="9"/>
  <c r="AB73" i="17"/>
  <c r="AB31" i="17"/>
  <c r="AG30" i="29"/>
  <c r="AG72" i="29"/>
  <c r="R72" i="29" s="1"/>
  <c r="R29" i="29"/>
  <c r="AF30" i="18"/>
  <c r="AF72" i="18"/>
  <c r="R72" i="18" s="1"/>
  <c r="R29" i="18"/>
  <c r="L31" i="38"/>
  <c r="L73" i="38"/>
  <c r="AA31" i="12"/>
  <c r="AA73" i="12"/>
  <c r="AC73" i="18"/>
  <c r="AC31" i="18"/>
  <c r="E72" i="18"/>
  <c r="E30" i="18"/>
  <c r="E73" i="9"/>
  <c r="E31" i="9"/>
  <c r="E73" i="38"/>
  <c r="E31" i="38"/>
  <c r="M73" i="18"/>
  <c r="M31" i="18"/>
  <c r="AE31" i="12"/>
  <c r="AE73" i="12"/>
  <c r="W73" i="38"/>
  <c r="W31" i="38"/>
  <c r="F31" i="9"/>
  <c r="F73" i="9"/>
  <c r="AB31" i="18"/>
  <c r="AB73" i="18"/>
  <c r="S73" i="38"/>
  <c r="S31" i="38"/>
  <c r="AE73" i="9"/>
  <c r="AE31" i="9"/>
  <c r="AH73" i="38"/>
  <c r="AH31" i="38"/>
  <c r="S31" i="9"/>
  <c r="S73" i="9"/>
  <c r="L73" i="12"/>
  <c r="L31" i="12"/>
  <c r="M73" i="17"/>
  <c r="M31" i="17"/>
  <c r="AI31" i="28"/>
  <c r="AI73" i="28"/>
  <c r="AH73" i="9"/>
  <c r="AH31" i="9"/>
  <c r="Z31" i="17"/>
  <c r="Z73" i="17"/>
  <c r="F31" i="17"/>
  <c r="F73" i="17"/>
  <c r="AG73" i="18"/>
  <c r="AG31" i="18"/>
  <c r="L73" i="9"/>
  <c r="L31" i="9"/>
  <c r="AG72" i="17"/>
  <c r="AG30" i="17"/>
  <c r="R29" i="17"/>
  <c r="H73" i="38"/>
  <c r="H31" i="38"/>
  <c r="L73" i="18"/>
  <c r="L31" i="18"/>
  <c r="AH73" i="18"/>
  <c r="AH31" i="18"/>
  <c r="AD31" i="29"/>
  <c r="AD73" i="29"/>
  <c r="Y31" i="9"/>
  <c r="Y73" i="9"/>
  <c r="AD73" i="12"/>
  <c r="AD31" i="12"/>
  <c r="T29" i="18"/>
  <c r="AM29" i="18" s="1"/>
  <c r="AP29" i="18" s="1"/>
  <c r="W72" i="18"/>
  <c r="W30" i="18"/>
  <c r="AD31" i="38"/>
  <c r="AD73" i="38"/>
  <c r="F73" i="29"/>
  <c r="F31" i="29"/>
  <c r="Y73" i="18"/>
  <c r="Y31" i="18"/>
  <c r="L73" i="37"/>
  <c r="L31" i="37"/>
  <c r="AA31" i="24"/>
  <c r="AA73" i="24"/>
  <c r="AG31" i="34"/>
  <c r="AG73" i="34"/>
  <c r="X73" i="21"/>
  <c r="X31" i="21"/>
  <c r="V30" i="12"/>
  <c r="T29" i="12"/>
  <c r="V72" i="12"/>
  <c r="AA31" i="9"/>
  <c r="AA73" i="9"/>
  <c r="H74" i="12"/>
  <c r="H32" i="12"/>
  <c r="AH31" i="24"/>
  <c r="AH73" i="24"/>
  <c r="AB31" i="4"/>
  <c r="AB73" i="4"/>
  <c r="AG73" i="37"/>
  <c r="AG31" i="37"/>
  <c r="S31" i="37"/>
  <c r="S73" i="37"/>
  <c r="Y73" i="21"/>
  <c r="Y31" i="21"/>
  <c r="K74" i="38"/>
  <c r="K32" i="38"/>
  <c r="K73" i="21"/>
  <c r="K31" i="21"/>
  <c r="AD31" i="14"/>
  <c r="AD73" i="14"/>
  <c r="Y73" i="24"/>
  <c r="Y31" i="24"/>
  <c r="R29" i="21"/>
  <c r="E30" i="24"/>
  <c r="E72" i="24"/>
  <c r="AI73" i="21"/>
  <c r="AI31" i="21"/>
  <c r="AB31" i="21"/>
  <c r="AB73" i="21"/>
  <c r="K31" i="12"/>
  <c r="K73" i="12"/>
  <c r="AG73" i="24"/>
  <c r="AG31" i="24"/>
  <c r="AD73" i="17"/>
  <c r="AD31" i="17"/>
  <c r="E72" i="37"/>
  <c r="E30" i="37"/>
  <c r="AA73" i="21"/>
  <c r="AA31" i="21"/>
  <c r="X72" i="37"/>
  <c r="X30" i="37"/>
  <c r="T29" i="37"/>
  <c r="AI31" i="24"/>
  <c r="AI73" i="24"/>
  <c r="AD73" i="21"/>
  <c r="AD31" i="21"/>
  <c r="V30" i="21"/>
  <c r="V72" i="21"/>
  <c r="T29" i="21"/>
  <c r="AF30" i="21"/>
  <c r="AF72" i="21"/>
  <c r="AA73" i="37"/>
  <c r="AA31" i="37"/>
  <c r="H31" i="37"/>
  <c r="H73" i="37"/>
  <c r="AB73" i="12"/>
  <c r="AB31" i="12"/>
  <c r="AF30" i="37"/>
  <c r="AF72" i="37"/>
  <c r="R29" i="37"/>
  <c r="W31" i="4"/>
  <c r="W73" i="4"/>
  <c r="M31" i="21"/>
  <c r="M73" i="21"/>
  <c r="AD30" i="5"/>
  <c r="T29" i="5"/>
  <c r="AD72" i="5"/>
  <c r="AM72" i="38"/>
  <c r="AP72" i="38" s="1"/>
  <c r="AH31" i="21"/>
  <c r="AH73" i="21"/>
  <c r="R29" i="24"/>
  <c r="AF72" i="24"/>
  <c r="AF30" i="24"/>
  <c r="H73" i="24"/>
  <c r="H31" i="24"/>
  <c r="L31" i="24"/>
  <c r="L73" i="24"/>
  <c r="S30" i="4"/>
  <c r="S72" i="4"/>
  <c r="Z31" i="24"/>
  <c r="Z73" i="24"/>
  <c r="F31" i="24"/>
  <c r="F73" i="24"/>
  <c r="AG31" i="21"/>
  <c r="AG73" i="21"/>
  <c r="Z73" i="37"/>
  <c r="Z31" i="37"/>
  <c r="Y31" i="37"/>
  <c r="Y73" i="37"/>
  <c r="W73" i="24"/>
  <c r="W31" i="24"/>
  <c r="W73" i="12"/>
  <c r="W31" i="12"/>
  <c r="K72" i="5"/>
  <c r="K30" i="5"/>
  <c r="M73" i="24"/>
  <c r="M31" i="24"/>
  <c r="AB31" i="37"/>
  <c r="AB73" i="37"/>
  <c r="W72" i="9"/>
  <c r="W30" i="9"/>
  <c r="T29" i="9"/>
  <c r="AD31" i="37"/>
  <c r="AD73" i="37"/>
  <c r="AC31" i="21"/>
  <c r="AC73" i="21"/>
  <c r="E72" i="21"/>
  <c r="E30" i="21"/>
  <c r="E30" i="12"/>
  <c r="E72" i="12"/>
  <c r="AI72" i="5"/>
  <c r="AI30" i="5"/>
  <c r="R29" i="5"/>
  <c r="AD73" i="24"/>
  <c r="AD31" i="24"/>
  <c r="AC31" i="12"/>
  <c r="AC73" i="12"/>
  <c r="AI31" i="35"/>
  <c r="AI73" i="35"/>
  <c r="H73" i="21"/>
  <c r="H31" i="21"/>
  <c r="AH73" i="14"/>
  <c r="AH31" i="14"/>
  <c r="X31" i="28"/>
  <c r="X73" i="28"/>
  <c r="Z73" i="21"/>
  <c r="Z31" i="21"/>
  <c r="V30" i="24"/>
  <c r="V72" i="24"/>
  <c r="X31" i="24"/>
  <c r="X73" i="24"/>
  <c r="Y32" i="38"/>
  <c r="Y74" i="38"/>
  <c r="AC31" i="34"/>
  <c r="AC73" i="34"/>
  <c r="K31" i="37"/>
  <c r="K73" i="37"/>
  <c r="AH31" i="22"/>
  <c r="AH73" i="22"/>
  <c r="X73" i="12"/>
  <c r="X31" i="12"/>
  <c r="Y31" i="12"/>
  <c r="Y73" i="12"/>
  <c r="AI73" i="37"/>
  <c r="AI31" i="37"/>
  <c r="F31" i="37"/>
  <c r="F73" i="37"/>
  <c r="AC31" i="24"/>
  <c r="AC73" i="24"/>
  <c r="V30" i="4"/>
  <c r="V72" i="4"/>
  <c r="K31" i="24"/>
  <c r="K73" i="24"/>
  <c r="Z31" i="12"/>
  <c r="Z73" i="12"/>
  <c r="AH73" i="37"/>
  <c r="AH31" i="37"/>
  <c r="M73" i="29"/>
  <c r="M31" i="29"/>
  <c r="S73" i="24"/>
  <c r="S31" i="24"/>
  <c r="AE31" i="37"/>
  <c r="AE73" i="37"/>
  <c r="AC73" i="37"/>
  <c r="AC31" i="37"/>
  <c r="P84" i="9" l="1"/>
  <c r="T14" i="39" s="1"/>
  <c r="Q36" i="5"/>
  <c r="Q78" i="5"/>
  <c r="U32" i="26"/>
  <c r="U74" i="26"/>
  <c r="C36" i="16"/>
  <c r="C78" i="16"/>
  <c r="I77" i="19"/>
  <c r="I35" i="19"/>
  <c r="C79" i="10"/>
  <c r="C37" i="10"/>
  <c r="C77" i="5"/>
  <c r="C35" i="5"/>
  <c r="P37" i="19"/>
  <c r="P79" i="19"/>
  <c r="N76" i="37"/>
  <c r="N34" i="37"/>
  <c r="P34" i="1"/>
  <c r="P76" i="1"/>
  <c r="O75" i="7"/>
  <c r="O33" i="7"/>
  <c r="J35" i="18"/>
  <c r="J77" i="18"/>
  <c r="G35" i="26"/>
  <c r="G77" i="26"/>
  <c r="P34" i="16"/>
  <c r="P76" i="16"/>
  <c r="G76" i="11"/>
  <c r="G34" i="11"/>
  <c r="O77" i="19"/>
  <c r="O35" i="19"/>
  <c r="J33" i="3"/>
  <c r="J75" i="3"/>
  <c r="N34" i="10"/>
  <c r="N76" i="10"/>
  <c r="Q41" i="22"/>
  <c r="Q25" i="43" s="1"/>
  <c r="G78" i="22"/>
  <c r="G36" i="22"/>
  <c r="Q37" i="7"/>
  <c r="Q79" i="7"/>
  <c r="O33" i="37"/>
  <c r="O75" i="37"/>
  <c r="N40" i="4"/>
  <c r="N82" i="4"/>
  <c r="Q33" i="28"/>
  <c r="Q75" i="28"/>
  <c r="G38" i="13"/>
  <c r="G80" i="13"/>
  <c r="G35" i="28"/>
  <c r="G77" i="28"/>
  <c r="I34" i="9"/>
  <c r="I76" i="9"/>
  <c r="N35" i="14"/>
  <c r="N77" i="14"/>
  <c r="O78" i="9"/>
  <c r="O36" i="9"/>
  <c r="Q77" i="2"/>
  <c r="Q35" i="2"/>
  <c r="P78" i="2"/>
  <c r="P36" i="2"/>
  <c r="G77" i="33"/>
  <c r="G35" i="33"/>
  <c r="C36" i="36"/>
  <c r="C78" i="36"/>
  <c r="C34" i="30"/>
  <c r="C76" i="30"/>
  <c r="Q79" i="32"/>
  <c r="Q37" i="32"/>
  <c r="N78" i="20"/>
  <c r="N36" i="20"/>
  <c r="P77" i="21"/>
  <c r="P35" i="21"/>
  <c r="U74" i="20"/>
  <c r="U32" i="20"/>
  <c r="O39" i="14"/>
  <c r="O81" i="14"/>
  <c r="J82" i="36"/>
  <c r="J40" i="36"/>
  <c r="J83" i="36" s="1"/>
  <c r="O36" i="27"/>
  <c r="O78" i="27"/>
  <c r="I34" i="22"/>
  <c r="I76" i="22"/>
  <c r="I35" i="1"/>
  <c r="I77" i="1"/>
  <c r="P82" i="9"/>
  <c r="P40" i="9"/>
  <c r="P83" i="9" s="1"/>
  <c r="O78" i="29"/>
  <c r="O36" i="29"/>
  <c r="Q38" i="18"/>
  <c r="Q80" i="18"/>
  <c r="Q35" i="20"/>
  <c r="Q77" i="20"/>
  <c r="C34" i="29"/>
  <c r="C76" i="29"/>
  <c r="Q35" i="8"/>
  <c r="Q77" i="8"/>
  <c r="I34" i="35"/>
  <c r="I76" i="35"/>
  <c r="G80" i="16"/>
  <c r="G38" i="16"/>
  <c r="N80" i="25"/>
  <c r="N38" i="25"/>
  <c r="Q34" i="30"/>
  <c r="Q76" i="30"/>
  <c r="Q34" i="27"/>
  <c r="Q76" i="27"/>
  <c r="P76" i="12"/>
  <c r="P34" i="12"/>
  <c r="P78" i="23"/>
  <c r="P36" i="23"/>
  <c r="J34" i="26"/>
  <c r="J76" i="26"/>
  <c r="N80" i="19"/>
  <c r="N38" i="19"/>
  <c r="P33" i="34"/>
  <c r="P75" i="34"/>
  <c r="C76" i="9"/>
  <c r="C34" i="9"/>
  <c r="C33" i="33"/>
  <c r="C75" i="33"/>
  <c r="C34" i="35"/>
  <c r="C76" i="35"/>
  <c r="Q77" i="13"/>
  <c r="Q35" i="13"/>
  <c r="Q34" i="36"/>
  <c r="Q76" i="36"/>
  <c r="G77" i="19"/>
  <c r="G35" i="19"/>
  <c r="G80" i="7"/>
  <c r="G38" i="7"/>
  <c r="C33" i="18"/>
  <c r="C75" i="18"/>
  <c r="N37" i="18"/>
  <c r="N79" i="18"/>
  <c r="G77" i="25"/>
  <c r="G35" i="25"/>
  <c r="P37" i="38"/>
  <c r="P79" i="38"/>
  <c r="C75" i="31"/>
  <c r="C33" i="31"/>
  <c r="P35" i="5"/>
  <c r="P77" i="5"/>
  <c r="C38" i="24"/>
  <c r="C80" i="24"/>
  <c r="P34" i="8"/>
  <c r="P76" i="8"/>
  <c r="G76" i="31"/>
  <c r="G34" i="31"/>
  <c r="Q37" i="38"/>
  <c r="Q79" i="38"/>
  <c r="C34" i="14"/>
  <c r="C76" i="14"/>
  <c r="Q76" i="1"/>
  <c r="Q34" i="1"/>
  <c r="P34" i="31"/>
  <c r="P76" i="31"/>
  <c r="Q82" i="11"/>
  <c r="Q84" i="11" s="1"/>
  <c r="U16" i="39" s="1"/>
  <c r="Q40" i="11"/>
  <c r="Q83" i="11" s="1"/>
  <c r="Q41" i="11"/>
  <c r="Q14" i="43" s="1"/>
  <c r="J75" i="10"/>
  <c r="J33" i="10"/>
  <c r="J76" i="16"/>
  <c r="J34" i="16"/>
  <c r="G78" i="24"/>
  <c r="G36" i="24"/>
  <c r="N34" i="13"/>
  <c r="N76" i="13"/>
  <c r="Q35" i="24"/>
  <c r="Q77" i="24"/>
  <c r="G80" i="12"/>
  <c r="G38" i="12"/>
  <c r="C77" i="15"/>
  <c r="C35" i="15"/>
  <c r="C34" i="38"/>
  <c r="C76" i="38"/>
  <c r="P37" i="33"/>
  <c r="P79" i="33"/>
  <c r="I35" i="2"/>
  <c r="I77" i="2"/>
  <c r="J34" i="29"/>
  <c r="J76" i="29"/>
  <c r="I77" i="38"/>
  <c r="I35" i="38"/>
  <c r="O33" i="22"/>
  <c r="O75" i="22"/>
  <c r="G34" i="30"/>
  <c r="G76" i="30"/>
  <c r="J35" i="28"/>
  <c r="J77" i="28"/>
  <c r="G35" i="37"/>
  <c r="G77" i="37"/>
  <c r="P41" i="9"/>
  <c r="P12" i="43" s="1"/>
  <c r="N34" i="27"/>
  <c r="N76" i="27"/>
  <c r="N38" i="7"/>
  <c r="N80" i="7"/>
  <c r="C80" i="28"/>
  <c r="C38" i="28"/>
  <c r="Q34" i="19"/>
  <c r="Q76" i="19"/>
  <c r="Q35" i="34"/>
  <c r="Q77" i="34"/>
  <c r="C37" i="27"/>
  <c r="C79" i="27"/>
  <c r="G79" i="4"/>
  <c r="G37" i="4"/>
  <c r="P33" i="24"/>
  <c r="P75" i="24"/>
  <c r="C33" i="12"/>
  <c r="C75" i="12"/>
  <c r="N35" i="32"/>
  <c r="N77" i="32"/>
  <c r="I75" i="36"/>
  <c r="I33" i="36"/>
  <c r="Q76" i="29"/>
  <c r="Q34" i="29"/>
  <c r="C39" i="26"/>
  <c r="C81" i="26"/>
  <c r="J78" i="8"/>
  <c r="J36" i="8"/>
  <c r="P38" i="32"/>
  <c r="P80" i="32"/>
  <c r="N34" i="2"/>
  <c r="N76" i="2"/>
  <c r="Q33" i="35"/>
  <c r="Q75" i="35"/>
  <c r="Q33" i="33"/>
  <c r="Q75" i="33"/>
  <c r="P77" i="26"/>
  <c r="P35" i="26"/>
  <c r="I34" i="23"/>
  <c r="I76" i="23"/>
  <c r="G75" i="20"/>
  <c r="G33" i="20"/>
  <c r="Q84" i="21"/>
  <c r="U26" i="39" s="1"/>
  <c r="I38" i="11"/>
  <c r="I80" i="11"/>
  <c r="I76" i="6"/>
  <c r="I34" i="6"/>
  <c r="O34" i="15"/>
  <c r="O76" i="15"/>
  <c r="O34" i="21"/>
  <c r="O76" i="21"/>
  <c r="I35" i="10"/>
  <c r="I77" i="10"/>
  <c r="C36" i="1"/>
  <c r="C78" i="1"/>
  <c r="N80" i="34"/>
  <c r="N38" i="34"/>
  <c r="N35" i="23"/>
  <c r="N77" i="23"/>
  <c r="N80" i="15"/>
  <c r="N38" i="15"/>
  <c r="P80" i="29"/>
  <c r="P38" i="29"/>
  <c r="I83" i="20"/>
  <c r="I84" i="20" s="1"/>
  <c r="M25" i="39" s="1"/>
  <c r="I41" i="20"/>
  <c r="I23" i="43" s="1"/>
  <c r="J35" i="24"/>
  <c r="J77" i="24"/>
  <c r="P34" i="7"/>
  <c r="P76" i="7"/>
  <c r="I80" i="30"/>
  <c r="I38" i="30"/>
  <c r="I77" i="3"/>
  <c r="I35" i="3"/>
  <c r="J36" i="30"/>
  <c r="J78" i="30"/>
  <c r="O34" i="13"/>
  <c r="O76" i="13"/>
  <c r="N37" i="30"/>
  <c r="N79" i="30"/>
  <c r="G35" i="9"/>
  <c r="G77" i="9"/>
  <c r="N35" i="28"/>
  <c r="N77" i="28"/>
  <c r="I33" i="13"/>
  <c r="I75" i="13"/>
  <c r="C34" i="13"/>
  <c r="C76" i="13"/>
  <c r="N78" i="8"/>
  <c r="N36" i="8"/>
  <c r="C39" i="6"/>
  <c r="C81" i="6"/>
  <c r="P34" i="28"/>
  <c r="P76" i="28"/>
  <c r="P33" i="11"/>
  <c r="P75" i="11"/>
  <c r="I35" i="15"/>
  <c r="I77" i="15"/>
  <c r="N78" i="6"/>
  <c r="N36" i="6"/>
  <c r="Q77" i="14"/>
  <c r="Q35" i="14"/>
  <c r="C34" i="3"/>
  <c r="C76" i="3"/>
  <c r="G79" i="18"/>
  <c r="G37" i="18"/>
  <c r="C34" i="21"/>
  <c r="C76" i="21"/>
  <c r="J76" i="21"/>
  <c r="J34" i="21"/>
  <c r="J35" i="15"/>
  <c r="J77" i="15"/>
  <c r="P37" i="18"/>
  <c r="P79" i="18"/>
  <c r="Q35" i="16"/>
  <c r="Q77" i="16"/>
  <c r="N34" i="9"/>
  <c r="N76" i="9"/>
  <c r="C76" i="22"/>
  <c r="C34" i="22"/>
  <c r="C33" i="8"/>
  <c r="C75" i="8"/>
  <c r="P35" i="25"/>
  <c r="P77" i="25"/>
  <c r="O34" i="16"/>
  <c r="O76" i="16"/>
  <c r="N77" i="1"/>
  <c r="N35" i="1"/>
  <c r="I78" i="16"/>
  <c r="I36" i="16"/>
  <c r="N33" i="31"/>
  <c r="N75" i="31"/>
  <c r="G79" i="38"/>
  <c r="G37" i="38"/>
  <c r="O78" i="8"/>
  <c r="O36" i="8"/>
  <c r="I35" i="21"/>
  <c r="I77" i="21"/>
  <c r="O34" i="2"/>
  <c r="O76" i="2"/>
  <c r="O34" i="32"/>
  <c r="O76" i="32"/>
  <c r="N38" i="12"/>
  <c r="N80" i="12"/>
  <c r="G34" i="5"/>
  <c r="G76" i="5"/>
  <c r="O33" i="10"/>
  <c r="O75" i="10"/>
  <c r="I37" i="18"/>
  <c r="I79" i="18"/>
  <c r="Q36" i="23"/>
  <c r="Q78" i="23"/>
  <c r="O36" i="30"/>
  <c r="O78" i="30"/>
  <c r="I37" i="12"/>
  <c r="I79" i="12"/>
  <c r="I34" i="34"/>
  <c r="I76" i="34"/>
  <c r="N35" i="24"/>
  <c r="N77" i="24"/>
  <c r="I37" i="24"/>
  <c r="I79" i="24"/>
  <c r="O33" i="25"/>
  <c r="O75" i="25"/>
  <c r="C76" i="11"/>
  <c r="C34" i="11"/>
  <c r="P76" i="3"/>
  <c r="P34" i="3"/>
  <c r="O78" i="5"/>
  <c r="O36" i="5"/>
  <c r="C37" i="7"/>
  <c r="C79" i="7"/>
  <c r="I34" i="27"/>
  <c r="I76" i="27"/>
  <c r="G34" i="21"/>
  <c r="G76" i="21"/>
  <c r="P75" i="13"/>
  <c r="P33" i="13"/>
  <c r="O33" i="11"/>
  <c r="O75" i="11"/>
  <c r="P75" i="22"/>
  <c r="P33" i="22"/>
  <c r="P37" i="27"/>
  <c r="P79" i="27"/>
  <c r="C77" i="19"/>
  <c r="C35" i="19"/>
  <c r="O33" i="3"/>
  <c r="O75" i="3"/>
  <c r="G75" i="1"/>
  <c r="G33" i="1"/>
  <c r="G34" i="36"/>
  <c r="G76" i="36"/>
  <c r="D33" i="1"/>
  <c r="D75" i="1"/>
  <c r="P79" i="20"/>
  <c r="P37" i="20"/>
  <c r="O35" i="26"/>
  <c r="O77" i="26"/>
  <c r="P34" i="14"/>
  <c r="P76" i="14"/>
  <c r="N39" i="5"/>
  <c r="N81" i="5"/>
  <c r="I35" i="31"/>
  <c r="I77" i="31"/>
  <c r="Q83" i="12"/>
  <c r="Q84" i="12" s="1"/>
  <c r="Q41" i="12"/>
  <c r="Q15" i="43" s="1"/>
  <c r="O35" i="38"/>
  <c r="O77" i="38"/>
  <c r="I77" i="14"/>
  <c r="I35" i="14"/>
  <c r="O33" i="28"/>
  <c r="O75" i="28"/>
  <c r="I35" i="5"/>
  <c r="I77" i="5"/>
  <c r="O37" i="31"/>
  <c r="O79" i="31"/>
  <c r="G38" i="32"/>
  <c r="G80" i="32"/>
  <c r="O34" i="1"/>
  <c r="O76" i="1"/>
  <c r="Q35" i="6"/>
  <c r="Q77" i="6"/>
  <c r="N33" i="16"/>
  <c r="N75" i="16"/>
  <c r="G34" i="34"/>
  <c r="G76" i="34"/>
  <c r="G34" i="27"/>
  <c r="G76" i="27"/>
  <c r="Q38" i="31"/>
  <c r="Q80" i="31"/>
  <c r="N36" i="3"/>
  <c r="N78" i="3"/>
  <c r="T9" i="39"/>
  <c r="I78" i="37"/>
  <c r="I36" i="37"/>
  <c r="J34" i="22"/>
  <c r="J76" i="22"/>
  <c r="J83" i="27"/>
  <c r="J84" i="27" s="1"/>
  <c r="J41" i="27"/>
  <c r="J30" i="43" s="1"/>
  <c r="I38" i="26"/>
  <c r="I80" i="26"/>
  <c r="C79" i="20"/>
  <c r="C37" i="20"/>
  <c r="N34" i="26"/>
  <c r="N76" i="26"/>
  <c r="J35" i="11"/>
  <c r="J77" i="11"/>
  <c r="C76" i="4"/>
  <c r="C34" i="4"/>
  <c r="T72" i="29"/>
  <c r="AM72" i="29" s="1"/>
  <c r="AP72" i="29" s="1"/>
  <c r="Q34" i="4"/>
  <c r="Q76" i="4"/>
  <c r="N36" i="22"/>
  <c r="N78" i="22"/>
  <c r="O82" i="20"/>
  <c r="O40" i="20"/>
  <c r="G78" i="2"/>
  <c r="G36" i="2"/>
  <c r="J79" i="23"/>
  <c r="J37" i="23"/>
  <c r="I80" i="4"/>
  <c r="I38" i="4"/>
  <c r="I76" i="7"/>
  <c r="I34" i="7"/>
  <c r="G34" i="14"/>
  <c r="G76" i="14"/>
  <c r="P39" i="15"/>
  <c r="P81" i="15"/>
  <c r="C33" i="37"/>
  <c r="C75" i="37"/>
  <c r="Q77" i="25"/>
  <c r="Q35" i="25"/>
  <c r="J33" i="25"/>
  <c r="J75" i="25"/>
  <c r="P34" i="37"/>
  <c r="P76" i="37"/>
  <c r="G80" i="29"/>
  <c r="G38" i="29"/>
  <c r="I76" i="8"/>
  <c r="I34" i="8"/>
  <c r="O77" i="18"/>
  <c r="O35" i="18"/>
  <c r="Q81" i="37"/>
  <c r="Q39" i="37"/>
  <c r="J35" i="32"/>
  <c r="J77" i="32"/>
  <c r="I35" i="32"/>
  <c r="I77" i="32"/>
  <c r="C75" i="17"/>
  <c r="C33" i="17"/>
  <c r="N33" i="35"/>
  <c r="N75" i="35"/>
  <c r="G78" i="23"/>
  <c r="G36" i="23"/>
  <c r="G33" i="35"/>
  <c r="G75" i="35"/>
  <c r="Q35" i="26"/>
  <c r="Q77" i="26"/>
  <c r="C33" i="34"/>
  <c r="C75" i="34"/>
  <c r="O36" i="33"/>
  <c r="O78" i="33"/>
  <c r="J83" i="13"/>
  <c r="J84" i="13" s="1"/>
  <c r="J41" i="13"/>
  <c r="J16" i="43" s="1"/>
  <c r="G76" i="15"/>
  <c r="G34" i="15"/>
  <c r="Q82" i="15"/>
  <c r="Q84" i="15" s="1"/>
  <c r="Q40" i="15"/>
  <c r="Q83" i="15" s="1"/>
  <c r="Q41" i="15"/>
  <c r="Q18" i="43" s="1"/>
  <c r="G34" i="3"/>
  <c r="G76" i="3"/>
  <c r="Q37" i="10"/>
  <c r="Q79" i="10"/>
  <c r="O34" i="6"/>
  <c r="O76" i="6"/>
  <c r="P37" i="30"/>
  <c r="P79" i="30"/>
  <c r="N75" i="21"/>
  <c r="N33" i="21"/>
  <c r="P76" i="6"/>
  <c r="P34" i="6"/>
  <c r="I40" i="25"/>
  <c r="I82" i="25"/>
  <c r="N33" i="36"/>
  <c r="N75" i="36"/>
  <c r="N76" i="11"/>
  <c r="N34" i="11"/>
  <c r="C35" i="2"/>
  <c r="C77" i="2"/>
  <c r="G37" i="6"/>
  <c r="G79" i="6"/>
  <c r="O35" i="36"/>
  <c r="O77" i="36"/>
  <c r="C77" i="32"/>
  <c r="C35" i="32"/>
  <c r="J36" i="33"/>
  <c r="J78" i="33"/>
  <c r="O36" i="24"/>
  <c r="O78" i="24"/>
  <c r="N35" i="17"/>
  <c r="N77" i="17"/>
  <c r="G35" i="10"/>
  <c r="G77" i="10"/>
  <c r="O37" i="23"/>
  <c r="O79" i="23"/>
  <c r="Q79" i="3"/>
  <c r="Q37" i="3"/>
  <c r="G79" i="8"/>
  <c r="G37" i="8"/>
  <c r="O33" i="17"/>
  <c r="O75" i="17"/>
  <c r="G77" i="17"/>
  <c r="G35" i="17"/>
  <c r="O35" i="12"/>
  <c r="O77" i="12"/>
  <c r="J78" i="12"/>
  <c r="J36" i="12"/>
  <c r="J37" i="38"/>
  <c r="J79" i="38"/>
  <c r="C77" i="25"/>
  <c r="C35" i="25"/>
  <c r="I34" i="33"/>
  <c r="I76" i="33"/>
  <c r="N34" i="29"/>
  <c r="N76" i="29"/>
  <c r="I35" i="28"/>
  <c r="I77" i="28"/>
  <c r="O36" i="35"/>
  <c r="O78" i="35"/>
  <c r="O79" i="4"/>
  <c r="O37" i="4"/>
  <c r="C78" i="23"/>
  <c r="C36" i="23"/>
  <c r="Q76" i="9"/>
  <c r="Q34" i="9"/>
  <c r="N35" i="33"/>
  <c r="N77" i="33"/>
  <c r="T30" i="29"/>
  <c r="Z73" i="3"/>
  <c r="Z31" i="3"/>
  <c r="M31" i="14"/>
  <c r="M73" i="14"/>
  <c r="AH73" i="26"/>
  <c r="AH31" i="26"/>
  <c r="AB31" i="30"/>
  <c r="AB73" i="30"/>
  <c r="W73" i="6"/>
  <c r="W31" i="6"/>
  <c r="AD31" i="18"/>
  <c r="AD73" i="18"/>
  <c r="W73" i="15"/>
  <c r="W31" i="15"/>
  <c r="Y73" i="7"/>
  <c r="Y31" i="7"/>
  <c r="H31" i="19"/>
  <c r="H73" i="19"/>
  <c r="E72" i="28"/>
  <c r="E30" i="28"/>
  <c r="Z73" i="25"/>
  <c r="Z31" i="25"/>
  <c r="M31" i="11"/>
  <c r="M73" i="11"/>
  <c r="V30" i="26"/>
  <c r="T29" i="26"/>
  <c r="T30" i="26" s="1"/>
  <c r="T31" i="26" s="1"/>
  <c r="T32" i="26" s="1"/>
  <c r="T33" i="26" s="1"/>
  <c r="T34" i="26" s="1"/>
  <c r="T35" i="26" s="1"/>
  <c r="T36" i="26" s="1"/>
  <c r="T37" i="26" s="1"/>
  <c r="T38" i="26" s="1"/>
  <c r="T39" i="26" s="1"/>
  <c r="T40" i="26" s="1"/>
  <c r="T41" i="26" s="1"/>
  <c r="V72" i="26"/>
  <c r="T72" i="26" s="1"/>
  <c r="AC73" i="10"/>
  <c r="AC31" i="10"/>
  <c r="L73" i="7"/>
  <c r="L31" i="7"/>
  <c r="AA73" i="1"/>
  <c r="AA31" i="1"/>
  <c r="M31" i="37"/>
  <c r="M73" i="37"/>
  <c r="V73" i="5"/>
  <c r="V31" i="5"/>
  <c r="AB73" i="34"/>
  <c r="AB31" i="34"/>
  <c r="X73" i="32"/>
  <c r="X31" i="32"/>
  <c r="H31" i="10"/>
  <c r="H73" i="10"/>
  <c r="AI31" i="4"/>
  <c r="AI73" i="4"/>
  <c r="AI31" i="31"/>
  <c r="AI73" i="31"/>
  <c r="Z73" i="8"/>
  <c r="Z31" i="8"/>
  <c r="AI73" i="23"/>
  <c r="AI31" i="23"/>
  <c r="V30" i="16"/>
  <c r="V72" i="16"/>
  <c r="T72" i="16" s="1"/>
  <c r="T29" i="16"/>
  <c r="H73" i="33"/>
  <c r="H31" i="33"/>
  <c r="AG73" i="30"/>
  <c r="AG31" i="30"/>
  <c r="L31" i="10"/>
  <c r="L73" i="10"/>
  <c r="AE31" i="18"/>
  <c r="AE73" i="18"/>
  <c r="E31" i="10"/>
  <c r="E73" i="10"/>
  <c r="L31" i="15"/>
  <c r="L73" i="15"/>
  <c r="F73" i="14"/>
  <c r="F31" i="14"/>
  <c r="T29" i="32"/>
  <c r="T30" i="32" s="1"/>
  <c r="T31" i="32" s="1"/>
  <c r="T32" i="32" s="1"/>
  <c r="T33" i="32" s="1"/>
  <c r="T34" i="32" s="1"/>
  <c r="T35" i="32" s="1"/>
  <c r="T36" i="32" s="1"/>
  <c r="T37" i="32" s="1"/>
  <c r="T38" i="32" s="1"/>
  <c r="T39" i="32" s="1"/>
  <c r="T40" i="32" s="1"/>
  <c r="K73" i="33"/>
  <c r="K31" i="33"/>
  <c r="K31" i="13"/>
  <c r="K73" i="13"/>
  <c r="K73" i="25"/>
  <c r="K31" i="25"/>
  <c r="K73" i="11"/>
  <c r="K31" i="11"/>
  <c r="AA31" i="34"/>
  <c r="AA73" i="34"/>
  <c r="E31" i="3"/>
  <c r="E73" i="3"/>
  <c r="AG31" i="26"/>
  <c r="AG73" i="26"/>
  <c r="AF30" i="11"/>
  <c r="AF72" i="11"/>
  <c r="R72" i="11" s="1"/>
  <c r="R29" i="11"/>
  <c r="AM29" i="11" s="1"/>
  <c r="AP29" i="11" s="1"/>
  <c r="L31" i="5"/>
  <c r="L73" i="5"/>
  <c r="E73" i="11"/>
  <c r="E31" i="11"/>
  <c r="Y73" i="10"/>
  <c r="Y31" i="10"/>
  <c r="Y31" i="6"/>
  <c r="Y73" i="6"/>
  <c r="W73" i="22"/>
  <c r="W31" i="22"/>
  <c r="K73" i="15"/>
  <c r="K31" i="15"/>
  <c r="M73" i="23"/>
  <c r="M31" i="23"/>
  <c r="AA31" i="7"/>
  <c r="AA73" i="7"/>
  <c r="Z31" i="4"/>
  <c r="Z73" i="4"/>
  <c r="AC31" i="16"/>
  <c r="AC73" i="16"/>
  <c r="W31" i="17"/>
  <c r="W73" i="17"/>
  <c r="S31" i="1"/>
  <c r="S73" i="1"/>
  <c r="AC73" i="19"/>
  <c r="AC31" i="19"/>
  <c r="H73" i="13"/>
  <c r="H31" i="13"/>
  <c r="AB31" i="20"/>
  <c r="AB73" i="20"/>
  <c r="F31" i="11"/>
  <c r="F73" i="11"/>
  <c r="L31" i="30"/>
  <c r="L73" i="30"/>
  <c r="X73" i="10"/>
  <c r="X31" i="10"/>
  <c r="AA31" i="35"/>
  <c r="AA73" i="35"/>
  <c r="AA73" i="27"/>
  <c r="AA31" i="27"/>
  <c r="AE73" i="16"/>
  <c r="AE31" i="16"/>
  <c r="F31" i="19"/>
  <c r="F73" i="19"/>
  <c r="L31" i="8"/>
  <c r="L73" i="8"/>
  <c r="M73" i="13"/>
  <c r="M31" i="13"/>
  <c r="X73" i="25"/>
  <c r="X31" i="25"/>
  <c r="AH73" i="28"/>
  <c r="AH31" i="28"/>
  <c r="Y31" i="13"/>
  <c r="Y73" i="13"/>
  <c r="X31" i="19"/>
  <c r="X73" i="19"/>
  <c r="H73" i="31"/>
  <c r="H31" i="31"/>
  <c r="M31" i="8"/>
  <c r="M73" i="8"/>
  <c r="AE73" i="25"/>
  <c r="AE31" i="25"/>
  <c r="AA73" i="23"/>
  <c r="AA31" i="23"/>
  <c r="AH31" i="27"/>
  <c r="AH73" i="27"/>
  <c r="AC73" i="4"/>
  <c r="AC31" i="4"/>
  <c r="AG31" i="19"/>
  <c r="AG73" i="19"/>
  <c r="H31" i="20"/>
  <c r="H73" i="20"/>
  <c r="K73" i="29"/>
  <c r="K31" i="29"/>
  <c r="AI73" i="14"/>
  <c r="AI31" i="14"/>
  <c r="K31" i="32"/>
  <c r="K73" i="32"/>
  <c r="X31" i="22"/>
  <c r="X73" i="22"/>
  <c r="V72" i="7"/>
  <c r="T72" i="7" s="1"/>
  <c r="V30" i="7"/>
  <c r="T29" i="7"/>
  <c r="AG31" i="4"/>
  <c r="AG73" i="4"/>
  <c r="R29" i="1"/>
  <c r="AF30" i="1"/>
  <c r="AF72" i="1"/>
  <c r="R72" i="1" s="1"/>
  <c r="Y73" i="17"/>
  <c r="Y31" i="17"/>
  <c r="AB31" i="3"/>
  <c r="AB73" i="3"/>
  <c r="AE31" i="14"/>
  <c r="AE73" i="14"/>
  <c r="AC73" i="32"/>
  <c r="AC31" i="32"/>
  <c r="AB31" i="6"/>
  <c r="AB73" i="6"/>
  <c r="S31" i="23"/>
  <c r="S73" i="23"/>
  <c r="Z73" i="1"/>
  <c r="Z31" i="1"/>
  <c r="AE73" i="36"/>
  <c r="AE31" i="36"/>
  <c r="H73" i="8"/>
  <c r="H31" i="8"/>
  <c r="AE31" i="11"/>
  <c r="AE73" i="11"/>
  <c r="AB31" i="14"/>
  <c r="AB73" i="14"/>
  <c r="H31" i="22"/>
  <c r="H73" i="22"/>
  <c r="AF30" i="23"/>
  <c r="AF72" i="23"/>
  <c r="R72" i="23" s="1"/>
  <c r="R29" i="23"/>
  <c r="AD31" i="7"/>
  <c r="AD73" i="7"/>
  <c r="F73" i="1"/>
  <c r="F31" i="1"/>
  <c r="H31" i="36"/>
  <c r="H73" i="36"/>
  <c r="E72" i="19"/>
  <c r="E30" i="19"/>
  <c r="Z31" i="13"/>
  <c r="Z73" i="13"/>
  <c r="AH31" i="17"/>
  <c r="AH73" i="17"/>
  <c r="L73" i="20"/>
  <c r="L31" i="20"/>
  <c r="H31" i="11"/>
  <c r="H73" i="11"/>
  <c r="S31" i="29"/>
  <c r="S73" i="29"/>
  <c r="Z31" i="14"/>
  <c r="Z73" i="14"/>
  <c r="Z31" i="30"/>
  <c r="Z73" i="30"/>
  <c r="K73" i="22"/>
  <c r="K31" i="22"/>
  <c r="H73" i="35"/>
  <c r="H31" i="35"/>
  <c r="X31" i="4"/>
  <c r="X73" i="4"/>
  <c r="S73" i="33"/>
  <c r="S31" i="33"/>
  <c r="AF30" i="31"/>
  <c r="AF72" i="31"/>
  <c r="R72" i="31" s="1"/>
  <c r="R29" i="31"/>
  <c r="AC73" i="8"/>
  <c r="AC31" i="8"/>
  <c r="AE31" i="17"/>
  <c r="AE73" i="17"/>
  <c r="AE73" i="34"/>
  <c r="AE31" i="34"/>
  <c r="W31" i="21"/>
  <c r="W73" i="21"/>
  <c r="K73" i="26"/>
  <c r="K31" i="26"/>
  <c r="E73" i="6"/>
  <c r="E31" i="6"/>
  <c r="V30" i="22"/>
  <c r="V72" i="22"/>
  <c r="T72" i="22" s="1"/>
  <c r="T29" i="22"/>
  <c r="AG31" i="7"/>
  <c r="AG73" i="7"/>
  <c r="H31" i="4"/>
  <c r="H73" i="4"/>
  <c r="AI73" i="36"/>
  <c r="AI31" i="36"/>
  <c r="X73" i="31"/>
  <c r="X31" i="31"/>
  <c r="V30" i="20"/>
  <c r="T29" i="20"/>
  <c r="AM29" i="20" s="1"/>
  <c r="AP29" i="20" s="1"/>
  <c r="V72" i="20"/>
  <c r="T72" i="20" s="1"/>
  <c r="X31" i="5"/>
  <c r="X73" i="5"/>
  <c r="L31" i="34"/>
  <c r="L73" i="34"/>
  <c r="AF30" i="35"/>
  <c r="AF72" i="35"/>
  <c r="R72" i="35" s="1"/>
  <c r="R29" i="35"/>
  <c r="AD31" i="27"/>
  <c r="AD73" i="27"/>
  <c r="AD31" i="1"/>
  <c r="AD73" i="1"/>
  <c r="S31" i="16"/>
  <c r="S73" i="16"/>
  <c r="AI73" i="19"/>
  <c r="AI31" i="19"/>
  <c r="E31" i="31"/>
  <c r="E73" i="31"/>
  <c r="AI73" i="13"/>
  <c r="AI31" i="13"/>
  <c r="AB73" i="11"/>
  <c r="AB31" i="11"/>
  <c r="H73" i="30"/>
  <c r="H31" i="30"/>
  <c r="AH31" i="10"/>
  <c r="AH73" i="10"/>
  <c r="AE73" i="4"/>
  <c r="AE31" i="4"/>
  <c r="M31" i="19"/>
  <c r="M73" i="19"/>
  <c r="AF30" i="33"/>
  <c r="R29" i="33"/>
  <c r="AF72" i="33"/>
  <c r="R72" i="33" s="1"/>
  <c r="AE73" i="8"/>
  <c r="AE31" i="8"/>
  <c r="AC31" i="28"/>
  <c r="AC73" i="28"/>
  <c r="H31" i="25"/>
  <c r="H73" i="25"/>
  <c r="AE73" i="20"/>
  <c r="AE31" i="20"/>
  <c r="AE73" i="3"/>
  <c r="AE31" i="3"/>
  <c r="V72" i="32"/>
  <c r="T72" i="32" s="1"/>
  <c r="V30" i="32"/>
  <c r="M31" i="22"/>
  <c r="M73" i="22"/>
  <c r="Y73" i="35"/>
  <c r="Y31" i="35"/>
  <c r="K73" i="27"/>
  <c r="K31" i="27"/>
  <c r="AA73" i="16"/>
  <c r="AA31" i="16"/>
  <c r="AB73" i="19"/>
  <c r="AB31" i="19"/>
  <c r="T29" i="8"/>
  <c r="V30" i="8"/>
  <c r="V72" i="8"/>
  <c r="T72" i="8" s="1"/>
  <c r="AF72" i="25"/>
  <c r="R72" i="25" s="1"/>
  <c r="AF30" i="25"/>
  <c r="R29" i="25"/>
  <c r="V72" i="11"/>
  <c r="V30" i="11"/>
  <c r="Y31" i="3"/>
  <c r="Y73" i="3"/>
  <c r="W73" i="26"/>
  <c r="W31" i="26"/>
  <c r="R29" i="30"/>
  <c r="AF30" i="30"/>
  <c r="AF72" i="30"/>
  <c r="R72" i="30" s="1"/>
  <c r="AG73" i="6"/>
  <c r="AG31" i="6"/>
  <c r="V30" i="15"/>
  <c r="V72" i="15"/>
  <c r="T72" i="15" s="1"/>
  <c r="T29" i="15"/>
  <c r="AH31" i="23"/>
  <c r="AH73" i="23"/>
  <c r="M31" i="27"/>
  <c r="M73" i="27"/>
  <c r="Y73" i="36"/>
  <c r="Y31" i="36"/>
  <c r="S73" i="19"/>
  <c r="S31" i="19"/>
  <c r="W73" i="31"/>
  <c r="W31" i="31"/>
  <c r="AF30" i="13"/>
  <c r="AF72" i="13"/>
  <c r="R72" i="13" s="1"/>
  <c r="R29" i="13"/>
  <c r="T72" i="18"/>
  <c r="AM72" i="18" s="1"/>
  <c r="AP72" i="18" s="1"/>
  <c r="W31" i="37"/>
  <c r="W73" i="37"/>
  <c r="M31" i="5"/>
  <c r="M73" i="5"/>
  <c r="AI73" i="22"/>
  <c r="AI31" i="22"/>
  <c r="Z31" i="35"/>
  <c r="Z73" i="35"/>
  <c r="X31" i="27"/>
  <c r="X73" i="27"/>
  <c r="M31" i="16"/>
  <c r="M73" i="16"/>
  <c r="AA73" i="19"/>
  <c r="AA31" i="19"/>
  <c r="AG73" i="20"/>
  <c r="AG31" i="20"/>
  <c r="Y73" i="14"/>
  <c r="Y31" i="14"/>
  <c r="AI31" i="26"/>
  <c r="AI73" i="26"/>
  <c r="E31" i="32"/>
  <c r="E73" i="32"/>
  <c r="AI73" i="6"/>
  <c r="AI31" i="6"/>
  <c r="X31" i="15"/>
  <c r="X73" i="15"/>
  <c r="AD31" i="23"/>
  <c r="AD73" i="23"/>
  <c r="AC31" i="27"/>
  <c r="AC73" i="27"/>
  <c r="AI31" i="16"/>
  <c r="AI73" i="16"/>
  <c r="W31" i="33"/>
  <c r="W73" i="33"/>
  <c r="AC31" i="31"/>
  <c r="AC73" i="31"/>
  <c r="E73" i="17"/>
  <c r="E31" i="17"/>
  <c r="AC31" i="11"/>
  <c r="AC73" i="11"/>
  <c r="F31" i="3"/>
  <c r="F73" i="3"/>
  <c r="Y31" i="32"/>
  <c r="Y73" i="32"/>
  <c r="AC31" i="6"/>
  <c r="AC73" i="6"/>
  <c r="AA31" i="36"/>
  <c r="AA73" i="36"/>
  <c r="AH73" i="13"/>
  <c r="AH31" i="13"/>
  <c r="S31" i="17"/>
  <c r="S73" i="17"/>
  <c r="AB31" i="5"/>
  <c r="AB73" i="5"/>
  <c r="E31" i="29"/>
  <c r="E73" i="29"/>
  <c r="S31" i="14"/>
  <c r="S73" i="14"/>
  <c r="M73" i="26"/>
  <c r="M31" i="26"/>
  <c r="AB73" i="24"/>
  <c r="AB31" i="24"/>
  <c r="AC31" i="7"/>
  <c r="AC73" i="7"/>
  <c r="W73" i="16"/>
  <c r="W31" i="16"/>
  <c r="L31" i="28"/>
  <c r="L73" i="28"/>
  <c r="AC31" i="13"/>
  <c r="AC73" i="13"/>
  <c r="AH31" i="29"/>
  <c r="AH73" i="29"/>
  <c r="AE31" i="21"/>
  <c r="AE73" i="21"/>
  <c r="Y31" i="26"/>
  <c r="Y73" i="26"/>
  <c r="K31" i="30"/>
  <c r="K73" i="30"/>
  <c r="K31" i="10"/>
  <c r="K73" i="10"/>
  <c r="Y31" i="22"/>
  <c r="Y73" i="22"/>
  <c r="F31" i="7"/>
  <c r="F73" i="7"/>
  <c r="Y31" i="8"/>
  <c r="Y73" i="8"/>
  <c r="F73" i="25"/>
  <c r="F31" i="25"/>
  <c r="Z31" i="20"/>
  <c r="Z73" i="20"/>
  <c r="Y31" i="34"/>
  <c r="Y73" i="34"/>
  <c r="K31" i="14"/>
  <c r="K73" i="14"/>
  <c r="AA31" i="26"/>
  <c r="AA73" i="26"/>
  <c r="S31" i="15"/>
  <c r="S73" i="15"/>
  <c r="X73" i="23"/>
  <c r="X31" i="23"/>
  <c r="K31" i="7"/>
  <c r="K73" i="7"/>
  <c r="H73" i="1"/>
  <c r="H31" i="1"/>
  <c r="K31" i="36"/>
  <c r="K73" i="36"/>
  <c r="S73" i="31"/>
  <c r="S31" i="31"/>
  <c r="L31" i="17"/>
  <c r="L73" i="17"/>
  <c r="AC73" i="5"/>
  <c r="AC31" i="5"/>
  <c r="W31" i="11"/>
  <c r="W73" i="11"/>
  <c r="AF72" i="26"/>
  <c r="R72" i="26" s="1"/>
  <c r="AF30" i="26"/>
  <c r="R29" i="26"/>
  <c r="F73" i="30"/>
  <c r="F31" i="30"/>
  <c r="Y31" i="15"/>
  <c r="Y73" i="15"/>
  <c r="AD31" i="4"/>
  <c r="AD73" i="4"/>
  <c r="M31" i="31"/>
  <c r="M73" i="31"/>
  <c r="AG73" i="13"/>
  <c r="AG31" i="13"/>
  <c r="H31" i="32"/>
  <c r="H73" i="32"/>
  <c r="M73" i="6"/>
  <c r="M31" i="6"/>
  <c r="L31" i="22"/>
  <c r="L73" i="22"/>
  <c r="AH73" i="4"/>
  <c r="AH31" i="4"/>
  <c r="Z73" i="28"/>
  <c r="Z31" i="28"/>
  <c r="V31" i="29"/>
  <c r="V73" i="29"/>
  <c r="M31" i="3"/>
  <c r="M73" i="3"/>
  <c r="E73" i="26"/>
  <c r="E31" i="26"/>
  <c r="M31" i="32"/>
  <c r="M73" i="32"/>
  <c r="M31" i="10"/>
  <c r="M73" i="10"/>
  <c r="H31" i="18"/>
  <c r="H73" i="18"/>
  <c r="AH31" i="7"/>
  <c r="AH73" i="7"/>
  <c r="M31" i="33"/>
  <c r="M73" i="33"/>
  <c r="W31" i="28"/>
  <c r="W73" i="28"/>
  <c r="AD31" i="13"/>
  <c r="AD73" i="13"/>
  <c r="AA73" i="5"/>
  <c r="AA31" i="5"/>
  <c r="Z31" i="29"/>
  <c r="Z73" i="29"/>
  <c r="AA31" i="3"/>
  <c r="AA73" i="3"/>
  <c r="Z31" i="26"/>
  <c r="Z73" i="26"/>
  <c r="Y31" i="30"/>
  <c r="Y73" i="30"/>
  <c r="F31" i="4"/>
  <c r="F73" i="4"/>
  <c r="AH73" i="36"/>
  <c r="AH31" i="36"/>
  <c r="F31" i="28"/>
  <c r="F73" i="28"/>
  <c r="AA73" i="13"/>
  <c r="AA31" i="13"/>
  <c r="Y31" i="5"/>
  <c r="Y73" i="5"/>
  <c r="H31" i="34"/>
  <c r="H73" i="34"/>
  <c r="AC31" i="22"/>
  <c r="AC73" i="22"/>
  <c r="AD73" i="35"/>
  <c r="AD31" i="35"/>
  <c r="AC73" i="23"/>
  <c r="AC31" i="23"/>
  <c r="R29" i="27"/>
  <c r="AF30" i="27"/>
  <c r="AF72" i="27"/>
  <c r="R72" i="27" s="1"/>
  <c r="L73" i="36"/>
  <c r="L31" i="36"/>
  <c r="F31" i="31"/>
  <c r="F73" i="31"/>
  <c r="AD31" i="28"/>
  <c r="AD73" i="28"/>
  <c r="W31" i="34"/>
  <c r="W73" i="34"/>
  <c r="AE31" i="30"/>
  <c r="AE73" i="30"/>
  <c r="AI31" i="10"/>
  <c r="AI73" i="10"/>
  <c r="E31" i="15"/>
  <c r="E73" i="15"/>
  <c r="AC73" i="35"/>
  <c r="AC31" i="35"/>
  <c r="Y73" i="4"/>
  <c r="Y31" i="4"/>
  <c r="Y31" i="16"/>
  <c r="Y73" i="16"/>
  <c r="AH73" i="19"/>
  <c r="AH31" i="19"/>
  <c r="F73" i="33"/>
  <c r="F31" i="33"/>
  <c r="AA73" i="31"/>
  <c r="AA31" i="31"/>
  <c r="W73" i="20"/>
  <c r="W31" i="20"/>
  <c r="AF73" i="29"/>
  <c r="AF31" i="29"/>
  <c r="AD31" i="32"/>
  <c r="AD73" i="32"/>
  <c r="H31" i="6"/>
  <c r="H73" i="6"/>
  <c r="AC73" i="15"/>
  <c r="AC31" i="15"/>
  <c r="AE31" i="35"/>
  <c r="AE73" i="35"/>
  <c r="L73" i="4"/>
  <c r="L31" i="4"/>
  <c r="AB31" i="1"/>
  <c r="AB73" i="1"/>
  <c r="AH31" i="31"/>
  <c r="AH73" i="31"/>
  <c r="X31" i="13"/>
  <c r="X73" i="13"/>
  <c r="AI73" i="17"/>
  <c r="AI31" i="17"/>
  <c r="AH31" i="5"/>
  <c r="AH73" i="5"/>
  <c r="S31" i="34"/>
  <c r="S73" i="34"/>
  <c r="AC31" i="14"/>
  <c r="AC73" i="14"/>
  <c r="U74" i="16"/>
  <c r="U32" i="16"/>
  <c r="W31" i="25"/>
  <c r="W73" i="25"/>
  <c r="W73" i="29"/>
  <c r="W31" i="29"/>
  <c r="AF30" i="34"/>
  <c r="AF72" i="34"/>
  <c r="R72" i="34" s="1"/>
  <c r="R29" i="34"/>
  <c r="AM29" i="34" s="1"/>
  <c r="AP29" i="34" s="1"/>
  <c r="AI73" i="32"/>
  <c r="AI31" i="32"/>
  <c r="R29" i="6"/>
  <c r="AM29" i="6" s="1"/>
  <c r="AP29" i="6" s="1"/>
  <c r="AF30" i="6"/>
  <c r="AF72" i="6"/>
  <c r="R72" i="6" s="1"/>
  <c r="AG31" i="22"/>
  <c r="AG73" i="22"/>
  <c r="V72" i="23"/>
  <c r="T72" i="23" s="1"/>
  <c r="V30" i="23"/>
  <c r="T29" i="23"/>
  <c r="AE73" i="7"/>
  <c r="AE31" i="7"/>
  <c r="AG31" i="1"/>
  <c r="AG73" i="1"/>
  <c r="E73" i="25"/>
  <c r="E31" i="25"/>
  <c r="AD31" i="20"/>
  <c r="AD73" i="20"/>
  <c r="AI73" i="11"/>
  <c r="AI31" i="11"/>
  <c r="M31" i="34"/>
  <c r="M73" i="34"/>
  <c r="AB31" i="26"/>
  <c r="AB73" i="26"/>
  <c r="S73" i="10"/>
  <c r="S31" i="10"/>
  <c r="V72" i="35"/>
  <c r="T72" i="35" s="1"/>
  <c r="V30" i="35"/>
  <c r="T29" i="35"/>
  <c r="Z31" i="23"/>
  <c r="Z73" i="23"/>
  <c r="E73" i="27"/>
  <c r="E31" i="27"/>
  <c r="H31" i="16"/>
  <c r="H73" i="16"/>
  <c r="T29" i="13"/>
  <c r="V30" i="13"/>
  <c r="V72" i="13"/>
  <c r="T72" i="13" s="1"/>
  <c r="AM29" i="29"/>
  <c r="AP29" i="29" s="1"/>
  <c r="M31" i="20"/>
  <c r="M73" i="20"/>
  <c r="AE73" i="15"/>
  <c r="AE31" i="15"/>
  <c r="F73" i="35"/>
  <c r="F31" i="35"/>
  <c r="AB73" i="27"/>
  <c r="AB31" i="27"/>
  <c r="M31" i="1"/>
  <c r="M73" i="1"/>
  <c r="L31" i="19"/>
  <c r="L73" i="19"/>
  <c r="AA73" i="25"/>
  <c r="AA31" i="25"/>
  <c r="X73" i="20"/>
  <c r="X31" i="20"/>
  <c r="Y31" i="11"/>
  <c r="Y73" i="11"/>
  <c r="AH73" i="3"/>
  <c r="AH31" i="3"/>
  <c r="AH73" i="6"/>
  <c r="AH31" i="6"/>
  <c r="F31" i="22"/>
  <c r="F73" i="22"/>
  <c r="L31" i="35"/>
  <c r="L73" i="35"/>
  <c r="H73" i="27"/>
  <c r="H31" i="27"/>
  <c r="X31" i="1"/>
  <c r="X73" i="1"/>
  <c r="Z73" i="33"/>
  <c r="Z31" i="33"/>
  <c r="V31" i="37"/>
  <c r="V73" i="37"/>
  <c r="H73" i="5"/>
  <c r="H31" i="5"/>
  <c r="X31" i="29"/>
  <c r="X73" i="29"/>
  <c r="AH73" i="34"/>
  <c r="AH31" i="34"/>
  <c r="L31" i="21"/>
  <c r="L73" i="21"/>
  <c r="AC73" i="26"/>
  <c r="AC31" i="26"/>
  <c r="Z31" i="32"/>
  <c r="Z73" i="32"/>
  <c r="W31" i="10"/>
  <c r="W73" i="10"/>
  <c r="AC31" i="1"/>
  <c r="AC73" i="1"/>
  <c r="R29" i="16"/>
  <c r="AF30" i="16"/>
  <c r="AF72" i="16"/>
  <c r="R72" i="16" s="1"/>
  <c r="AM72" i="16" s="1"/>
  <c r="AP72" i="16" s="1"/>
  <c r="E73" i="33"/>
  <c r="E31" i="33"/>
  <c r="AH31" i="8"/>
  <c r="AH73" i="8"/>
  <c r="AI73" i="20"/>
  <c r="AI31" i="20"/>
  <c r="AF31" i="5"/>
  <c r="AF73" i="5"/>
  <c r="AA73" i="2"/>
  <c r="AA31" i="2"/>
  <c r="H73" i="14"/>
  <c r="H31" i="14"/>
  <c r="AA31" i="30"/>
  <c r="AA73" i="30"/>
  <c r="AD73" i="6"/>
  <c r="AD31" i="6"/>
  <c r="H31" i="23"/>
  <c r="H73" i="23"/>
  <c r="AM29" i="7"/>
  <c r="AP29" i="7" s="1"/>
  <c r="AC73" i="33"/>
  <c r="AC31" i="33"/>
  <c r="S31" i="8"/>
  <c r="S73" i="8"/>
  <c r="Y31" i="28"/>
  <c r="Y73" i="28"/>
  <c r="R30" i="20"/>
  <c r="R73" i="20" s="1"/>
  <c r="AF30" i="20"/>
  <c r="AF72" i="20"/>
  <c r="R72" i="20" s="1"/>
  <c r="Z31" i="11"/>
  <c r="Z73" i="11"/>
  <c r="AD73" i="3"/>
  <c r="AD31" i="3"/>
  <c r="E73" i="14"/>
  <c r="E31" i="14"/>
  <c r="E72" i="30"/>
  <c r="E30" i="30"/>
  <c r="K73" i="23"/>
  <c r="K31" i="23"/>
  <c r="V30" i="36"/>
  <c r="V72" i="36"/>
  <c r="T72" i="36" s="1"/>
  <c r="T29" i="36"/>
  <c r="K73" i="19"/>
  <c r="K31" i="19"/>
  <c r="K73" i="28"/>
  <c r="K31" i="28"/>
  <c r="L31" i="29"/>
  <c r="L73" i="29"/>
  <c r="AB31" i="32"/>
  <c r="AB73" i="32"/>
  <c r="AC31" i="30"/>
  <c r="AC73" i="30"/>
  <c r="S32" i="22"/>
  <c r="S74" i="22"/>
  <c r="F73" i="23"/>
  <c r="F31" i="23"/>
  <c r="W73" i="7"/>
  <c r="W31" i="7"/>
  <c r="M31" i="4"/>
  <c r="M73" i="4"/>
  <c r="X73" i="16"/>
  <c r="X31" i="16"/>
  <c r="V72" i="33"/>
  <c r="T72" i="33" s="1"/>
  <c r="AM72" i="33" s="1"/>
  <c r="AP72" i="33" s="1"/>
  <c r="V30" i="33"/>
  <c r="T29" i="33"/>
  <c r="E31" i="8"/>
  <c r="E73" i="8"/>
  <c r="S31" i="13"/>
  <c r="S73" i="13"/>
  <c r="S31" i="11"/>
  <c r="S73" i="11"/>
  <c r="X31" i="3"/>
  <c r="X73" i="3"/>
  <c r="AD31" i="30"/>
  <c r="AD73" i="30"/>
  <c r="AH31" i="35"/>
  <c r="AH73" i="35"/>
  <c r="AI73" i="27"/>
  <c r="AI31" i="27"/>
  <c r="E31" i="36"/>
  <c r="E73" i="36"/>
  <c r="AA73" i="33"/>
  <c r="AA31" i="33"/>
  <c r="AF30" i="28"/>
  <c r="AF72" i="28"/>
  <c r="R72" i="28" s="1"/>
  <c r="R29" i="28"/>
  <c r="W31" i="5"/>
  <c r="W73" i="5"/>
  <c r="T72" i="11"/>
  <c r="AF30" i="3"/>
  <c r="AF72" i="3"/>
  <c r="R29" i="3"/>
  <c r="M31" i="30"/>
  <c r="M73" i="30"/>
  <c r="Z31" i="10"/>
  <c r="Z73" i="10"/>
  <c r="X73" i="18"/>
  <c r="X31" i="18"/>
  <c r="W73" i="35"/>
  <c r="W31" i="35"/>
  <c r="V30" i="1"/>
  <c r="T30" i="1" s="1"/>
  <c r="T29" i="1"/>
  <c r="V72" i="1"/>
  <c r="T72" i="1" s="1"/>
  <c r="F31" i="16"/>
  <c r="F73" i="16"/>
  <c r="Z73" i="36"/>
  <c r="Z31" i="36"/>
  <c r="AH73" i="33"/>
  <c r="AH31" i="33"/>
  <c r="K31" i="31"/>
  <c r="K73" i="31"/>
  <c r="AG31" i="28"/>
  <c r="AG73" i="28"/>
  <c r="L73" i="11"/>
  <c r="L31" i="11"/>
  <c r="K73" i="34"/>
  <c r="K31" i="34"/>
  <c r="V30" i="14"/>
  <c r="V72" i="14"/>
  <c r="T72" i="14" s="1"/>
  <c r="T29" i="14"/>
  <c r="AE73" i="26"/>
  <c r="AE31" i="26"/>
  <c r="AH31" i="30"/>
  <c r="AH73" i="30"/>
  <c r="U32" i="4"/>
  <c r="U74" i="4"/>
  <c r="H73" i="7"/>
  <c r="H31" i="7"/>
  <c r="AG31" i="27"/>
  <c r="AG73" i="27"/>
  <c r="AG73" i="16"/>
  <c r="AG31" i="16"/>
  <c r="L31" i="31"/>
  <c r="L73" i="31"/>
  <c r="AE31" i="28"/>
  <c r="AE73" i="28"/>
  <c r="V72" i="17"/>
  <c r="T72" i="17" s="1"/>
  <c r="V30" i="17"/>
  <c r="T29" i="17"/>
  <c r="AM29" i="17" s="1"/>
  <c r="AP29" i="17" s="1"/>
  <c r="AI31" i="29"/>
  <c r="AI73" i="29"/>
  <c r="AE31" i="10"/>
  <c r="AE73" i="10"/>
  <c r="L31" i="6"/>
  <c r="L73" i="6"/>
  <c r="AH73" i="15"/>
  <c r="AH31" i="15"/>
  <c r="Z73" i="7"/>
  <c r="Z31" i="7"/>
  <c r="AH73" i="16"/>
  <c r="AH31" i="16"/>
  <c r="V72" i="19"/>
  <c r="T72" i="19" s="1"/>
  <c r="V30" i="19"/>
  <c r="T29" i="19"/>
  <c r="AG31" i="8"/>
  <c r="AG73" i="8"/>
  <c r="V72" i="28"/>
  <c r="T72" i="28" s="1"/>
  <c r="V30" i="28"/>
  <c r="T29" i="28"/>
  <c r="V72" i="25"/>
  <c r="T72" i="25" s="1"/>
  <c r="V30" i="25"/>
  <c r="T29" i="25"/>
  <c r="AA73" i="14"/>
  <c r="AA31" i="14"/>
  <c r="AA31" i="6"/>
  <c r="AA73" i="6"/>
  <c r="AG73" i="15"/>
  <c r="AG31" i="15"/>
  <c r="X31" i="35"/>
  <c r="X73" i="35"/>
  <c r="E31" i="7"/>
  <c r="E73" i="7"/>
  <c r="F73" i="27"/>
  <c r="F31" i="27"/>
  <c r="W73" i="19"/>
  <c r="W31" i="19"/>
  <c r="AI73" i="33"/>
  <c r="AI31" i="33"/>
  <c r="AB31" i="28"/>
  <c r="AB73" i="28"/>
  <c r="AC73" i="25"/>
  <c r="AC31" i="25"/>
  <c r="T29" i="3"/>
  <c r="V30" i="3"/>
  <c r="V72" i="3"/>
  <c r="T72" i="3" s="1"/>
  <c r="L31" i="32"/>
  <c r="L73" i="32"/>
  <c r="AA31" i="22"/>
  <c r="AA73" i="22"/>
  <c r="Z31" i="15"/>
  <c r="Z73" i="15"/>
  <c r="Z73" i="27"/>
  <c r="Z31" i="27"/>
  <c r="L31" i="25"/>
  <c r="L73" i="25"/>
  <c r="AA73" i="17"/>
  <c r="AA31" i="17"/>
  <c r="AG31" i="11"/>
  <c r="AG73" i="11"/>
  <c r="AE73" i="2"/>
  <c r="AE31" i="2"/>
  <c r="F73" i="6"/>
  <c r="F31" i="6"/>
  <c r="AF30" i="22"/>
  <c r="AF72" i="22"/>
  <c r="R72" i="22" s="1"/>
  <c r="AM72" i="22" s="1"/>
  <c r="AP72" i="22" s="1"/>
  <c r="R29" i="22"/>
  <c r="AM29" i="22" s="1"/>
  <c r="AP29" i="22" s="1"/>
  <c r="S31" i="35"/>
  <c r="S73" i="35"/>
  <c r="M31" i="7"/>
  <c r="M73" i="7"/>
  <c r="E73" i="4"/>
  <c r="E31" i="4"/>
  <c r="L73" i="16"/>
  <c r="L31" i="16"/>
  <c r="X73" i="36"/>
  <c r="X31" i="36"/>
  <c r="AB31" i="33"/>
  <c r="AB73" i="33"/>
  <c r="AD31" i="25"/>
  <c r="AD73" i="25"/>
  <c r="H31" i="17"/>
  <c r="H73" i="17"/>
  <c r="S31" i="5"/>
  <c r="S73" i="5"/>
  <c r="F73" i="10"/>
  <c r="F31" i="10"/>
  <c r="Z73" i="6"/>
  <c r="Z31" i="6"/>
  <c r="K31" i="16"/>
  <c r="K73" i="16"/>
  <c r="R29" i="36"/>
  <c r="AF72" i="36"/>
  <c r="R72" i="36" s="1"/>
  <c r="AF30" i="36"/>
  <c r="AD73" i="31"/>
  <c r="AD31" i="31"/>
  <c r="AB73" i="8"/>
  <c r="AB31" i="8"/>
  <c r="L31" i="13"/>
  <c r="L73" i="13"/>
  <c r="AI31" i="25"/>
  <c r="AI73" i="25"/>
  <c r="E30" i="20"/>
  <c r="E72" i="20"/>
  <c r="AB31" i="29"/>
  <c r="AB73" i="29"/>
  <c r="AI73" i="34"/>
  <c r="AI31" i="34"/>
  <c r="H31" i="26"/>
  <c r="H73" i="26"/>
  <c r="R29" i="32"/>
  <c r="AE31" i="6"/>
  <c r="AE73" i="6"/>
  <c r="AB73" i="22"/>
  <c r="AB31" i="22"/>
  <c r="Y73" i="23"/>
  <c r="Y31" i="23"/>
  <c r="K73" i="4"/>
  <c r="K31" i="4"/>
  <c r="AB31" i="16"/>
  <c r="AB73" i="16"/>
  <c r="AG73" i="36"/>
  <c r="AG31" i="36"/>
  <c r="X31" i="33"/>
  <c r="X73" i="33"/>
  <c r="AF30" i="8"/>
  <c r="AF72" i="8"/>
  <c r="R72" i="8" s="1"/>
  <c r="R29" i="8"/>
  <c r="AF31" i="17"/>
  <c r="AF73" i="17"/>
  <c r="X73" i="34"/>
  <c r="X31" i="34"/>
  <c r="S31" i="3"/>
  <c r="S73" i="3"/>
  <c r="F73" i="26"/>
  <c r="F31" i="26"/>
  <c r="H31" i="15"/>
  <c r="H73" i="15"/>
  <c r="AI73" i="1"/>
  <c r="AI31" i="1"/>
  <c r="AB73" i="13"/>
  <c r="AB31" i="13"/>
  <c r="K31" i="20"/>
  <c r="K73" i="20"/>
  <c r="AD73" i="11"/>
  <c r="AD31" i="11"/>
  <c r="AF72" i="10"/>
  <c r="R72" i="10" s="1"/>
  <c r="AF30" i="10"/>
  <c r="AE73" i="22"/>
  <c r="AE31" i="22"/>
  <c r="M73" i="15"/>
  <c r="M31" i="15"/>
  <c r="K31" i="1"/>
  <c r="K73" i="1"/>
  <c r="M31" i="36"/>
  <c r="M73" i="36"/>
  <c r="E31" i="13"/>
  <c r="E73" i="13"/>
  <c r="AA31" i="11"/>
  <c r="AA73" i="11"/>
  <c r="Z73" i="34"/>
  <c r="Z31" i="34"/>
  <c r="AI31" i="3"/>
  <c r="AI73" i="3"/>
  <c r="AF30" i="14"/>
  <c r="AF72" i="14"/>
  <c r="R72" i="14" s="1"/>
  <c r="R29" i="14"/>
  <c r="W31" i="32"/>
  <c r="W73" i="32"/>
  <c r="K31" i="35"/>
  <c r="K73" i="35"/>
  <c r="X31" i="7"/>
  <c r="X73" i="7"/>
  <c r="Y73" i="27"/>
  <c r="Y31" i="27"/>
  <c r="Y73" i="19"/>
  <c r="Y31" i="19"/>
  <c r="F31" i="8"/>
  <c r="F73" i="8"/>
  <c r="AE31" i="13"/>
  <c r="AE73" i="13"/>
  <c r="AA31" i="20"/>
  <c r="AA73" i="20"/>
  <c r="E73" i="5"/>
  <c r="E31" i="5"/>
  <c r="AD73" i="26"/>
  <c r="AD31" i="26"/>
  <c r="AI73" i="30"/>
  <c r="AI31" i="30"/>
  <c r="AA31" i="10"/>
  <c r="AA73" i="10"/>
  <c r="Z73" i="18"/>
  <c r="Z31" i="18"/>
  <c r="E73" i="1"/>
  <c r="E31" i="1"/>
  <c r="AD73" i="16"/>
  <c r="AD31" i="16"/>
  <c r="AB73" i="25"/>
  <c r="AB31" i="25"/>
  <c r="L31" i="14"/>
  <c r="L73" i="14"/>
  <c r="AG73" i="10"/>
  <c r="AG31" i="10"/>
  <c r="AB73" i="35"/>
  <c r="AB31" i="35"/>
  <c r="AE31" i="1"/>
  <c r="AE73" i="1"/>
  <c r="AB31" i="36"/>
  <c r="AB73" i="36"/>
  <c r="AA31" i="28"/>
  <c r="AA73" i="28"/>
  <c r="AG31" i="25"/>
  <c r="AG73" i="25"/>
  <c r="X73" i="17"/>
  <c r="X31" i="17"/>
  <c r="AC73" i="3"/>
  <c r="AC31" i="3"/>
  <c r="X31" i="14"/>
  <c r="X73" i="14"/>
  <c r="AE31" i="32"/>
  <c r="AE73" i="32"/>
  <c r="V30" i="10"/>
  <c r="V72" i="10"/>
  <c r="T72" i="10" s="1"/>
  <c r="T29" i="10"/>
  <c r="AM29" i="10" s="1"/>
  <c r="AP29" i="10" s="1"/>
  <c r="AB73" i="7"/>
  <c r="AB31" i="7"/>
  <c r="V72" i="31"/>
  <c r="T72" i="31" s="1"/>
  <c r="V30" i="31"/>
  <c r="T29" i="31"/>
  <c r="S73" i="28"/>
  <c r="S31" i="28"/>
  <c r="Y73" i="29"/>
  <c r="Y31" i="29"/>
  <c r="L31" i="3"/>
  <c r="L73" i="3"/>
  <c r="W31" i="14"/>
  <c r="W73" i="14"/>
  <c r="F31" i="32"/>
  <c r="F73" i="32"/>
  <c r="X73" i="6"/>
  <c r="X31" i="6"/>
  <c r="E73" i="22"/>
  <c r="E31" i="22"/>
  <c r="AF72" i="15"/>
  <c r="R72" i="15" s="1"/>
  <c r="AF30" i="15"/>
  <c r="R29" i="15"/>
  <c r="AM29" i="15" s="1"/>
  <c r="AP29" i="15" s="1"/>
  <c r="E31" i="23"/>
  <c r="E73" i="23"/>
  <c r="V72" i="27"/>
  <c r="T72" i="27" s="1"/>
  <c r="V30" i="27"/>
  <c r="T29" i="27"/>
  <c r="W73" i="1"/>
  <c r="W31" i="1"/>
  <c r="AG73" i="33"/>
  <c r="AG31" i="33"/>
  <c r="Y73" i="20"/>
  <c r="Y31" i="20"/>
  <c r="W73" i="3"/>
  <c r="W31" i="3"/>
  <c r="S31" i="21"/>
  <c r="S73" i="21"/>
  <c r="S31" i="26"/>
  <c r="S73" i="26"/>
  <c r="AF72" i="32"/>
  <c r="R72" i="32" s="1"/>
  <c r="AM72" i="32" s="1"/>
  <c r="AP72" i="32" s="1"/>
  <c r="AF30" i="32"/>
  <c r="L31" i="1"/>
  <c r="L73" i="1"/>
  <c r="H31" i="28"/>
  <c r="H73" i="28"/>
  <c r="S73" i="25"/>
  <c r="S31" i="25"/>
  <c r="AC31" i="20"/>
  <c r="AC73" i="20"/>
  <c r="AA31" i="29"/>
  <c r="AA73" i="29"/>
  <c r="F31" i="34"/>
  <c r="F73" i="34"/>
  <c r="X31" i="30"/>
  <c r="X73" i="30"/>
  <c r="S31" i="6"/>
  <c r="S73" i="6"/>
  <c r="AD31" i="15"/>
  <c r="AD73" i="15"/>
  <c r="AG31" i="23"/>
  <c r="AG73" i="23"/>
  <c r="AF30" i="7"/>
  <c r="AF72" i="7"/>
  <c r="R72" i="7" s="1"/>
  <c r="AM72" i="7" s="1"/>
  <c r="AP72" i="7" s="1"/>
  <c r="S31" i="27"/>
  <c r="S73" i="27"/>
  <c r="E73" i="16"/>
  <c r="E31" i="16"/>
  <c r="AD73" i="19"/>
  <c r="AD31" i="19"/>
  <c r="L31" i="33"/>
  <c r="L73" i="33"/>
  <c r="AI31" i="8"/>
  <c r="AI73" i="8"/>
  <c r="M31" i="28"/>
  <c r="M73" i="28"/>
  <c r="Y31" i="25"/>
  <c r="Y73" i="25"/>
  <c r="E73" i="34"/>
  <c r="E31" i="34"/>
  <c r="AG31" i="14"/>
  <c r="AG73" i="14"/>
  <c r="L31" i="26"/>
  <c r="L73" i="26"/>
  <c r="V30" i="30"/>
  <c r="T29" i="30"/>
  <c r="AM29" i="30" s="1"/>
  <c r="AP29" i="30" s="1"/>
  <c r="V72" i="30"/>
  <c r="T72" i="30" s="1"/>
  <c r="AD73" i="33"/>
  <c r="AD31" i="33"/>
  <c r="AD73" i="8"/>
  <c r="AD31" i="8"/>
  <c r="M31" i="25"/>
  <c r="M73" i="25"/>
  <c r="AC73" i="17"/>
  <c r="AC31" i="17"/>
  <c r="Z73" i="5"/>
  <c r="Z31" i="5"/>
  <c r="X73" i="26"/>
  <c r="X31" i="26"/>
  <c r="F73" i="18"/>
  <c r="F31" i="18"/>
  <c r="AA73" i="15"/>
  <c r="AA31" i="15"/>
  <c r="Y73" i="1"/>
  <c r="Y31" i="1"/>
  <c r="F31" i="36"/>
  <c r="F73" i="36"/>
  <c r="AE73" i="33"/>
  <c r="AE31" i="33"/>
  <c r="H31" i="29"/>
  <c r="H73" i="29"/>
  <c r="AB73" i="15"/>
  <c r="AB31" i="15"/>
  <c r="AE73" i="23"/>
  <c r="AE31" i="23"/>
  <c r="S31" i="7"/>
  <c r="S73" i="7"/>
  <c r="S73" i="36"/>
  <c r="S31" i="36"/>
  <c r="K31" i="8"/>
  <c r="K73" i="8"/>
  <c r="F73" i="13"/>
  <c r="F31" i="13"/>
  <c r="F31" i="20"/>
  <c r="F73" i="20"/>
  <c r="F73" i="5"/>
  <c r="F31" i="5"/>
  <c r="V72" i="34"/>
  <c r="T72" i="34" s="1"/>
  <c r="V30" i="34"/>
  <c r="H73" i="3"/>
  <c r="H31" i="3"/>
  <c r="S31" i="32"/>
  <c r="S73" i="32"/>
  <c r="V30" i="6"/>
  <c r="V72" i="6"/>
  <c r="T72" i="6" s="1"/>
  <c r="AM72" i="6" s="1"/>
  <c r="AP72" i="6" s="1"/>
  <c r="AD73" i="22"/>
  <c r="AD31" i="22"/>
  <c r="L31" i="23"/>
  <c r="L73" i="23"/>
  <c r="AC73" i="36"/>
  <c r="AC31" i="36"/>
  <c r="AF30" i="19"/>
  <c r="AF72" i="19"/>
  <c r="R72" i="19" s="1"/>
  <c r="R29" i="19"/>
  <c r="AE31" i="31"/>
  <c r="AE73" i="31"/>
  <c r="AA73" i="8"/>
  <c r="AA31" i="8"/>
  <c r="AE31" i="5"/>
  <c r="AE73" i="5"/>
  <c r="AH73" i="32"/>
  <c r="AH31" i="32"/>
  <c r="V73" i="18"/>
  <c r="V31" i="18"/>
  <c r="AI31" i="15"/>
  <c r="AI73" i="15"/>
  <c r="W73" i="23"/>
  <c r="W31" i="23"/>
  <c r="AF72" i="4"/>
  <c r="R72" i="4" s="1"/>
  <c r="AF30" i="4"/>
  <c r="R29" i="4"/>
  <c r="AE31" i="19"/>
  <c r="AE73" i="19"/>
  <c r="X31" i="8"/>
  <c r="X73" i="8"/>
  <c r="S31" i="20"/>
  <c r="S73" i="20"/>
  <c r="AH73" i="2"/>
  <c r="AH31" i="2"/>
  <c r="F31" i="21"/>
  <c r="F73" i="21"/>
  <c r="S73" i="30"/>
  <c r="S31" i="30"/>
  <c r="E73" i="35"/>
  <c r="E31" i="35"/>
  <c r="AE31" i="27"/>
  <c r="AE73" i="27"/>
  <c r="AH31" i="1"/>
  <c r="AH73" i="1"/>
  <c r="AD31" i="36"/>
  <c r="AD73" i="36"/>
  <c r="AB31" i="31"/>
  <c r="AB73" i="31"/>
  <c r="AD31" i="34"/>
  <c r="AD73" i="34"/>
  <c r="AD31" i="10"/>
  <c r="AD73" i="10"/>
  <c r="F31" i="15"/>
  <c r="F73" i="15"/>
  <c r="M31" i="35"/>
  <c r="M73" i="35"/>
  <c r="AB31" i="23"/>
  <c r="AB73" i="23"/>
  <c r="L31" i="27"/>
  <c r="L73" i="27"/>
  <c r="Z31" i="16"/>
  <c r="Z73" i="16"/>
  <c r="Y73" i="31"/>
  <c r="Y31" i="31"/>
  <c r="W73" i="8"/>
  <c r="W31" i="8"/>
  <c r="W31" i="13"/>
  <c r="W73" i="13"/>
  <c r="AG73" i="5"/>
  <c r="AG31" i="5"/>
  <c r="Z73" i="22"/>
  <c r="Z31" i="22"/>
  <c r="U32" i="35"/>
  <c r="U74" i="35"/>
  <c r="U33" i="2"/>
  <c r="U75" i="2"/>
  <c r="U32" i="36"/>
  <c r="U74" i="36"/>
  <c r="U75" i="10"/>
  <c r="U33" i="10"/>
  <c r="U32" i="32"/>
  <c r="U74" i="32"/>
  <c r="U74" i="19"/>
  <c r="U32" i="19"/>
  <c r="U33" i="31"/>
  <c r="U75" i="31"/>
  <c r="U32" i="23"/>
  <c r="U74" i="23"/>
  <c r="U32" i="11"/>
  <c r="U74" i="11"/>
  <c r="U32" i="30"/>
  <c r="U74" i="30"/>
  <c r="U75" i="38"/>
  <c r="U33" i="38"/>
  <c r="U75" i="29"/>
  <c r="U33" i="29"/>
  <c r="U76" i="37"/>
  <c r="U34" i="37"/>
  <c r="U33" i="21"/>
  <c r="U75" i="21"/>
  <c r="U73" i="6"/>
  <c r="U31" i="6"/>
  <c r="U32" i="14"/>
  <c r="U74" i="14"/>
  <c r="U33" i="8"/>
  <c r="U75" i="8"/>
  <c r="U32" i="13"/>
  <c r="U74" i="13"/>
  <c r="U32" i="5"/>
  <c r="U74" i="5"/>
  <c r="U74" i="28"/>
  <c r="U32" i="28"/>
  <c r="U74" i="27"/>
  <c r="U32" i="27"/>
  <c r="U74" i="12"/>
  <c r="U32" i="12"/>
  <c r="U74" i="7"/>
  <c r="U32" i="7"/>
  <c r="U74" i="17"/>
  <c r="U32" i="17"/>
  <c r="U32" i="33"/>
  <c r="U74" i="33"/>
  <c r="U75" i="34"/>
  <c r="U33" i="34"/>
  <c r="U74" i="25"/>
  <c r="U32" i="25"/>
  <c r="U32" i="1"/>
  <c r="U74" i="1"/>
  <c r="U75" i="22"/>
  <c r="U33" i="22"/>
  <c r="U74" i="24"/>
  <c r="U32" i="24"/>
  <c r="U35" i="18"/>
  <c r="U77" i="18"/>
  <c r="U75" i="9"/>
  <c r="U33" i="9"/>
  <c r="U32" i="15"/>
  <c r="U74" i="15"/>
  <c r="U32" i="3"/>
  <c r="U74" i="3"/>
  <c r="AH74" i="20"/>
  <c r="AH32" i="20"/>
  <c r="W32" i="30"/>
  <c r="W74" i="30"/>
  <c r="Z74" i="19"/>
  <c r="Z32" i="19"/>
  <c r="Y32" i="33"/>
  <c r="Y74" i="33"/>
  <c r="K32" i="6"/>
  <c r="K74" i="6"/>
  <c r="AB74" i="10"/>
  <c r="AB32" i="10"/>
  <c r="AI32" i="7"/>
  <c r="AI74" i="7"/>
  <c r="AG32" i="3"/>
  <c r="AG74" i="3"/>
  <c r="W74" i="36"/>
  <c r="W32" i="36"/>
  <c r="AG74" i="32"/>
  <c r="AG32" i="32"/>
  <c r="AG74" i="31"/>
  <c r="AG32" i="31"/>
  <c r="AM29" i="38"/>
  <c r="AP29" i="38" s="1"/>
  <c r="W32" i="27"/>
  <c r="W74" i="27"/>
  <c r="AA74" i="32"/>
  <c r="AA32" i="32"/>
  <c r="Z74" i="31"/>
  <c r="Z32" i="31"/>
  <c r="AH32" i="25"/>
  <c r="AH74" i="25"/>
  <c r="AH32" i="11"/>
  <c r="AH74" i="11"/>
  <c r="K32" i="3"/>
  <c r="K74" i="3"/>
  <c r="T41" i="32"/>
  <c r="M32" i="17"/>
  <c r="M74" i="17"/>
  <c r="S74" i="38"/>
  <c r="S32" i="38"/>
  <c r="AB32" i="18"/>
  <c r="AB74" i="18"/>
  <c r="W32" i="38"/>
  <c r="W74" i="38"/>
  <c r="E32" i="38"/>
  <c r="E74" i="38"/>
  <c r="X75" i="11"/>
  <c r="X33" i="11"/>
  <c r="S74" i="12"/>
  <c r="S32" i="12"/>
  <c r="AA74" i="38"/>
  <c r="AA32" i="38"/>
  <c r="AC74" i="9"/>
  <c r="AC32" i="9"/>
  <c r="Z74" i="9"/>
  <c r="Z32" i="9"/>
  <c r="Y74" i="18"/>
  <c r="Y32" i="18"/>
  <c r="H74" i="38"/>
  <c r="H32" i="38"/>
  <c r="AG31" i="17"/>
  <c r="AG73" i="17"/>
  <c r="R30" i="17"/>
  <c r="R73" i="17" s="1"/>
  <c r="AA74" i="12"/>
  <c r="AA32" i="12"/>
  <c r="AG74" i="9"/>
  <c r="AG32" i="9"/>
  <c r="Z32" i="38"/>
  <c r="Z74" i="38"/>
  <c r="M32" i="38"/>
  <c r="M74" i="38"/>
  <c r="AF31" i="9"/>
  <c r="AF73" i="9"/>
  <c r="R73" i="9" s="1"/>
  <c r="R30" i="9"/>
  <c r="K32" i="9"/>
  <c r="K74" i="9"/>
  <c r="AE32" i="38"/>
  <c r="AE74" i="38"/>
  <c r="F32" i="29"/>
  <c r="F74" i="29"/>
  <c r="AD74" i="12"/>
  <c r="AD32" i="12"/>
  <c r="L32" i="18"/>
  <c r="L74" i="18"/>
  <c r="R72" i="17"/>
  <c r="E32" i="9"/>
  <c r="E74" i="9"/>
  <c r="AG31" i="29"/>
  <c r="AG73" i="29"/>
  <c r="R73" i="29" s="1"/>
  <c r="R30" i="29"/>
  <c r="AM30" i="29" s="1"/>
  <c r="AP30" i="29" s="1"/>
  <c r="V74" i="9"/>
  <c r="V32" i="9"/>
  <c r="AG33" i="38"/>
  <c r="AG75" i="38"/>
  <c r="AD74" i="9"/>
  <c r="AD32" i="9"/>
  <c r="M32" i="9"/>
  <c r="M74" i="9"/>
  <c r="L32" i="9"/>
  <c r="L74" i="9"/>
  <c r="AG74" i="18"/>
  <c r="AG32" i="18"/>
  <c r="S74" i="9"/>
  <c r="S32" i="9"/>
  <c r="AE32" i="12"/>
  <c r="AE74" i="12"/>
  <c r="L74" i="38"/>
  <c r="L32" i="38"/>
  <c r="AB32" i="17"/>
  <c r="AB74" i="17"/>
  <c r="AI32" i="9"/>
  <c r="AI74" i="9"/>
  <c r="M74" i="12"/>
  <c r="M32" i="12"/>
  <c r="AI32" i="12"/>
  <c r="AI74" i="12"/>
  <c r="AB32" i="9"/>
  <c r="AB74" i="9"/>
  <c r="F74" i="12"/>
  <c r="F32" i="12"/>
  <c r="F32" i="38"/>
  <c r="F74" i="38"/>
  <c r="AH32" i="18"/>
  <c r="AH74" i="18"/>
  <c r="AH32" i="38"/>
  <c r="AH74" i="38"/>
  <c r="F74" i="9"/>
  <c r="F32" i="9"/>
  <c r="K32" i="18"/>
  <c r="K74" i="18"/>
  <c r="H75" i="9"/>
  <c r="H33" i="9"/>
  <c r="E73" i="18"/>
  <c r="E31" i="18"/>
  <c r="X74" i="9"/>
  <c r="X32" i="9"/>
  <c r="AE74" i="29"/>
  <c r="AE32" i="29"/>
  <c r="AG32" i="12"/>
  <c r="AG74" i="12"/>
  <c r="AI32" i="38"/>
  <c r="AI74" i="38"/>
  <c r="T30" i="18"/>
  <c r="W31" i="18"/>
  <c r="W73" i="18"/>
  <c r="Y32" i="9"/>
  <c r="Y74" i="9"/>
  <c r="AD74" i="29"/>
  <c r="AD32" i="29"/>
  <c r="F74" i="17"/>
  <c r="F32" i="17"/>
  <c r="Z32" i="17"/>
  <c r="Z74" i="17"/>
  <c r="AI74" i="28"/>
  <c r="AI32" i="28"/>
  <c r="AE74" i="9"/>
  <c r="AE32" i="9"/>
  <c r="M32" i="18"/>
  <c r="M74" i="18"/>
  <c r="AC74" i="18"/>
  <c r="AC32" i="18"/>
  <c r="R30" i="18"/>
  <c r="AF73" i="18"/>
  <c r="R73" i="18" s="1"/>
  <c r="AF31" i="18"/>
  <c r="AC32" i="38"/>
  <c r="AC74" i="38"/>
  <c r="AF31" i="38"/>
  <c r="AF73" i="38"/>
  <c r="R73" i="38" s="1"/>
  <c r="R30" i="38"/>
  <c r="S74" i="18"/>
  <c r="S32" i="18"/>
  <c r="AF74" i="12"/>
  <c r="AF32" i="12"/>
  <c r="AC31" i="29"/>
  <c r="AC73" i="29"/>
  <c r="AG32" i="35"/>
  <c r="AG74" i="35"/>
  <c r="AA74" i="18"/>
  <c r="AA32" i="18"/>
  <c r="AB74" i="38"/>
  <c r="AB32" i="38"/>
  <c r="AD74" i="38"/>
  <c r="AD32" i="38"/>
  <c r="AH74" i="9"/>
  <c r="AH32" i="9"/>
  <c r="L32" i="12"/>
  <c r="L74" i="12"/>
  <c r="V31" i="38"/>
  <c r="V73" i="38"/>
  <c r="T73" i="38" s="1"/>
  <c r="T30" i="38"/>
  <c r="AI32" i="18"/>
  <c r="AI74" i="18"/>
  <c r="X32" i="38"/>
  <c r="X74" i="38"/>
  <c r="K32" i="17"/>
  <c r="K74" i="17"/>
  <c r="AG32" i="24"/>
  <c r="AG74" i="24"/>
  <c r="K32" i="24"/>
  <c r="K74" i="24"/>
  <c r="K32" i="21"/>
  <c r="K74" i="21"/>
  <c r="AE32" i="37"/>
  <c r="AE74" i="37"/>
  <c r="AB74" i="21"/>
  <c r="AB32" i="21"/>
  <c r="E29" i="2"/>
  <c r="E41" i="49"/>
  <c r="AD74" i="24"/>
  <c r="AD32" i="24"/>
  <c r="AM29" i="37"/>
  <c r="AP29" i="37" s="1"/>
  <c r="AH74" i="24"/>
  <c r="AH32" i="24"/>
  <c r="AH74" i="14"/>
  <c r="AH32" i="14"/>
  <c r="W32" i="24"/>
  <c r="W74" i="24"/>
  <c r="H74" i="37"/>
  <c r="H32" i="37"/>
  <c r="AG32" i="21"/>
  <c r="AG74" i="21"/>
  <c r="AD73" i="5"/>
  <c r="AD31" i="5"/>
  <c r="T30" i="5"/>
  <c r="R72" i="21"/>
  <c r="AC32" i="24"/>
  <c r="AC74" i="24"/>
  <c r="Z32" i="21"/>
  <c r="Z74" i="21"/>
  <c r="AI74" i="37"/>
  <c r="AI32" i="37"/>
  <c r="X74" i="12"/>
  <c r="X32" i="12"/>
  <c r="AC74" i="12"/>
  <c r="AC32" i="12"/>
  <c r="R72" i="5"/>
  <c r="AE29" i="24"/>
  <c r="AF41" i="49"/>
  <c r="AF42" i="49" s="1"/>
  <c r="W32" i="12"/>
  <c r="W74" i="12"/>
  <c r="L74" i="24"/>
  <c r="L32" i="24"/>
  <c r="R72" i="24"/>
  <c r="T72" i="5"/>
  <c r="R72" i="37"/>
  <c r="M29" i="2"/>
  <c r="M41" i="49"/>
  <c r="M42" i="49" s="1"/>
  <c r="K74" i="12"/>
  <c r="K32" i="12"/>
  <c r="AI32" i="21"/>
  <c r="AI74" i="21"/>
  <c r="AD74" i="14"/>
  <c r="AD32" i="14"/>
  <c r="W29" i="2"/>
  <c r="X41" i="49"/>
  <c r="X42" i="49" s="1"/>
  <c r="AB74" i="4"/>
  <c r="AB32" i="4"/>
  <c r="V31" i="12"/>
  <c r="T30" i="12"/>
  <c r="V73" i="12"/>
  <c r="T73" i="12" s="1"/>
  <c r="L74" i="37"/>
  <c r="L32" i="37"/>
  <c r="AC32" i="37"/>
  <c r="AC74" i="37"/>
  <c r="S29" i="2"/>
  <c r="T41" i="49"/>
  <c r="T42" i="49" s="1"/>
  <c r="V73" i="24"/>
  <c r="V31" i="24"/>
  <c r="X32" i="28"/>
  <c r="X74" i="28"/>
  <c r="L29" i="2"/>
  <c r="L41" i="49"/>
  <c r="L42" i="49" s="1"/>
  <c r="AH74" i="21"/>
  <c r="AH32" i="21"/>
  <c r="AM29" i="5"/>
  <c r="AF29" i="2"/>
  <c r="AG41" i="49"/>
  <c r="AG42" i="49" s="1"/>
  <c r="AF73" i="37"/>
  <c r="R73" i="37" s="1"/>
  <c r="AF31" i="37"/>
  <c r="R30" i="37"/>
  <c r="AA32" i="21"/>
  <c r="AA74" i="21"/>
  <c r="X32" i="21"/>
  <c r="X74" i="21"/>
  <c r="AG32" i="34"/>
  <c r="AG74" i="34"/>
  <c r="M74" i="29"/>
  <c r="M32" i="29"/>
  <c r="Y74" i="12"/>
  <c r="Y32" i="12"/>
  <c r="AI74" i="35"/>
  <c r="AI32" i="35"/>
  <c r="AC74" i="21"/>
  <c r="AC32" i="21"/>
  <c r="AM29" i="9"/>
  <c r="Z32" i="24"/>
  <c r="Z74" i="24"/>
  <c r="R30" i="21"/>
  <c r="AF31" i="21"/>
  <c r="AF73" i="21"/>
  <c r="R73" i="21" s="1"/>
  <c r="AM29" i="21"/>
  <c r="AP29" i="21" s="1"/>
  <c r="AD74" i="21"/>
  <c r="AD32" i="21"/>
  <c r="X73" i="37"/>
  <c r="T73" i="37" s="1"/>
  <c r="T30" i="37"/>
  <c r="X31" i="37"/>
  <c r="E73" i="24"/>
  <c r="E31" i="24"/>
  <c r="Y32" i="21"/>
  <c r="Y74" i="21"/>
  <c r="S32" i="24"/>
  <c r="S74" i="24"/>
  <c r="AH74" i="37"/>
  <c r="AH32" i="37"/>
  <c r="V31" i="4"/>
  <c r="V73" i="4"/>
  <c r="F32" i="37"/>
  <c r="F74" i="37"/>
  <c r="Y33" i="38"/>
  <c r="Y75" i="38"/>
  <c r="H74" i="21"/>
  <c r="H32" i="21"/>
  <c r="F32" i="24"/>
  <c r="F74" i="24"/>
  <c r="H74" i="24"/>
  <c r="H32" i="24"/>
  <c r="T72" i="37"/>
  <c r="F29" i="2"/>
  <c r="F41" i="49"/>
  <c r="F42" i="49" s="1"/>
  <c r="AA32" i="9"/>
  <c r="AA74" i="9"/>
  <c r="AC29" i="2"/>
  <c r="AD41" i="49"/>
  <c r="AD42" i="49" s="1"/>
  <c r="AI29" i="2"/>
  <c r="AJ41" i="49"/>
  <c r="AJ42" i="49" s="1"/>
  <c r="AA29" i="4"/>
  <c r="AB41" i="49"/>
  <c r="AB42" i="49" s="1"/>
  <c r="AH74" i="22"/>
  <c r="AH32" i="22"/>
  <c r="V29" i="2"/>
  <c r="W41" i="49"/>
  <c r="W42" i="49" s="1"/>
  <c r="Z29" i="2"/>
  <c r="AA41" i="49"/>
  <c r="AA42" i="49" s="1"/>
  <c r="K29" i="2"/>
  <c r="K41" i="49"/>
  <c r="K42" i="49" s="1"/>
  <c r="W73" i="9"/>
  <c r="T73" i="9" s="1"/>
  <c r="W31" i="9"/>
  <c r="T30" i="9"/>
  <c r="AM30" i="9" s="1"/>
  <c r="AP30" i="9" s="1"/>
  <c r="AB29" i="2"/>
  <c r="AC41" i="49"/>
  <c r="AC42" i="49" s="1"/>
  <c r="AB32" i="12"/>
  <c r="AB74" i="12"/>
  <c r="T72" i="21"/>
  <c r="E73" i="37"/>
  <c r="E31" i="37"/>
  <c r="AD74" i="17"/>
  <c r="AD32" i="17"/>
  <c r="Y32" i="24"/>
  <c r="Y74" i="24"/>
  <c r="AD29" i="2"/>
  <c r="AE41" i="49"/>
  <c r="AE42" i="49" s="1"/>
  <c r="H41" i="49"/>
  <c r="H42" i="49" s="1"/>
  <c r="H29" i="2"/>
  <c r="AG32" i="37"/>
  <c r="AG74" i="37"/>
  <c r="AA74" i="24"/>
  <c r="AA32" i="24"/>
  <c r="K32" i="37"/>
  <c r="K74" i="37"/>
  <c r="X74" i="24"/>
  <c r="X32" i="24"/>
  <c r="Y29" i="2"/>
  <c r="Z41" i="49"/>
  <c r="Z42" i="49" s="1"/>
  <c r="T72" i="9"/>
  <c r="AB32" i="37"/>
  <c r="AB74" i="37"/>
  <c r="K31" i="5"/>
  <c r="K73" i="5"/>
  <c r="Y74" i="37"/>
  <c r="Y32" i="37"/>
  <c r="S31" i="4"/>
  <c r="S73" i="4"/>
  <c r="M32" i="21"/>
  <c r="M74" i="21"/>
  <c r="X29" i="2"/>
  <c r="Y41" i="49"/>
  <c r="Y42" i="49" s="1"/>
  <c r="W32" i="4"/>
  <c r="W74" i="4"/>
  <c r="AH41" i="49"/>
  <c r="AH42" i="49" s="1"/>
  <c r="AG29" i="2"/>
  <c r="V31" i="21"/>
  <c r="V73" i="21"/>
  <c r="T30" i="21"/>
  <c r="AM30" i="21" s="1"/>
  <c r="AP30" i="21" s="1"/>
  <c r="AI74" i="24"/>
  <c r="AI32" i="24"/>
  <c r="K33" i="38"/>
  <c r="K75" i="38"/>
  <c r="H33" i="12"/>
  <c r="H75" i="12"/>
  <c r="T72" i="12"/>
  <c r="Z32" i="12"/>
  <c r="Z74" i="12"/>
  <c r="AC74" i="34"/>
  <c r="AC32" i="34"/>
  <c r="AH29" i="12"/>
  <c r="AI41" i="49"/>
  <c r="AI42" i="49" s="1"/>
  <c r="AI31" i="5"/>
  <c r="AI73" i="5"/>
  <c r="R30" i="5"/>
  <c r="E73" i="12"/>
  <c r="E31" i="12"/>
  <c r="E31" i="21"/>
  <c r="E73" i="21"/>
  <c r="AD74" i="37"/>
  <c r="AD32" i="37"/>
  <c r="M74" i="24"/>
  <c r="M32" i="24"/>
  <c r="Z74" i="37"/>
  <c r="Z32" i="37"/>
  <c r="AF73" i="24"/>
  <c r="R73" i="24" s="1"/>
  <c r="R30" i="24"/>
  <c r="AF31" i="24"/>
  <c r="AA32" i="37"/>
  <c r="AA74" i="37"/>
  <c r="S74" i="37"/>
  <c r="S32" i="37"/>
  <c r="N39" i="34" l="1"/>
  <c r="N81" i="34"/>
  <c r="O77" i="21"/>
  <c r="O35" i="21"/>
  <c r="Q34" i="33"/>
  <c r="Q76" i="33"/>
  <c r="P81" i="32"/>
  <c r="P39" i="32"/>
  <c r="P34" i="24"/>
  <c r="P76" i="24"/>
  <c r="Q35" i="19"/>
  <c r="Q77" i="19"/>
  <c r="O76" i="22"/>
  <c r="O34" i="22"/>
  <c r="G39" i="12"/>
  <c r="G81" i="12"/>
  <c r="G37" i="24"/>
  <c r="G79" i="24"/>
  <c r="Q80" i="38"/>
  <c r="Q38" i="38"/>
  <c r="C77" i="35"/>
  <c r="C35" i="35"/>
  <c r="Q35" i="27"/>
  <c r="Q77" i="27"/>
  <c r="C35" i="30"/>
  <c r="C77" i="30"/>
  <c r="Q78" i="2"/>
  <c r="Q36" i="2"/>
  <c r="C36" i="5"/>
  <c r="C78" i="5"/>
  <c r="G34" i="20"/>
  <c r="G76" i="20"/>
  <c r="J37" i="8"/>
  <c r="J79" i="8"/>
  <c r="I34" i="36"/>
  <c r="I76" i="36"/>
  <c r="G38" i="4"/>
  <c r="G80" i="4"/>
  <c r="C39" i="28"/>
  <c r="C81" i="28"/>
  <c r="G36" i="37"/>
  <c r="G78" i="37"/>
  <c r="G77" i="31"/>
  <c r="G35" i="31"/>
  <c r="P78" i="5"/>
  <c r="P36" i="5"/>
  <c r="N80" i="18"/>
  <c r="N38" i="18"/>
  <c r="I35" i="35"/>
  <c r="I77" i="35"/>
  <c r="Q78" i="20"/>
  <c r="Q36" i="20"/>
  <c r="I78" i="1"/>
  <c r="I36" i="1"/>
  <c r="J84" i="36"/>
  <c r="N41" i="39" s="1"/>
  <c r="N37" i="20"/>
  <c r="N79" i="20"/>
  <c r="G36" i="28"/>
  <c r="G78" i="28"/>
  <c r="O76" i="37"/>
  <c r="O34" i="37"/>
  <c r="N35" i="10"/>
  <c r="N77" i="10"/>
  <c r="P35" i="16"/>
  <c r="P77" i="16"/>
  <c r="U33" i="26"/>
  <c r="U75" i="26"/>
  <c r="AM72" i="15"/>
  <c r="AP72" i="15" s="1"/>
  <c r="AM29" i="26"/>
  <c r="AP29" i="26" s="1"/>
  <c r="P81" i="29"/>
  <c r="P39" i="29"/>
  <c r="O77" i="15"/>
  <c r="O35" i="15"/>
  <c r="Q34" i="35"/>
  <c r="Q76" i="35"/>
  <c r="I36" i="38"/>
  <c r="I78" i="38"/>
  <c r="J35" i="16"/>
  <c r="J77" i="16"/>
  <c r="P77" i="31"/>
  <c r="P35" i="31"/>
  <c r="C76" i="31"/>
  <c r="C34" i="31"/>
  <c r="Q35" i="36"/>
  <c r="Q77" i="36"/>
  <c r="C34" i="33"/>
  <c r="C76" i="33"/>
  <c r="J77" i="26"/>
  <c r="J35" i="26"/>
  <c r="Q35" i="30"/>
  <c r="Q77" i="30"/>
  <c r="C37" i="36"/>
  <c r="C79" i="36"/>
  <c r="O79" i="9"/>
  <c r="O37" i="9"/>
  <c r="C38" i="10"/>
  <c r="C80" i="10"/>
  <c r="J36" i="28"/>
  <c r="J78" i="28"/>
  <c r="P38" i="33"/>
  <c r="P80" i="33"/>
  <c r="Q78" i="24"/>
  <c r="Q36" i="24"/>
  <c r="Q35" i="1"/>
  <c r="Q77" i="1"/>
  <c r="C76" i="18"/>
  <c r="C34" i="18"/>
  <c r="C35" i="9"/>
  <c r="C77" i="9"/>
  <c r="P79" i="23"/>
  <c r="P37" i="23"/>
  <c r="N81" i="25"/>
  <c r="N39" i="25"/>
  <c r="Q36" i="8"/>
  <c r="Q78" i="8"/>
  <c r="Q81" i="18"/>
  <c r="Q39" i="18"/>
  <c r="I35" i="22"/>
  <c r="I77" i="22"/>
  <c r="G36" i="33"/>
  <c r="G78" i="33"/>
  <c r="G39" i="13"/>
  <c r="G81" i="13"/>
  <c r="Q38" i="7"/>
  <c r="Q80" i="7"/>
  <c r="J34" i="3"/>
  <c r="J76" i="3"/>
  <c r="G36" i="26"/>
  <c r="G78" i="26"/>
  <c r="P35" i="1"/>
  <c r="P77" i="1"/>
  <c r="Q37" i="5"/>
  <c r="Q79" i="5"/>
  <c r="AM72" i="28"/>
  <c r="AP72" i="28" s="1"/>
  <c r="AM72" i="26"/>
  <c r="AP72" i="26" s="1"/>
  <c r="N39" i="15"/>
  <c r="N81" i="15"/>
  <c r="C79" i="1"/>
  <c r="C37" i="1"/>
  <c r="I77" i="6"/>
  <c r="I35" i="6"/>
  <c r="I35" i="23"/>
  <c r="I77" i="23"/>
  <c r="C40" i="26"/>
  <c r="C82" i="26"/>
  <c r="N36" i="32"/>
  <c r="N78" i="32"/>
  <c r="C38" i="27"/>
  <c r="C80" i="27"/>
  <c r="N39" i="7"/>
  <c r="N81" i="7"/>
  <c r="J76" i="10"/>
  <c r="J34" i="10"/>
  <c r="G39" i="7"/>
  <c r="G81" i="7"/>
  <c r="Q36" i="13"/>
  <c r="Q78" i="13"/>
  <c r="O79" i="29"/>
  <c r="O37" i="29"/>
  <c r="O40" i="14"/>
  <c r="O83" i="14" s="1"/>
  <c r="O84" i="14" s="1"/>
  <c r="S19" i="39" s="1"/>
  <c r="O82" i="14"/>
  <c r="Q80" i="32"/>
  <c r="Q38" i="32"/>
  <c r="O78" i="19"/>
  <c r="O36" i="19"/>
  <c r="N77" i="37"/>
  <c r="N35" i="37"/>
  <c r="I36" i="19"/>
  <c r="I78" i="19"/>
  <c r="AM72" i="17"/>
  <c r="AP72" i="17" s="1"/>
  <c r="AM30" i="18"/>
  <c r="AP30" i="18" s="1"/>
  <c r="P78" i="26"/>
  <c r="P36" i="26"/>
  <c r="G35" i="30"/>
  <c r="G77" i="30"/>
  <c r="J35" i="29"/>
  <c r="J77" i="29"/>
  <c r="C77" i="38"/>
  <c r="C35" i="38"/>
  <c r="N35" i="13"/>
  <c r="N77" i="13"/>
  <c r="P35" i="8"/>
  <c r="P77" i="8"/>
  <c r="P38" i="38"/>
  <c r="P80" i="38"/>
  <c r="P35" i="12"/>
  <c r="P77" i="12"/>
  <c r="G39" i="16"/>
  <c r="G81" i="16"/>
  <c r="U33" i="20"/>
  <c r="U75" i="20"/>
  <c r="P79" i="2"/>
  <c r="P37" i="2"/>
  <c r="N36" i="14"/>
  <c r="N78" i="14"/>
  <c r="Q76" i="28"/>
  <c r="Q34" i="28"/>
  <c r="G79" i="22"/>
  <c r="G37" i="22"/>
  <c r="AM72" i="13"/>
  <c r="AP72" i="13" s="1"/>
  <c r="I78" i="10"/>
  <c r="I36" i="10"/>
  <c r="N35" i="2"/>
  <c r="N77" i="2"/>
  <c r="Q77" i="29"/>
  <c r="Q35" i="29"/>
  <c r="C34" i="12"/>
  <c r="C76" i="12"/>
  <c r="Q78" i="34"/>
  <c r="Q36" i="34"/>
  <c r="N35" i="27"/>
  <c r="N77" i="27"/>
  <c r="C78" i="15"/>
  <c r="C36" i="15"/>
  <c r="C35" i="14"/>
  <c r="C77" i="14"/>
  <c r="G78" i="25"/>
  <c r="G36" i="25"/>
  <c r="G78" i="19"/>
  <c r="G36" i="19"/>
  <c r="P76" i="34"/>
  <c r="P34" i="34"/>
  <c r="C35" i="29"/>
  <c r="C77" i="29"/>
  <c r="O37" i="27"/>
  <c r="O79" i="27"/>
  <c r="N84" i="4"/>
  <c r="R9" i="39" s="1"/>
  <c r="G35" i="11"/>
  <c r="G77" i="11"/>
  <c r="J78" i="18"/>
  <c r="J36" i="18"/>
  <c r="T73" i="18"/>
  <c r="AM29" i="8"/>
  <c r="AP29" i="8" s="1"/>
  <c r="R73" i="5"/>
  <c r="T73" i="21"/>
  <c r="AM29" i="14"/>
  <c r="AP29" i="14" s="1"/>
  <c r="AM72" i="8"/>
  <c r="AP72" i="8" s="1"/>
  <c r="N78" i="23"/>
  <c r="N36" i="23"/>
  <c r="I39" i="11"/>
  <c r="I81" i="11"/>
  <c r="I36" i="2"/>
  <c r="I78" i="2"/>
  <c r="C81" i="24"/>
  <c r="C39" i="24"/>
  <c r="N81" i="19"/>
  <c r="N39" i="19"/>
  <c r="J41" i="36"/>
  <c r="J39" i="43" s="1"/>
  <c r="P36" i="21"/>
  <c r="P78" i="21"/>
  <c r="I77" i="9"/>
  <c r="I35" i="9"/>
  <c r="N83" i="4"/>
  <c r="N41" i="4"/>
  <c r="N7" i="43" s="1"/>
  <c r="O76" i="7"/>
  <c r="O34" i="7"/>
  <c r="P80" i="19"/>
  <c r="P38" i="19"/>
  <c r="C37" i="16"/>
  <c r="C79" i="16"/>
  <c r="U17" i="39"/>
  <c r="N32" i="39"/>
  <c r="G78" i="17"/>
  <c r="G36" i="17"/>
  <c r="P80" i="30"/>
  <c r="P38" i="30"/>
  <c r="C34" i="34"/>
  <c r="C76" i="34"/>
  <c r="U20" i="39"/>
  <c r="G34" i="1"/>
  <c r="G76" i="1"/>
  <c r="AM72" i="14"/>
  <c r="AP72" i="14" s="1"/>
  <c r="Q35" i="9"/>
  <c r="Q77" i="9"/>
  <c r="I35" i="33"/>
  <c r="I77" i="33"/>
  <c r="Q38" i="3"/>
  <c r="Q80" i="3"/>
  <c r="G38" i="6"/>
  <c r="G80" i="6"/>
  <c r="G34" i="35"/>
  <c r="G76" i="35"/>
  <c r="N34" i="35"/>
  <c r="N76" i="35"/>
  <c r="Q78" i="25"/>
  <c r="Q36" i="25"/>
  <c r="I39" i="4"/>
  <c r="I81" i="4"/>
  <c r="Q39" i="31"/>
  <c r="Q81" i="31"/>
  <c r="O38" i="31"/>
  <c r="O80" i="31"/>
  <c r="O34" i="28"/>
  <c r="O76" i="28"/>
  <c r="I36" i="31"/>
  <c r="I78" i="31"/>
  <c r="P38" i="27"/>
  <c r="P80" i="27"/>
  <c r="N78" i="24"/>
  <c r="N36" i="24"/>
  <c r="O34" i="10"/>
  <c r="O76" i="10"/>
  <c r="O35" i="32"/>
  <c r="O77" i="32"/>
  <c r="N34" i="31"/>
  <c r="N76" i="31"/>
  <c r="C34" i="8"/>
  <c r="C76" i="8"/>
  <c r="C77" i="21"/>
  <c r="C35" i="21"/>
  <c r="N37" i="8"/>
  <c r="N79" i="8"/>
  <c r="P77" i="7"/>
  <c r="P35" i="7"/>
  <c r="G39" i="29"/>
  <c r="G81" i="29"/>
  <c r="D76" i="1"/>
  <c r="D34" i="1"/>
  <c r="P38" i="18"/>
  <c r="P80" i="18"/>
  <c r="C40" i="6"/>
  <c r="C83" i="6" s="1"/>
  <c r="C82" i="6"/>
  <c r="AM73" i="9"/>
  <c r="AP73" i="9" s="1"/>
  <c r="T73" i="29"/>
  <c r="AM73" i="29" s="1"/>
  <c r="AP73" i="29" s="1"/>
  <c r="I36" i="28"/>
  <c r="I78" i="28"/>
  <c r="J37" i="12"/>
  <c r="J79" i="12"/>
  <c r="O36" i="12"/>
  <c r="O78" i="12"/>
  <c r="N76" i="36"/>
  <c r="N34" i="36"/>
  <c r="G37" i="23"/>
  <c r="G79" i="23"/>
  <c r="I36" i="32"/>
  <c r="I78" i="32"/>
  <c r="Q82" i="37"/>
  <c r="Q40" i="37"/>
  <c r="Q83" i="37" s="1"/>
  <c r="P82" i="15"/>
  <c r="P40" i="15"/>
  <c r="P83" i="15" s="1"/>
  <c r="C35" i="4"/>
  <c r="C77" i="4"/>
  <c r="N35" i="26"/>
  <c r="N77" i="26"/>
  <c r="J77" i="22"/>
  <c r="J35" i="22"/>
  <c r="I78" i="14"/>
  <c r="I36" i="14"/>
  <c r="O34" i="11"/>
  <c r="O76" i="11"/>
  <c r="I35" i="27"/>
  <c r="I77" i="27"/>
  <c r="I80" i="24"/>
  <c r="I38" i="24"/>
  <c r="O79" i="30"/>
  <c r="O37" i="30"/>
  <c r="I78" i="21"/>
  <c r="I36" i="21"/>
  <c r="J36" i="15"/>
  <c r="J78" i="15"/>
  <c r="G38" i="18"/>
  <c r="G80" i="18"/>
  <c r="N36" i="28"/>
  <c r="N78" i="28"/>
  <c r="J37" i="30"/>
  <c r="J79" i="30"/>
  <c r="I39" i="30"/>
  <c r="I81" i="30"/>
  <c r="P77" i="6"/>
  <c r="P35" i="6"/>
  <c r="C35" i="3"/>
  <c r="C77" i="3"/>
  <c r="T73" i="5"/>
  <c r="O80" i="4"/>
  <c r="O38" i="4"/>
  <c r="C36" i="25"/>
  <c r="C78" i="25"/>
  <c r="O76" i="17"/>
  <c r="O34" i="17"/>
  <c r="G78" i="10"/>
  <c r="G36" i="10"/>
  <c r="N34" i="21"/>
  <c r="N76" i="21"/>
  <c r="O35" i="6"/>
  <c r="O77" i="6"/>
  <c r="G35" i="3"/>
  <c r="G77" i="3"/>
  <c r="Q78" i="26"/>
  <c r="Q36" i="26"/>
  <c r="J80" i="23"/>
  <c r="J38" i="23"/>
  <c r="O83" i="20"/>
  <c r="O84" i="20" s="1"/>
  <c r="S25" i="39" s="1"/>
  <c r="O41" i="20"/>
  <c r="I39" i="26"/>
  <c r="I81" i="26"/>
  <c r="G35" i="34"/>
  <c r="G77" i="34"/>
  <c r="O36" i="38"/>
  <c r="O78" i="38"/>
  <c r="O34" i="3"/>
  <c r="O76" i="3"/>
  <c r="P76" i="13"/>
  <c r="P34" i="13"/>
  <c r="G35" i="21"/>
  <c r="G77" i="21"/>
  <c r="P35" i="3"/>
  <c r="P77" i="3"/>
  <c r="C77" i="11"/>
  <c r="C35" i="11"/>
  <c r="O77" i="16"/>
  <c r="O35" i="16"/>
  <c r="Q78" i="14"/>
  <c r="Q36" i="14"/>
  <c r="I36" i="15"/>
  <c r="I78" i="15"/>
  <c r="I36" i="3"/>
  <c r="I78" i="3"/>
  <c r="J36" i="32"/>
  <c r="J78" i="32"/>
  <c r="J38" i="38"/>
  <c r="J80" i="38"/>
  <c r="O79" i="24"/>
  <c r="O37" i="24"/>
  <c r="C36" i="2"/>
  <c r="C78" i="2"/>
  <c r="C34" i="17"/>
  <c r="C76" i="17"/>
  <c r="I77" i="8"/>
  <c r="I35" i="8"/>
  <c r="P35" i="37"/>
  <c r="P77" i="37"/>
  <c r="C34" i="37"/>
  <c r="C76" i="37"/>
  <c r="N79" i="22"/>
  <c r="N37" i="22"/>
  <c r="O78" i="26"/>
  <c r="O36" i="26"/>
  <c r="P34" i="22"/>
  <c r="P76" i="22"/>
  <c r="G35" i="5"/>
  <c r="G77" i="5"/>
  <c r="O35" i="2"/>
  <c r="O77" i="2"/>
  <c r="O37" i="8"/>
  <c r="O79" i="8"/>
  <c r="I37" i="16"/>
  <c r="I79" i="16"/>
  <c r="C35" i="13"/>
  <c r="C77" i="13"/>
  <c r="N80" i="30"/>
  <c r="N38" i="30"/>
  <c r="G35" i="15"/>
  <c r="G77" i="15"/>
  <c r="G35" i="14"/>
  <c r="G77" i="14"/>
  <c r="I80" i="18"/>
  <c r="I38" i="18"/>
  <c r="C37" i="23"/>
  <c r="C79" i="23"/>
  <c r="N18" i="39"/>
  <c r="O38" i="23"/>
  <c r="O80" i="23"/>
  <c r="N77" i="11"/>
  <c r="N35" i="11"/>
  <c r="O78" i="18"/>
  <c r="O36" i="18"/>
  <c r="I77" i="7"/>
  <c r="I35" i="7"/>
  <c r="G79" i="2"/>
  <c r="G37" i="2"/>
  <c r="I37" i="37"/>
  <c r="I79" i="37"/>
  <c r="N37" i="3"/>
  <c r="N79" i="3"/>
  <c r="G35" i="27"/>
  <c r="G77" i="27"/>
  <c r="Q78" i="6"/>
  <c r="Q36" i="6"/>
  <c r="N82" i="5"/>
  <c r="N40" i="5"/>
  <c r="N83" i="5" s="1"/>
  <c r="P38" i="20"/>
  <c r="P80" i="20"/>
  <c r="C36" i="19"/>
  <c r="C78" i="19"/>
  <c r="I77" i="34"/>
  <c r="I35" i="34"/>
  <c r="Q37" i="23"/>
  <c r="Q79" i="23"/>
  <c r="Q78" i="16"/>
  <c r="Q36" i="16"/>
  <c r="P35" i="28"/>
  <c r="P77" i="28"/>
  <c r="J36" i="24"/>
  <c r="J78" i="24"/>
  <c r="N35" i="29"/>
  <c r="N77" i="29"/>
  <c r="N36" i="17"/>
  <c r="N78" i="17"/>
  <c r="J37" i="33"/>
  <c r="J79" i="33"/>
  <c r="I83" i="25"/>
  <c r="I84" i="25" s="1"/>
  <c r="M30" i="39" s="1"/>
  <c r="I41" i="25"/>
  <c r="I28" i="43" s="1"/>
  <c r="Q38" i="10"/>
  <c r="Q80" i="10"/>
  <c r="O37" i="33"/>
  <c r="O79" i="33"/>
  <c r="J36" i="11"/>
  <c r="J78" i="11"/>
  <c r="N34" i="16"/>
  <c r="N76" i="16"/>
  <c r="G39" i="32"/>
  <c r="G81" i="32"/>
  <c r="G77" i="36"/>
  <c r="G35" i="36"/>
  <c r="C38" i="7"/>
  <c r="C80" i="7"/>
  <c r="G80" i="38"/>
  <c r="G38" i="38"/>
  <c r="N78" i="1"/>
  <c r="N36" i="1"/>
  <c r="P36" i="25"/>
  <c r="P78" i="25"/>
  <c r="J35" i="21"/>
  <c r="J77" i="21"/>
  <c r="N79" i="6"/>
  <c r="N37" i="6"/>
  <c r="P34" i="11"/>
  <c r="P76" i="11"/>
  <c r="C41" i="6"/>
  <c r="I76" i="13"/>
  <c r="I34" i="13"/>
  <c r="G78" i="9"/>
  <c r="G36" i="9"/>
  <c r="N35" i="9"/>
  <c r="N77" i="9"/>
  <c r="N36" i="33"/>
  <c r="N78" i="33"/>
  <c r="O37" i="35"/>
  <c r="O79" i="35"/>
  <c r="G80" i="8"/>
  <c r="G38" i="8"/>
  <c r="C36" i="32"/>
  <c r="C78" i="32"/>
  <c r="O36" i="36"/>
  <c r="O78" i="36"/>
  <c r="J34" i="25"/>
  <c r="J76" i="25"/>
  <c r="Q35" i="4"/>
  <c r="Q77" i="4"/>
  <c r="C38" i="20"/>
  <c r="C80" i="20"/>
  <c r="O35" i="1"/>
  <c r="O77" i="1"/>
  <c r="I36" i="5"/>
  <c r="I78" i="5"/>
  <c r="P35" i="14"/>
  <c r="P77" i="14"/>
  <c r="O37" i="5"/>
  <c r="O79" i="5"/>
  <c r="O34" i="25"/>
  <c r="O76" i="25"/>
  <c r="I80" i="12"/>
  <c r="I38" i="12"/>
  <c r="N81" i="12"/>
  <c r="N39" i="12"/>
  <c r="C35" i="22"/>
  <c r="C77" i="22"/>
  <c r="O35" i="13"/>
  <c r="O77" i="13"/>
  <c r="AM72" i="27"/>
  <c r="AP72" i="27" s="1"/>
  <c r="AM29" i="25"/>
  <c r="AP29" i="25" s="1"/>
  <c r="AM72" i="34"/>
  <c r="AP72" i="34" s="1"/>
  <c r="AM29" i="36"/>
  <c r="AP29" i="36" s="1"/>
  <c r="AM72" i="1"/>
  <c r="AP72" i="1" s="1"/>
  <c r="M32" i="35"/>
  <c r="M74" i="35"/>
  <c r="AB74" i="31"/>
  <c r="AB32" i="31"/>
  <c r="E74" i="35"/>
  <c r="E32" i="35"/>
  <c r="R30" i="4"/>
  <c r="AF31" i="4"/>
  <c r="AF73" i="4"/>
  <c r="R73" i="4" s="1"/>
  <c r="AH32" i="32"/>
  <c r="AH74" i="32"/>
  <c r="K32" i="8"/>
  <c r="K74" i="8"/>
  <c r="F32" i="36"/>
  <c r="F74" i="36"/>
  <c r="M74" i="25"/>
  <c r="M32" i="25"/>
  <c r="L32" i="33"/>
  <c r="L74" i="33"/>
  <c r="AF73" i="7"/>
  <c r="R73" i="7" s="1"/>
  <c r="AF31" i="7"/>
  <c r="R30" i="7"/>
  <c r="X74" i="30"/>
  <c r="X32" i="30"/>
  <c r="Y32" i="20"/>
  <c r="Y74" i="20"/>
  <c r="X32" i="6"/>
  <c r="X74" i="6"/>
  <c r="Y74" i="29"/>
  <c r="Y32" i="29"/>
  <c r="AB32" i="7"/>
  <c r="AB74" i="7"/>
  <c r="AG74" i="10"/>
  <c r="AG32" i="10"/>
  <c r="E32" i="1"/>
  <c r="E74" i="1"/>
  <c r="AE74" i="13"/>
  <c r="AE32" i="13"/>
  <c r="X32" i="7"/>
  <c r="X74" i="7"/>
  <c r="AF73" i="10"/>
  <c r="R73" i="10" s="1"/>
  <c r="AF31" i="10"/>
  <c r="R30" i="10"/>
  <c r="AF31" i="8"/>
  <c r="AF73" i="8"/>
  <c r="R30" i="8"/>
  <c r="AM72" i="20"/>
  <c r="AP72" i="20" s="1"/>
  <c r="AD74" i="31"/>
  <c r="AD32" i="31"/>
  <c r="AD74" i="25"/>
  <c r="AD32" i="25"/>
  <c r="F32" i="6"/>
  <c r="F74" i="6"/>
  <c r="AB74" i="28"/>
  <c r="AB32" i="28"/>
  <c r="E32" i="7"/>
  <c r="E74" i="7"/>
  <c r="AG74" i="8"/>
  <c r="AG32" i="8"/>
  <c r="AH32" i="15"/>
  <c r="AH74" i="15"/>
  <c r="X74" i="18"/>
  <c r="X32" i="18"/>
  <c r="AF31" i="3"/>
  <c r="AF73" i="3"/>
  <c r="R30" i="3"/>
  <c r="X74" i="16"/>
  <c r="X32" i="16"/>
  <c r="V73" i="36"/>
  <c r="T73" i="36" s="1"/>
  <c r="V31" i="36"/>
  <c r="T30" i="36"/>
  <c r="AA74" i="2"/>
  <c r="AA32" i="2"/>
  <c r="E74" i="33"/>
  <c r="E32" i="33"/>
  <c r="W74" i="10"/>
  <c r="W32" i="10"/>
  <c r="F74" i="22"/>
  <c r="F32" i="22"/>
  <c r="X32" i="20"/>
  <c r="X74" i="20"/>
  <c r="AG74" i="1"/>
  <c r="AG32" i="1"/>
  <c r="W74" i="29"/>
  <c r="W32" i="29"/>
  <c r="AC74" i="15"/>
  <c r="AC32" i="15"/>
  <c r="E32" i="15"/>
  <c r="E74" i="15"/>
  <c r="AD32" i="28"/>
  <c r="AD74" i="28"/>
  <c r="AM29" i="27"/>
  <c r="AP29" i="27" s="1"/>
  <c r="H74" i="34"/>
  <c r="H32" i="34"/>
  <c r="AA32" i="3"/>
  <c r="AA74" i="3"/>
  <c r="W74" i="28"/>
  <c r="W32" i="28"/>
  <c r="AG74" i="13"/>
  <c r="AG32" i="13"/>
  <c r="F74" i="30"/>
  <c r="F32" i="30"/>
  <c r="AC32" i="5"/>
  <c r="AC74" i="5"/>
  <c r="H74" i="1"/>
  <c r="H32" i="1"/>
  <c r="F74" i="25"/>
  <c r="F32" i="25"/>
  <c r="V31" i="11"/>
  <c r="V73" i="11"/>
  <c r="T73" i="11" s="1"/>
  <c r="T30" i="11"/>
  <c r="AB74" i="19"/>
  <c r="AB32" i="19"/>
  <c r="E74" i="6"/>
  <c r="E32" i="6"/>
  <c r="Z32" i="30"/>
  <c r="Z74" i="30"/>
  <c r="H74" i="36"/>
  <c r="H32" i="36"/>
  <c r="AE74" i="36"/>
  <c r="AE32" i="36"/>
  <c r="AC32" i="32"/>
  <c r="AC74" i="32"/>
  <c r="V31" i="7"/>
  <c r="V73" i="7"/>
  <c r="T73" i="7" s="1"/>
  <c r="T30" i="7"/>
  <c r="K74" i="29"/>
  <c r="K32" i="29"/>
  <c r="AG32" i="19"/>
  <c r="AG74" i="19"/>
  <c r="H32" i="31"/>
  <c r="H74" i="31"/>
  <c r="X74" i="25"/>
  <c r="X32" i="25"/>
  <c r="AE74" i="16"/>
  <c r="AE32" i="16"/>
  <c r="AC32" i="19"/>
  <c r="AC74" i="19"/>
  <c r="AC74" i="16"/>
  <c r="AC32" i="16"/>
  <c r="AA74" i="34"/>
  <c r="AA32" i="34"/>
  <c r="K74" i="33"/>
  <c r="K32" i="33"/>
  <c r="E73" i="28"/>
  <c r="E31" i="28"/>
  <c r="S74" i="20"/>
  <c r="S32" i="20"/>
  <c r="F74" i="5"/>
  <c r="F32" i="5"/>
  <c r="AB32" i="15"/>
  <c r="AB74" i="15"/>
  <c r="Y74" i="1"/>
  <c r="Y32" i="1"/>
  <c r="X32" i="26"/>
  <c r="X74" i="26"/>
  <c r="AD32" i="8"/>
  <c r="AD74" i="8"/>
  <c r="L74" i="26"/>
  <c r="L32" i="26"/>
  <c r="AD32" i="19"/>
  <c r="AD74" i="19"/>
  <c r="S74" i="26"/>
  <c r="S32" i="26"/>
  <c r="X32" i="14"/>
  <c r="X74" i="14"/>
  <c r="AA32" i="28"/>
  <c r="AA74" i="28"/>
  <c r="AD74" i="26"/>
  <c r="AD32" i="26"/>
  <c r="AI74" i="3"/>
  <c r="AI32" i="3"/>
  <c r="M32" i="36"/>
  <c r="M74" i="36"/>
  <c r="S32" i="3"/>
  <c r="S74" i="3"/>
  <c r="Y32" i="23"/>
  <c r="Y74" i="23"/>
  <c r="E73" i="20"/>
  <c r="E31" i="20"/>
  <c r="F32" i="10"/>
  <c r="F74" i="10"/>
  <c r="L32" i="25"/>
  <c r="L74" i="25"/>
  <c r="L32" i="32"/>
  <c r="L74" i="32"/>
  <c r="AI32" i="33"/>
  <c r="AI74" i="33"/>
  <c r="AM29" i="19"/>
  <c r="AP29" i="19" s="1"/>
  <c r="AI32" i="29"/>
  <c r="AI74" i="29"/>
  <c r="L74" i="31"/>
  <c r="L32" i="31"/>
  <c r="U33" i="4"/>
  <c r="U75" i="4"/>
  <c r="S74" i="13"/>
  <c r="S32" i="13"/>
  <c r="L74" i="29"/>
  <c r="L32" i="29"/>
  <c r="K32" i="23"/>
  <c r="K74" i="23"/>
  <c r="AD32" i="3"/>
  <c r="AD74" i="3"/>
  <c r="Y32" i="28"/>
  <c r="Y74" i="28"/>
  <c r="H74" i="23"/>
  <c r="H32" i="23"/>
  <c r="AH74" i="6"/>
  <c r="AH32" i="6"/>
  <c r="M74" i="1"/>
  <c r="M32" i="1"/>
  <c r="M32" i="20"/>
  <c r="M74" i="20"/>
  <c r="H74" i="16"/>
  <c r="H32" i="16"/>
  <c r="S32" i="10"/>
  <c r="S74" i="10"/>
  <c r="AE74" i="7"/>
  <c r="AE32" i="7"/>
  <c r="AF31" i="6"/>
  <c r="AF73" i="6"/>
  <c r="R30" i="6"/>
  <c r="S74" i="34"/>
  <c r="S32" i="34"/>
  <c r="AH32" i="31"/>
  <c r="AH74" i="31"/>
  <c r="W32" i="20"/>
  <c r="W74" i="20"/>
  <c r="AC74" i="23"/>
  <c r="AC32" i="23"/>
  <c r="M74" i="10"/>
  <c r="M32" i="10"/>
  <c r="V32" i="29"/>
  <c r="V74" i="29"/>
  <c r="L32" i="22"/>
  <c r="L74" i="22"/>
  <c r="AA32" i="26"/>
  <c r="AA74" i="26"/>
  <c r="K32" i="10"/>
  <c r="K74" i="10"/>
  <c r="AH74" i="29"/>
  <c r="AH32" i="29"/>
  <c r="AC32" i="7"/>
  <c r="AC74" i="7"/>
  <c r="E74" i="29"/>
  <c r="E32" i="29"/>
  <c r="AA74" i="36"/>
  <c r="AA32" i="36"/>
  <c r="Y32" i="32"/>
  <c r="Y74" i="32"/>
  <c r="AC32" i="31"/>
  <c r="AC74" i="31"/>
  <c r="AD74" i="23"/>
  <c r="AD32" i="23"/>
  <c r="AI74" i="26"/>
  <c r="AI32" i="26"/>
  <c r="M74" i="16"/>
  <c r="M32" i="16"/>
  <c r="M32" i="5"/>
  <c r="M74" i="5"/>
  <c r="AF31" i="13"/>
  <c r="AF73" i="13"/>
  <c r="R73" i="13" s="1"/>
  <c r="R30" i="13"/>
  <c r="M74" i="27"/>
  <c r="M32" i="27"/>
  <c r="M74" i="22"/>
  <c r="M32" i="22"/>
  <c r="AE32" i="20"/>
  <c r="AE74" i="20"/>
  <c r="AH32" i="10"/>
  <c r="AH74" i="10"/>
  <c r="E74" i="31"/>
  <c r="E32" i="31"/>
  <c r="X74" i="5"/>
  <c r="X32" i="5"/>
  <c r="AE32" i="17"/>
  <c r="AE74" i="17"/>
  <c r="F74" i="1"/>
  <c r="F32" i="1"/>
  <c r="H32" i="22"/>
  <c r="H74" i="22"/>
  <c r="L74" i="30"/>
  <c r="L32" i="30"/>
  <c r="K32" i="15"/>
  <c r="K74" i="15"/>
  <c r="AM72" i="11"/>
  <c r="AP72" i="11" s="1"/>
  <c r="K32" i="11"/>
  <c r="K74" i="11"/>
  <c r="E74" i="10"/>
  <c r="E32" i="10"/>
  <c r="H74" i="33"/>
  <c r="H32" i="33"/>
  <c r="H32" i="10"/>
  <c r="H74" i="10"/>
  <c r="M74" i="37"/>
  <c r="M32" i="37"/>
  <c r="Z32" i="16"/>
  <c r="Z74" i="16"/>
  <c r="F32" i="15"/>
  <c r="F74" i="15"/>
  <c r="S32" i="30"/>
  <c r="S74" i="30"/>
  <c r="W32" i="23"/>
  <c r="W74" i="23"/>
  <c r="AF73" i="19"/>
  <c r="R73" i="19" s="1"/>
  <c r="AF31" i="19"/>
  <c r="R30" i="19"/>
  <c r="V73" i="6"/>
  <c r="T73" i="6" s="1"/>
  <c r="V31" i="6"/>
  <c r="T30" i="6"/>
  <c r="Y32" i="25"/>
  <c r="Y74" i="25"/>
  <c r="AG32" i="23"/>
  <c r="AG74" i="23"/>
  <c r="F32" i="34"/>
  <c r="F74" i="34"/>
  <c r="H74" i="28"/>
  <c r="H32" i="28"/>
  <c r="AG32" i="33"/>
  <c r="AG74" i="33"/>
  <c r="E32" i="23"/>
  <c r="E74" i="23"/>
  <c r="S74" i="28"/>
  <c r="S32" i="28"/>
  <c r="AC32" i="3"/>
  <c r="AC74" i="3"/>
  <c r="F32" i="8"/>
  <c r="F74" i="8"/>
  <c r="K74" i="35"/>
  <c r="K32" i="35"/>
  <c r="Z74" i="34"/>
  <c r="Z32" i="34"/>
  <c r="AD74" i="11"/>
  <c r="AD32" i="11"/>
  <c r="AI74" i="1"/>
  <c r="AI32" i="1"/>
  <c r="X74" i="34"/>
  <c r="X32" i="34"/>
  <c r="X74" i="33"/>
  <c r="X32" i="33"/>
  <c r="R30" i="36"/>
  <c r="AF73" i="36"/>
  <c r="R73" i="36" s="1"/>
  <c r="AF31" i="36"/>
  <c r="AB32" i="33"/>
  <c r="AB74" i="33"/>
  <c r="M32" i="7"/>
  <c r="M74" i="7"/>
  <c r="AE74" i="2"/>
  <c r="AE32" i="2"/>
  <c r="Z32" i="27"/>
  <c r="Z74" i="27"/>
  <c r="X32" i="35"/>
  <c r="X74" i="35"/>
  <c r="V73" i="25"/>
  <c r="T73" i="25" s="1"/>
  <c r="T30" i="25"/>
  <c r="V31" i="25"/>
  <c r="V73" i="19"/>
  <c r="T73" i="19" s="1"/>
  <c r="V31" i="19"/>
  <c r="T30" i="19"/>
  <c r="AG32" i="16"/>
  <c r="AG74" i="16"/>
  <c r="V31" i="14"/>
  <c r="V73" i="14"/>
  <c r="T73" i="14" s="1"/>
  <c r="T30" i="14"/>
  <c r="AG74" i="28"/>
  <c r="AG32" i="28"/>
  <c r="F74" i="16"/>
  <c r="F32" i="16"/>
  <c r="E74" i="36"/>
  <c r="E32" i="36"/>
  <c r="AD74" i="30"/>
  <c r="AD32" i="30"/>
  <c r="K74" i="28"/>
  <c r="K32" i="28"/>
  <c r="AD74" i="6"/>
  <c r="AD32" i="6"/>
  <c r="Z32" i="32"/>
  <c r="Z74" i="32"/>
  <c r="X74" i="29"/>
  <c r="X32" i="29"/>
  <c r="X32" i="1"/>
  <c r="X74" i="1"/>
  <c r="AB32" i="27"/>
  <c r="AB74" i="27"/>
  <c r="E32" i="27"/>
  <c r="E74" i="27"/>
  <c r="AD74" i="20"/>
  <c r="AD32" i="20"/>
  <c r="Y74" i="16"/>
  <c r="Y32" i="16"/>
  <c r="AI74" i="10"/>
  <c r="AI32" i="10"/>
  <c r="F74" i="31"/>
  <c r="F32" i="31"/>
  <c r="Y74" i="5"/>
  <c r="Y32" i="5"/>
  <c r="F32" i="4"/>
  <c r="F74" i="4"/>
  <c r="Z32" i="29"/>
  <c r="Z74" i="29"/>
  <c r="M74" i="33"/>
  <c r="M32" i="33"/>
  <c r="M74" i="6"/>
  <c r="M32" i="6"/>
  <c r="AB74" i="24"/>
  <c r="AB32" i="24"/>
  <c r="Y32" i="14"/>
  <c r="Y74" i="14"/>
  <c r="W74" i="31"/>
  <c r="W32" i="31"/>
  <c r="AF73" i="30"/>
  <c r="R73" i="30" s="1"/>
  <c r="AF31" i="30"/>
  <c r="R30" i="30"/>
  <c r="AA74" i="16"/>
  <c r="AA32" i="16"/>
  <c r="V73" i="32"/>
  <c r="T73" i="32" s="1"/>
  <c r="V31" i="32"/>
  <c r="H74" i="30"/>
  <c r="H32" i="30"/>
  <c r="AI32" i="19"/>
  <c r="AI74" i="19"/>
  <c r="AD74" i="27"/>
  <c r="AD32" i="27"/>
  <c r="H32" i="4"/>
  <c r="H74" i="4"/>
  <c r="K32" i="26"/>
  <c r="K74" i="26"/>
  <c r="AC74" i="8"/>
  <c r="AC32" i="8"/>
  <c r="X32" i="4"/>
  <c r="X74" i="4"/>
  <c r="Z74" i="14"/>
  <c r="Z32" i="14"/>
  <c r="AH32" i="17"/>
  <c r="AH74" i="17"/>
  <c r="Z32" i="1"/>
  <c r="Z74" i="1"/>
  <c r="AC74" i="4"/>
  <c r="AC32" i="4"/>
  <c r="AE32" i="25"/>
  <c r="AE74" i="25"/>
  <c r="M32" i="13"/>
  <c r="M74" i="13"/>
  <c r="AA32" i="27"/>
  <c r="AA74" i="27"/>
  <c r="Z32" i="4"/>
  <c r="Z74" i="4"/>
  <c r="E32" i="11"/>
  <c r="E74" i="11"/>
  <c r="AF31" i="11"/>
  <c r="AF73" i="11"/>
  <c r="R73" i="11" s="1"/>
  <c r="R30" i="11"/>
  <c r="AM30" i="11" s="1"/>
  <c r="AP30" i="11" s="1"/>
  <c r="Z32" i="8"/>
  <c r="Z74" i="8"/>
  <c r="X32" i="32"/>
  <c r="X74" i="32"/>
  <c r="AA74" i="1"/>
  <c r="AA32" i="1"/>
  <c r="AD32" i="18"/>
  <c r="AD74" i="18"/>
  <c r="M74" i="14"/>
  <c r="M32" i="14"/>
  <c r="AD32" i="36"/>
  <c r="AD74" i="36"/>
  <c r="AE74" i="5"/>
  <c r="AE32" i="5"/>
  <c r="AC74" i="36"/>
  <c r="AC32" i="36"/>
  <c r="S74" i="36"/>
  <c r="S32" i="36"/>
  <c r="Z32" i="5"/>
  <c r="Z74" i="5"/>
  <c r="AD74" i="33"/>
  <c r="AD32" i="33"/>
  <c r="AG74" i="14"/>
  <c r="AG32" i="14"/>
  <c r="E74" i="16"/>
  <c r="E32" i="16"/>
  <c r="S32" i="21"/>
  <c r="S74" i="21"/>
  <c r="F74" i="32"/>
  <c r="F32" i="32"/>
  <c r="AB74" i="36"/>
  <c r="AB32" i="36"/>
  <c r="L32" i="14"/>
  <c r="L74" i="14"/>
  <c r="Z32" i="18"/>
  <c r="Z74" i="18"/>
  <c r="E74" i="5"/>
  <c r="E32" i="5"/>
  <c r="Y32" i="19"/>
  <c r="Y74" i="19"/>
  <c r="K32" i="1"/>
  <c r="K74" i="1"/>
  <c r="AG32" i="36"/>
  <c r="AG74" i="36"/>
  <c r="AB32" i="22"/>
  <c r="AB74" i="22"/>
  <c r="H74" i="26"/>
  <c r="H32" i="26"/>
  <c r="AI32" i="25"/>
  <c r="AI74" i="25"/>
  <c r="X74" i="36"/>
  <c r="X32" i="36"/>
  <c r="V73" i="3"/>
  <c r="T73" i="3" s="1"/>
  <c r="T30" i="3"/>
  <c r="V31" i="3"/>
  <c r="W32" i="19"/>
  <c r="W74" i="19"/>
  <c r="AG74" i="15"/>
  <c r="AG32" i="15"/>
  <c r="L32" i="6"/>
  <c r="L74" i="6"/>
  <c r="K32" i="34"/>
  <c r="K74" i="34"/>
  <c r="Z32" i="10"/>
  <c r="Z74" i="10"/>
  <c r="W32" i="5"/>
  <c r="W74" i="5"/>
  <c r="AI32" i="27"/>
  <c r="AI74" i="27"/>
  <c r="E74" i="8"/>
  <c r="E32" i="8"/>
  <c r="M74" i="4"/>
  <c r="M32" i="4"/>
  <c r="S75" i="22"/>
  <c r="S33" i="22"/>
  <c r="S74" i="8"/>
  <c r="S32" i="8"/>
  <c r="AF32" i="5"/>
  <c r="AF74" i="5"/>
  <c r="AF31" i="16"/>
  <c r="AF73" i="16"/>
  <c r="R30" i="16"/>
  <c r="AC74" i="26"/>
  <c r="AC32" i="26"/>
  <c r="H74" i="5"/>
  <c r="H32" i="5"/>
  <c r="H74" i="27"/>
  <c r="H32" i="27"/>
  <c r="AH32" i="3"/>
  <c r="AH74" i="3"/>
  <c r="E32" i="25"/>
  <c r="E74" i="25"/>
  <c r="AI32" i="32"/>
  <c r="AI74" i="32"/>
  <c r="W74" i="25"/>
  <c r="W32" i="25"/>
  <c r="AH32" i="5"/>
  <c r="AH74" i="5"/>
  <c r="AB32" i="1"/>
  <c r="AB74" i="1"/>
  <c r="H74" i="6"/>
  <c r="H32" i="6"/>
  <c r="AA32" i="31"/>
  <c r="AA74" i="31"/>
  <c r="Y74" i="4"/>
  <c r="Y32" i="4"/>
  <c r="AD74" i="35"/>
  <c r="AD32" i="35"/>
  <c r="AA32" i="13"/>
  <c r="AA74" i="13"/>
  <c r="AA32" i="5"/>
  <c r="AA74" i="5"/>
  <c r="M32" i="32"/>
  <c r="M74" i="32"/>
  <c r="M74" i="31"/>
  <c r="M32" i="31"/>
  <c r="R30" i="26"/>
  <c r="AM30" i="26" s="1"/>
  <c r="AP30" i="26" s="1"/>
  <c r="AF73" i="26"/>
  <c r="R73" i="26" s="1"/>
  <c r="AF31" i="26"/>
  <c r="L32" i="17"/>
  <c r="L74" i="17"/>
  <c r="K74" i="7"/>
  <c r="K32" i="7"/>
  <c r="K32" i="14"/>
  <c r="K74" i="14"/>
  <c r="Y32" i="8"/>
  <c r="Y74" i="8"/>
  <c r="K74" i="30"/>
  <c r="K32" i="30"/>
  <c r="AC74" i="13"/>
  <c r="AC32" i="13"/>
  <c r="AB32" i="5"/>
  <c r="AB74" i="5"/>
  <c r="F74" i="3"/>
  <c r="F32" i="3"/>
  <c r="W32" i="33"/>
  <c r="W74" i="33"/>
  <c r="X32" i="15"/>
  <c r="X74" i="15"/>
  <c r="X74" i="27"/>
  <c r="X32" i="27"/>
  <c r="W32" i="37"/>
  <c r="W74" i="37"/>
  <c r="AH32" i="23"/>
  <c r="AH74" i="23"/>
  <c r="AF31" i="25"/>
  <c r="AF73" i="25"/>
  <c r="R73" i="25" s="1"/>
  <c r="R30" i="25"/>
  <c r="AF31" i="33"/>
  <c r="AF73" i="33"/>
  <c r="R73" i="33" s="1"/>
  <c r="R30" i="33"/>
  <c r="AM29" i="35"/>
  <c r="AP29" i="35" s="1"/>
  <c r="H74" i="35"/>
  <c r="H32" i="35"/>
  <c r="AB32" i="14"/>
  <c r="AB74" i="14"/>
  <c r="AE32" i="14"/>
  <c r="AE74" i="14"/>
  <c r="AF31" i="1"/>
  <c r="R30" i="1"/>
  <c r="AM30" i="1" s="1"/>
  <c r="AP30" i="1" s="1"/>
  <c r="AF73" i="1"/>
  <c r="R73" i="1" s="1"/>
  <c r="X32" i="22"/>
  <c r="X74" i="22"/>
  <c r="H74" i="20"/>
  <c r="H32" i="20"/>
  <c r="X32" i="19"/>
  <c r="X74" i="19"/>
  <c r="F74" i="11"/>
  <c r="F32" i="11"/>
  <c r="S74" i="1"/>
  <c r="S32" i="1"/>
  <c r="W74" i="22"/>
  <c r="W32" i="22"/>
  <c r="K32" i="25"/>
  <c r="K74" i="25"/>
  <c r="AE74" i="18"/>
  <c r="AE32" i="18"/>
  <c r="AM29" i="16"/>
  <c r="AP29" i="16" s="1"/>
  <c r="V73" i="26"/>
  <c r="T73" i="26" s="1"/>
  <c r="V31" i="26"/>
  <c r="H74" i="19"/>
  <c r="H32" i="19"/>
  <c r="W32" i="6"/>
  <c r="W74" i="6"/>
  <c r="Z32" i="3"/>
  <c r="Z74" i="3"/>
  <c r="Z74" i="22"/>
  <c r="Z32" i="22"/>
  <c r="W74" i="13"/>
  <c r="W32" i="13"/>
  <c r="L74" i="27"/>
  <c r="L32" i="27"/>
  <c r="AD74" i="10"/>
  <c r="AD32" i="10"/>
  <c r="X74" i="8"/>
  <c r="X32" i="8"/>
  <c r="AA74" i="8"/>
  <c r="AA32" i="8"/>
  <c r="S32" i="32"/>
  <c r="S74" i="32"/>
  <c r="F74" i="20"/>
  <c r="F32" i="20"/>
  <c r="H32" i="29"/>
  <c r="H74" i="29"/>
  <c r="E32" i="34"/>
  <c r="E74" i="34"/>
  <c r="M32" i="28"/>
  <c r="M74" i="28"/>
  <c r="AD32" i="15"/>
  <c r="AD74" i="15"/>
  <c r="AA32" i="29"/>
  <c r="AA74" i="29"/>
  <c r="L74" i="1"/>
  <c r="L32" i="1"/>
  <c r="W32" i="3"/>
  <c r="W74" i="3"/>
  <c r="W74" i="1"/>
  <c r="W32" i="1"/>
  <c r="R30" i="15"/>
  <c r="AF73" i="15"/>
  <c r="R73" i="15" s="1"/>
  <c r="AF31" i="15"/>
  <c r="AM72" i="10"/>
  <c r="AP72" i="10" s="1"/>
  <c r="X74" i="17"/>
  <c r="X32" i="17"/>
  <c r="AB32" i="25"/>
  <c r="AB74" i="25"/>
  <c r="W32" i="32"/>
  <c r="W74" i="32"/>
  <c r="M74" i="15"/>
  <c r="M32" i="15"/>
  <c r="AI32" i="34"/>
  <c r="AI74" i="34"/>
  <c r="S74" i="5"/>
  <c r="S32" i="5"/>
  <c r="S74" i="35"/>
  <c r="S32" i="35"/>
  <c r="AH32" i="16"/>
  <c r="AH74" i="16"/>
  <c r="V73" i="17"/>
  <c r="T73" i="17" s="1"/>
  <c r="AM73" i="17" s="1"/>
  <c r="AP73" i="17" s="1"/>
  <c r="V31" i="17"/>
  <c r="T30" i="17"/>
  <c r="K32" i="31"/>
  <c r="K74" i="31"/>
  <c r="AM29" i="28"/>
  <c r="AP29" i="28" s="1"/>
  <c r="X74" i="3"/>
  <c r="X32" i="3"/>
  <c r="AM29" i="33"/>
  <c r="AP29" i="33" s="1"/>
  <c r="W32" i="7"/>
  <c r="W74" i="7"/>
  <c r="K74" i="19"/>
  <c r="K32" i="19"/>
  <c r="Z32" i="11"/>
  <c r="Z74" i="11"/>
  <c r="AC32" i="33"/>
  <c r="AC74" i="33"/>
  <c r="AI74" i="20"/>
  <c r="AI32" i="20"/>
  <c r="AA74" i="25"/>
  <c r="AA32" i="25"/>
  <c r="F32" i="35"/>
  <c r="F74" i="35"/>
  <c r="AB32" i="26"/>
  <c r="AB74" i="26"/>
  <c r="T30" i="23"/>
  <c r="V31" i="23"/>
  <c r="V73" i="23"/>
  <c r="T73" i="23" s="1"/>
  <c r="U75" i="16"/>
  <c r="U33" i="16"/>
  <c r="AI32" i="17"/>
  <c r="AI74" i="17"/>
  <c r="L32" i="4"/>
  <c r="L74" i="4"/>
  <c r="AE32" i="30"/>
  <c r="AE74" i="30"/>
  <c r="L74" i="36"/>
  <c r="L32" i="36"/>
  <c r="Y74" i="30"/>
  <c r="Y32" i="30"/>
  <c r="E74" i="26"/>
  <c r="E32" i="26"/>
  <c r="Z74" i="28"/>
  <c r="Z32" i="28"/>
  <c r="S32" i="31"/>
  <c r="S74" i="31"/>
  <c r="X32" i="23"/>
  <c r="X74" i="23"/>
  <c r="M32" i="26"/>
  <c r="M74" i="26"/>
  <c r="AI32" i="6"/>
  <c r="AI74" i="6"/>
  <c r="AG74" i="20"/>
  <c r="AG32" i="20"/>
  <c r="S32" i="19"/>
  <c r="S74" i="19"/>
  <c r="W74" i="26"/>
  <c r="W32" i="26"/>
  <c r="AM72" i="25"/>
  <c r="AP72" i="25" s="1"/>
  <c r="K74" i="27"/>
  <c r="K32" i="27"/>
  <c r="H74" i="25"/>
  <c r="H32" i="25"/>
  <c r="AB74" i="11"/>
  <c r="AB32" i="11"/>
  <c r="AM72" i="35"/>
  <c r="AP72" i="35" s="1"/>
  <c r="V31" i="20"/>
  <c r="V73" i="20"/>
  <c r="T73" i="20" s="1"/>
  <c r="T30" i="20"/>
  <c r="AM30" i="20" s="1"/>
  <c r="AP30" i="20" s="1"/>
  <c r="AG32" i="7"/>
  <c r="AG74" i="7"/>
  <c r="AM29" i="31"/>
  <c r="AP29" i="31" s="1"/>
  <c r="S74" i="29"/>
  <c r="S32" i="29"/>
  <c r="Z32" i="13"/>
  <c r="Z74" i="13"/>
  <c r="AD74" i="7"/>
  <c r="AD32" i="7"/>
  <c r="AM29" i="1"/>
  <c r="AP29" i="1" s="1"/>
  <c r="AA74" i="7"/>
  <c r="AA32" i="7"/>
  <c r="AG32" i="26"/>
  <c r="AG74" i="26"/>
  <c r="F74" i="14"/>
  <c r="F32" i="14"/>
  <c r="AB32" i="34"/>
  <c r="AB74" i="34"/>
  <c r="W74" i="8"/>
  <c r="W32" i="8"/>
  <c r="AH32" i="1"/>
  <c r="AH74" i="1"/>
  <c r="F32" i="21"/>
  <c r="F74" i="21"/>
  <c r="AI32" i="15"/>
  <c r="AI74" i="15"/>
  <c r="H32" i="3"/>
  <c r="H74" i="3"/>
  <c r="F74" i="13"/>
  <c r="F32" i="13"/>
  <c r="AE32" i="33"/>
  <c r="AE74" i="33"/>
  <c r="AA32" i="15"/>
  <c r="AA74" i="15"/>
  <c r="AC74" i="17"/>
  <c r="AC32" i="17"/>
  <c r="R73" i="8"/>
  <c r="W74" i="14"/>
  <c r="W32" i="14"/>
  <c r="V31" i="31"/>
  <c r="V73" i="31"/>
  <c r="T73" i="31" s="1"/>
  <c r="T30" i="31"/>
  <c r="V73" i="10"/>
  <c r="T73" i="10" s="1"/>
  <c r="V31" i="10"/>
  <c r="T30" i="10"/>
  <c r="AE32" i="1"/>
  <c r="AE74" i="1"/>
  <c r="Y32" i="27"/>
  <c r="Y74" i="27"/>
  <c r="AA32" i="11"/>
  <c r="AA74" i="11"/>
  <c r="K32" i="20"/>
  <c r="K74" i="20"/>
  <c r="H74" i="15"/>
  <c r="H32" i="15"/>
  <c r="AF32" i="17"/>
  <c r="AF74" i="17"/>
  <c r="L32" i="13"/>
  <c r="L74" i="13"/>
  <c r="L74" i="16"/>
  <c r="L32" i="16"/>
  <c r="AG74" i="11"/>
  <c r="AG32" i="11"/>
  <c r="Z74" i="15"/>
  <c r="Z32" i="15"/>
  <c r="AC74" i="25"/>
  <c r="AC32" i="25"/>
  <c r="F74" i="27"/>
  <c r="F32" i="27"/>
  <c r="V31" i="28"/>
  <c r="V73" i="28"/>
  <c r="T73" i="28" s="1"/>
  <c r="T30" i="28"/>
  <c r="AE32" i="10"/>
  <c r="AE74" i="10"/>
  <c r="AG74" i="27"/>
  <c r="AG32" i="27"/>
  <c r="AH74" i="30"/>
  <c r="AH32" i="30"/>
  <c r="L74" i="11"/>
  <c r="L32" i="11"/>
  <c r="AH32" i="33"/>
  <c r="AH74" i="33"/>
  <c r="V31" i="1"/>
  <c r="V73" i="1"/>
  <c r="T73" i="1" s="1"/>
  <c r="M74" i="30"/>
  <c r="M32" i="30"/>
  <c r="V73" i="33"/>
  <c r="T73" i="33" s="1"/>
  <c r="V31" i="33"/>
  <c r="T30" i="33"/>
  <c r="AC32" i="30"/>
  <c r="AC74" i="30"/>
  <c r="E31" i="30"/>
  <c r="E73" i="30"/>
  <c r="AA74" i="30"/>
  <c r="AA32" i="30"/>
  <c r="V31" i="13"/>
  <c r="V73" i="13"/>
  <c r="T73" i="13" s="1"/>
  <c r="T30" i="13"/>
  <c r="Z74" i="23"/>
  <c r="Z32" i="23"/>
  <c r="F74" i="33"/>
  <c r="F32" i="33"/>
  <c r="AC74" i="35"/>
  <c r="AC32" i="35"/>
  <c r="AH32" i="7"/>
  <c r="AH74" i="7"/>
  <c r="H32" i="32"/>
  <c r="H74" i="32"/>
  <c r="AD32" i="4"/>
  <c r="AD74" i="4"/>
  <c r="Y32" i="34"/>
  <c r="Y74" i="34"/>
  <c r="F32" i="7"/>
  <c r="F74" i="7"/>
  <c r="Y74" i="26"/>
  <c r="Y32" i="26"/>
  <c r="L74" i="28"/>
  <c r="L32" i="28"/>
  <c r="S74" i="17"/>
  <c r="S32" i="17"/>
  <c r="AC74" i="11"/>
  <c r="AC32" i="11"/>
  <c r="AI32" i="16"/>
  <c r="AI74" i="16"/>
  <c r="R73" i="6"/>
  <c r="AM73" i="6" s="1"/>
  <c r="AP73" i="6" s="1"/>
  <c r="Z32" i="35"/>
  <c r="Z74" i="35"/>
  <c r="M74" i="19"/>
  <c r="M32" i="19"/>
  <c r="S74" i="16"/>
  <c r="S32" i="16"/>
  <c r="AF31" i="35"/>
  <c r="AF73" i="35"/>
  <c r="R73" i="35" s="1"/>
  <c r="R30" i="35"/>
  <c r="X32" i="31"/>
  <c r="X74" i="31"/>
  <c r="W32" i="21"/>
  <c r="W74" i="21"/>
  <c r="AM72" i="31"/>
  <c r="AP72" i="31" s="1"/>
  <c r="K74" i="22"/>
  <c r="K32" i="22"/>
  <c r="E31" i="19"/>
  <c r="E73" i="19"/>
  <c r="AM73" i="19" s="1"/>
  <c r="AP73" i="19" s="1"/>
  <c r="AM29" i="23"/>
  <c r="AP29" i="23" s="1"/>
  <c r="AE32" i="11"/>
  <c r="AE74" i="11"/>
  <c r="S32" i="23"/>
  <c r="S74" i="23"/>
  <c r="AB32" i="3"/>
  <c r="AB74" i="3"/>
  <c r="K74" i="32"/>
  <c r="K32" i="32"/>
  <c r="AH74" i="27"/>
  <c r="AH32" i="27"/>
  <c r="Y32" i="13"/>
  <c r="Y74" i="13"/>
  <c r="L32" i="8"/>
  <c r="L74" i="8"/>
  <c r="AA74" i="35"/>
  <c r="AA32" i="35"/>
  <c r="AB32" i="20"/>
  <c r="AB74" i="20"/>
  <c r="L74" i="5"/>
  <c r="L32" i="5"/>
  <c r="L32" i="10"/>
  <c r="L74" i="10"/>
  <c r="V31" i="16"/>
  <c r="V73" i="16"/>
  <c r="T73" i="16" s="1"/>
  <c r="T30" i="16"/>
  <c r="AI32" i="31"/>
  <c r="AI74" i="31"/>
  <c r="L74" i="7"/>
  <c r="L32" i="7"/>
  <c r="M32" i="11"/>
  <c r="M74" i="11"/>
  <c r="Y74" i="7"/>
  <c r="Y32" i="7"/>
  <c r="AB74" i="23"/>
  <c r="AB32" i="23"/>
  <c r="AD32" i="34"/>
  <c r="AD74" i="34"/>
  <c r="AH32" i="2"/>
  <c r="AH74" i="2"/>
  <c r="AE74" i="19"/>
  <c r="AE32" i="19"/>
  <c r="V32" i="18"/>
  <c r="V74" i="18"/>
  <c r="L74" i="23"/>
  <c r="L32" i="23"/>
  <c r="S74" i="7"/>
  <c r="S32" i="7"/>
  <c r="AI74" i="8"/>
  <c r="AI32" i="8"/>
  <c r="S32" i="27"/>
  <c r="S74" i="27"/>
  <c r="S74" i="6"/>
  <c r="S32" i="6"/>
  <c r="AC74" i="20"/>
  <c r="AC32" i="20"/>
  <c r="AF31" i="32"/>
  <c r="AF73" i="32"/>
  <c r="R73" i="32" s="1"/>
  <c r="E74" i="22"/>
  <c r="E32" i="22"/>
  <c r="AB74" i="35"/>
  <c r="AB32" i="35"/>
  <c r="AD32" i="16"/>
  <c r="AD74" i="16"/>
  <c r="AA74" i="10"/>
  <c r="AA32" i="10"/>
  <c r="AA74" i="20"/>
  <c r="AA32" i="20"/>
  <c r="AM73" i="13"/>
  <c r="AP73" i="13" s="1"/>
  <c r="AE32" i="22"/>
  <c r="AE74" i="22"/>
  <c r="F74" i="26"/>
  <c r="F32" i="26"/>
  <c r="AB74" i="16"/>
  <c r="AB32" i="16"/>
  <c r="AE32" i="6"/>
  <c r="AE74" i="6"/>
  <c r="AB74" i="8"/>
  <c r="AB32" i="8"/>
  <c r="K74" i="16"/>
  <c r="K32" i="16"/>
  <c r="H32" i="17"/>
  <c r="H74" i="17"/>
  <c r="AA32" i="17"/>
  <c r="AA74" i="17"/>
  <c r="AA74" i="6"/>
  <c r="AA32" i="6"/>
  <c r="Z32" i="7"/>
  <c r="Z74" i="7"/>
  <c r="H32" i="7"/>
  <c r="H74" i="7"/>
  <c r="AE32" i="26"/>
  <c r="AE74" i="26"/>
  <c r="W74" i="35"/>
  <c r="W32" i="35"/>
  <c r="R72" i="3"/>
  <c r="AM72" i="3" s="1"/>
  <c r="AP72" i="3" s="1"/>
  <c r="AM29" i="3"/>
  <c r="AP29" i="3" s="1"/>
  <c r="AF31" i="28"/>
  <c r="AF73" i="28"/>
  <c r="R73" i="28" s="1"/>
  <c r="R30" i="28"/>
  <c r="AH74" i="35"/>
  <c r="AH32" i="35"/>
  <c r="S32" i="11"/>
  <c r="S74" i="11"/>
  <c r="F74" i="23"/>
  <c r="F32" i="23"/>
  <c r="AM72" i="30"/>
  <c r="AP72" i="30" s="1"/>
  <c r="AF73" i="20"/>
  <c r="AF31" i="20"/>
  <c r="R31" i="20"/>
  <c r="R74" i="20" s="1"/>
  <c r="H74" i="14"/>
  <c r="H32" i="14"/>
  <c r="AC74" i="1"/>
  <c r="AC32" i="1"/>
  <c r="L32" i="21"/>
  <c r="L74" i="21"/>
  <c r="V74" i="37"/>
  <c r="V32" i="37"/>
  <c r="L74" i="35"/>
  <c r="L32" i="35"/>
  <c r="AE32" i="15"/>
  <c r="AE74" i="15"/>
  <c r="M32" i="34"/>
  <c r="M74" i="34"/>
  <c r="AD32" i="32"/>
  <c r="AD74" i="32"/>
  <c r="W32" i="34"/>
  <c r="W74" i="34"/>
  <c r="AC74" i="22"/>
  <c r="AC32" i="22"/>
  <c r="F74" i="28"/>
  <c r="F32" i="28"/>
  <c r="Z32" i="26"/>
  <c r="Z74" i="26"/>
  <c r="AD74" i="13"/>
  <c r="AD32" i="13"/>
  <c r="AH74" i="4"/>
  <c r="AH32" i="4"/>
  <c r="W32" i="16"/>
  <c r="W74" i="16"/>
  <c r="AH32" i="13"/>
  <c r="AH74" i="13"/>
  <c r="E32" i="17"/>
  <c r="E74" i="17"/>
  <c r="AA74" i="19"/>
  <c r="AA32" i="19"/>
  <c r="AI74" i="22"/>
  <c r="AI32" i="22"/>
  <c r="Y32" i="36"/>
  <c r="Y74" i="36"/>
  <c r="T30" i="15"/>
  <c r="V31" i="15"/>
  <c r="V73" i="15"/>
  <c r="T73" i="15" s="1"/>
  <c r="V31" i="8"/>
  <c r="V73" i="8"/>
  <c r="T73" i="8" s="1"/>
  <c r="T30" i="8"/>
  <c r="Y74" i="35"/>
  <c r="Y32" i="35"/>
  <c r="AE74" i="3"/>
  <c r="AE32" i="3"/>
  <c r="AC74" i="28"/>
  <c r="AC32" i="28"/>
  <c r="AE32" i="4"/>
  <c r="AE74" i="4"/>
  <c r="AI74" i="13"/>
  <c r="AI32" i="13"/>
  <c r="AE32" i="34"/>
  <c r="AE74" i="34"/>
  <c r="AF73" i="31"/>
  <c r="R73" i="31" s="1"/>
  <c r="AF31" i="31"/>
  <c r="R30" i="31"/>
  <c r="AM30" i="31" s="1"/>
  <c r="AP30" i="31" s="1"/>
  <c r="H74" i="11"/>
  <c r="H32" i="11"/>
  <c r="AM72" i="19"/>
  <c r="AP72" i="19" s="1"/>
  <c r="AM72" i="23"/>
  <c r="AP72" i="23" s="1"/>
  <c r="H32" i="8"/>
  <c r="H74" i="8"/>
  <c r="Y74" i="17"/>
  <c r="Y32" i="17"/>
  <c r="AG32" i="4"/>
  <c r="AG74" i="4"/>
  <c r="AI74" i="14"/>
  <c r="AI32" i="14"/>
  <c r="AA32" i="23"/>
  <c r="AA74" i="23"/>
  <c r="AH32" i="28"/>
  <c r="AH74" i="28"/>
  <c r="X74" i="10"/>
  <c r="X32" i="10"/>
  <c r="H32" i="13"/>
  <c r="H74" i="13"/>
  <c r="W32" i="17"/>
  <c r="W74" i="17"/>
  <c r="M32" i="23"/>
  <c r="M74" i="23"/>
  <c r="Y74" i="6"/>
  <c r="Y32" i="6"/>
  <c r="E32" i="3"/>
  <c r="E74" i="3"/>
  <c r="K32" i="13"/>
  <c r="K74" i="13"/>
  <c r="AI32" i="23"/>
  <c r="AI74" i="23"/>
  <c r="V74" i="5"/>
  <c r="V32" i="5"/>
  <c r="Z32" i="25"/>
  <c r="Z74" i="25"/>
  <c r="AB74" i="30"/>
  <c r="AB32" i="30"/>
  <c r="AG74" i="5"/>
  <c r="AG32" i="5"/>
  <c r="Y32" i="31"/>
  <c r="Y74" i="31"/>
  <c r="AE32" i="27"/>
  <c r="AE74" i="27"/>
  <c r="AE32" i="31"/>
  <c r="AE74" i="31"/>
  <c r="AD74" i="22"/>
  <c r="AD32" i="22"/>
  <c r="V73" i="34"/>
  <c r="T73" i="34" s="1"/>
  <c r="V31" i="34"/>
  <c r="T30" i="34"/>
  <c r="AE74" i="23"/>
  <c r="AE32" i="23"/>
  <c r="F74" i="18"/>
  <c r="F32" i="18"/>
  <c r="V73" i="30"/>
  <c r="T73" i="30" s="1"/>
  <c r="V31" i="30"/>
  <c r="T30" i="30"/>
  <c r="S74" i="25"/>
  <c r="S32" i="25"/>
  <c r="V73" i="27"/>
  <c r="T73" i="27" s="1"/>
  <c r="V31" i="27"/>
  <c r="T30" i="27"/>
  <c r="L32" i="3"/>
  <c r="L74" i="3"/>
  <c r="AE74" i="32"/>
  <c r="AE32" i="32"/>
  <c r="AG32" i="25"/>
  <c r="AG74" i="25"/>
  <c r="AI32" i="30"/>
  <c r="AI74" i="30"/>
  <c r="AF31" i="14"/>
  <c r="AF73" i="14"/>
  <c r="R73" i="14" s="1"/>
  <c r="R30" i="14"/>
  <c r="E74" i="13"/>
  <c r="E32" i="13"/>
  <c r="AB74" i="13"/>
  <c r="AB32" i="13"/>
  <c r="K74" i="4"/>
  <c r="K32" i="4"/>
  <c r="AM29" i="32"/>
  <c r="AP29" i="32" s="1"/>
  <c r="R30" i="32"/>
  <c r="AB74" i="29"/>
  <c r="AB32" i="29"/>
  <c r="Z32" i="6"/>
  <c r="Z74" i="6"/>
  <c r="E32" i="4"/>
  <c r="E74" i="4"/>
  <c r="AF31" i="22"/>
  <c r="AF73" i="22"/>
  <c r="R73" i="22" s="1"/>
  <c r="R30" i="22"/>
  <c r="AA74" i="22"/>
  <c r="AA32" i="22"/>
  <c r="AA74" i="14"/>
  <c r="AA32" i="14"/>
  <c r="AE74" i="28"/>
  <c r="AE32" i="28"/>
  <c r="Z74" i="36"/>
  <c r="Z32" i="36"/>
  <c r="AA74" i="33"/>
  <c r="AA32" i="33"/>
  <c r="AB32" i="32"/>
  <c r="AB74" i="32"/>
  <c r="AM72" i="36"/>
  <c r="AP72" i="36" s="1"/>
  <c r="E74" i="14"/>
  <c r="E32" i="14"/>
  <c r="AH32" i="8"/>
  <c r="AH74" i="8"/>
  <c r="AH74" i="34"/>
  <c r="AH32" i="34"/>
  <c r="Z74" i="33"/>
  <c r="Z32" i="33"/>
  <c r="Y32" i="11"/>
  <c r="Y74" i="11"/>
  <c r="L74" i="19"/>
  <c r="L32" i="19"/>
  <c r="V31" i="35"/>
  <c r="V73" i="35"/>
  <c r="T73" i="35" s="1"/>
  <c r="T30" i="35"/>
  <c r="AI74" i="11"/>
  <c r="AI32" i="11"/>
  <c r="AG32" i="22"/>
  <c r="AG74" i="22"/>
  <c r="AF31" i="34"/>
  <c r="AF73" i="34"/>
  <c r="R73" i="34" s="1"/>
  <c r="R30" i="34"/>
  <c r="AC32" i="14"/>
  <c r="AC74" i="14"/>
  <c r="X74" i="13"/>
  <c r="X32" i="13"/>
  <c r="AE32" i="35"/>
  <c r="AE74" i="35"/>
  <c r="AF32" i="29"/>
  <c r="AF74" i="29"/>
  <c r="AH74" i="19"/>
  <c r="AH32" i="19"/>
  <c r="R30" i="27"/>
  <c r="AM30" i="27" s="1"/>
  <c r="AP30" i="27" s="1"/>
  <c r="AF73" i="27"/>
  <c r="R73" i="27" s="1"/>
  <c r="AF31" i="27"/>
  <c r="AH32" i="36"/>
  <c r="AH74" i="36"/>
  <c r="H74" i="18"/>
  <c r="H32" i="18"/>
  <c r="M32" i="3"/>
  <c r="M74" i="3"/>
  <c r="Y32" i="15"/>
  <c r="Y74" i="15"/>
  <c r="W74" i="11"/>
  <c r="W32" i="11"/>
  <c r="K74" i="36"/>
  <c r="K32" i="36"/>
  <c r="S32" i="15"/>
  <c r="S74" i="15"/>
  <c r="Z74" i="20"/>
  <c r="Z32" i="20"/>
  <c r="Y74" i="22"/>
  <c r="Y32" i="22"/>
  <c r="AE32" i="21"/>
  <c r="AE74" i="21"/>
  <c r="S74" i="14"/>
  <c r="S32" i="14"/>
  <c r="AC32" i="6"/>
  <c r="AC74" i="6"/>
  <c r="AC74" i="27"/>
  <c r="AC32" i="27"/>
  <c r="E32" i="32"/>
  <c r="E74" i="32"/>
  <c r="AM29" i="13"/>
  <c r="AP29" i="13" s="1"/>
  <c r="AG32" i="6"/>
  <c r="AG74" i="6"/>
  <c r="Y32" i="3"/>
  <c r="Y74" i="3"/>
  <c r="AE74" i="8"/>
  <c r="AE32" i="8"/>
  <c r="AD74" i="1"/>
  <c r="AD32" i="1"/>
  <c r="L32" i="34"/>
  <c r="L74" i="34"/>
  <c r="AI74" i="36"/>
  <c r="AI32" i="36"/>
  <c r="V31" i="22"/>
  <c r="V73" i="22"/>
  <c r="T73" i="22" s="1"/>
  <c r="T30" i="22"/>
  <c r="S74" i="33"/>
  <c r="S32" i="33"/>
  <c r="L74" i="20"/>
  <c r="L32" i="20"/>
  <c r="AF73" i="23"/>
  <c r="AF31" i="23"/>
  <c r="R30" i="23"/>
  <c r="AB74" i="6"/>
  <c r="AB32" i="6"/>
  <c r="M32" i="8"/>
  <c r="M74" i="8"/>
  <c r="F74" i="19"/>
  <c r="F32" i="19"/>
  <c r="Y32" i="10"/>
  <c r="Y74" i="10"/>
  <c r="L74" i="15"/>
  <c r="L32" i="15"/>
  <c r="AG74" i="30"/>
  <c r="AG32" i="30"/>
  <c r="AI74" i="4"/>
  <c r="AI32" i="4"/>
  <c r="AC32" i="10"/>
  <c r="AC74" i="10"/>
  <c r="W74" i="15"/>
  <c r="W32" i="15"/>
  <c r="AH32" i="26"/>
  <c r="AH74" i="26"/>
  <c r="U75" i="35"/>
  <c r="U33" i="35"/>
  <c r="U76" i="2"/>
  <c r="U34" i="2"/>
  <c r="U33" i="19"/>
  <c r="U75" i="19"/>
  <c r="U75" i="32"/>
  <c r="U33" i="32"/>
  <c r="U76" i="10"/>
  <c r="U34" i="10"/>
  <c r="U75" i="36"/>
  <c r="U33" i="36"/>
  <c r="U76" i="22"/>
  <c r="U34" i="22"/>
  <c r="U34" i="34"/>
  <c r="U76" i="34"/>
  <c r="U34" i="38"/>
  <c r="U76" i="38"/>
  <c r="U75" i="30"/>
  <c r="U33" i="30"/>
  <c r="U33" i="27"/>
  <c r="U75" i="27"/>
  <c r="U34" i="21"/>
  <c r="U76" i="21"/>
  <c r="U33" i="11"/>
  <c r="U75" i="11"/>
  <c r="U76" i="31"/>
  <c r="U34" i="31"/>
  <c r="U33" i="15"/>
  <c r="U75" i="15"/>
  <c r="U36" i="18"/>
  <c r="U78" i="18"/>
  <c r="U75" i="25"/>
  <c r="U33" i="25"/>
  <c r="U33" i="5"/>
  <c r="U75" i="5"/>
  <c r="U34" i="9"/>
  <c r="U76" i="9"/>
  <c r="U33" i="7"/>
  <c r="U75" i="7"/>
  <c r="U35" i="37"/>
  <c r="U77" i="37"/>
  <c r="U33" i="24"/>
  <c r="U75" i="24"/>
  <c r="U33" i="1"/>
  <c r="U75" i="1"/>
  <c r="U75" i="33"/>
  <c r="U33" i="33"/>
  <c r="U75" i="28"/>
  <c r="U33" i="28"/>
  <c r="U33" i="13"/>
  <c r="U75" i="13"/>
  <c r="U75" i="14"/>
  <c r="U33" i="14"/>
  <c r="U33" i="23"/>
  <c r="U75" i="23"/>
  <c r="U75" i="3"/>
  <c r="U33" i="3"/>
  <c r="U74" i="6"/>
  <c r="U32" i="6"/>
  <c r="U34" i="29"/>
  <c r="U76" i="29"/>
  <c r="U75" i="17"/>
  <c r="U33" i="17"/>
  <c r="U33" i="12"/>
  <c r="U75" i="12"/>
  <c r="U34" i="8"/>
  <c r="U76" i="8"/>
  <c r="Y75" i="33"/>
  <c r="Y33" i="33"/>
  <c r="W75" i="30"/>
  <c r="W33" i="30"/>
  <c r="AH75" i="20"/>
  <c r="AH33" i="20"/>
  <c r="Z75" i="19"/>
  <c r="Z33" i="19"/>
  <c r="K33" i="6"/>
  <c r="K75" i="6"/>
  <c r="AB33" i="10"/>
  <c r="AB75" i="10"/>
  <c r="AI33" i="7"/>
  <c r="AI75" i="7"/>
  <c r="Z33" i="31"/>
  <c r="Z75" i="31"/>
  <c r="W33" i="27"/>
  <c r="W75" i="27"/>
  <c r="AH33" i="25"/>
  <c r="AH75" i="25"/>
  <c r="AG33" i="32"/>
  <c r="AG75" i="32"/>
  <c r="W33" i="36"/>
  <c r="W75" i="36"/>
  <c r="AG33" i="3"/>
  <c r="AG75" i="3"/>
  <c r="AM30" i="17"/>
  <c r="AP30" i="17" s="1"/>
  <c r="AH75" i="11"/>
  <c r="AH33" i="11"/>
  <c r="AM73" i="18"/>
  <c r="AP73" i="18" s="1"/>
  <c r="AA75" i="32"/>
  <c r="AA33" i="32"/>
  <c r="K33" i="3"/>
  <c r="K75" i="3"/>
  <c r="AG33" i="31"/>
  <c r="AG75" i="31"/>
  <c r="AI75" i="18"/>
  <c r="AI33" i="18"/>
  <c r="L33" i="12"/>
  <c r="L75" i="12"/>
  <c r="AM73" i="38"/>
  <c r="AP73" i="38" s="1"/>
  <c r="AF32" i="18"/>
  <c r="AF74" i="18"/>
  <c r="R74" i="18" s="1"/>
  <c r="R31" i="18"/>
  <c r="AD75" i="29"/>
  <c r="AD33" i="29"/>
  <c r="X75" i="9"/>
  <c r="X33" i="9"/>
  <c r="AG33" i="18"/>
  <c r="AG75" i="18"/>
  <c r="AD75" i="9"/>
  <c r="AD33" i="9"/>
  <c r="AE33" i="38"/>
  <c r="AE75" i="38"/>
  <c r="AF74" i="9"/>
  <c r="R74" i="9" s="1"/>
  <c r="AF32" i="9"/>
  <c r="R31" i="9"/>
  <c r="AA33" i="38"/>
  <c r="AA75" i="38"/>
  <c r="AB33" i="18"/>
  <c r="AB75" i="18"/>
  <c r="AH75" i="9"/>
  <c r="AH33" i="9"/>
  <c r="AA33" i="18"/>
  <c r="AA75" i="18"/>
  <c r="AC32" i="29"/>
  <c r="AC74" i="29"/>
  <c r="T31" i="29"/>
  <c r="R31" i="38"/>
  <c r="AF32" i="38"/>
  <c r="AF74" i="38"/>
  <c r="R74" i="38" s="1"/>
  <c r="AB75" i="9"/>
  <c r="AB33" i="9"/>
  <c r="AB33" i="17"/>
  <c r="AB75" i="17"/>
  <c r="AE75" i="12"/>
  <c r="AE33" i="12"/>
  <c r="V75" i="9"/>
  <c r="V33" i="9"/>
  <c r="F75" i="29"/>
  <c r="F33" i="29"/>
  <c r="Y33" i="18"/>
  <c r="Y75" i="18"/>
  <c r="S75" i="38"/>
  <c r="S33" i="38"/>
  <c r="K33" i="17"/>
  <c r="K75" i="17"/>
  <c r="Z75" i="17"/>
  <c r="Z33" i="17"/>
  <c r="AI75" i="38"/>
  <c r="AI33" i="38"/>
  <c r="S33" i="9"/>
  <c r="S75" i="9"/>
  <c r="E75" i="9"/>
  <c r="E33" i="9"/>
  <c r="M33" i="38"/>
  <c r="M75" i="38"/>
  <c r="Z75" i="9"/>
  <c r="Z33" i="9"/>
  <c r="S33" i="12"/>
  <c r="S75" i="12"/>
  <c r="V32" i="38"/>
  <c r="V74" i="38"/>
  <c r="T74" i="38" s="1"/>
  <c r="T31" i="38"/>
  <c r="AC75" i="18"/>
  <c r="AC33" i="18"/>
  <c r="F33" i="17"/>
  <c r="F75" i="17"/>
  <c r="Y33" i="9"/>
  <c r="Y75" i="9"/>
  <c r="H34" i="9"/>
  <c r="H76" i="9"/>
  <c r="AI33" i="12"/>
  <c r="AI75" i="12"/>
  <c r="L75" i="38"/>
  <c r="L33" i="38"/>
  <c r="L33" i="18"/>
  <c r="L75" i="18"/>
  <c r="AG32" i="17"/>
  <c r="AG74" i="17"/>
  <c r="R31" i="17"/>
  <c r="R74" i="17" s="1"/>
  <c r="E75" i="38"/>
  <c r="E33" i="38"/>
  <c r="AG75" i="35"/>
  <c r="AG33" i="35"/>
  <c r="AE75" i="9"/>
  <c r="AE33" i="9"/>
  <c r="AG75" i="12"/>
  <c r="AG33" i="12"/>
  <c r="E32" i="18"/>
  <c r="E74" i="18"/>
  <c r="AH33" i="18"/>
  <c r="AH75" i="18"/>
  <c r="F33" i="12"/>
  <c r="F75" i="12"/>
  <c r="M33" i="12"/>
  <c r="M75" i="12"/>
  <c r="AG74" i="29"/>
  <c r="R74" i="29" s="1"/>
  <c r="AG32" i="29"/>
  <c r="R31" i="29"/>
  <c r="AM31" i="29" s="1"/>
  <c r="AP31" i="29" s="1"/>
  <c r="Z33" i="38"/>
  <c r="Z75" i="38"/>
  <c r="H33" i="38"/>
  <c r="H75" i="38"/>
  <c r="X34" i="11"/>
  <c r="X76" i="11"/>
  <c r="AD75" i="38"/>
  <c r="AD33" i="38"/>
  <c r="S75" i="18"/>
  <c r="S33" i="18"/>
  <c r="W74" i="18"/>
  <c r="W32" i="18"/>
  <c r="T31" i="18"/>
  <c r="AE75" i="29"/>
  <c r="AE33" i="29"/>
  <c r="K75" i="18"/>
  <c r="K33" i="18"/>
  <c r="AH33" i="38"/>
  <c r="AH75" i="38"/>
  <c r="AG76" i="38"/>
  <c r="AG34" i="38"/>
  <c r="AG75" i="9"/>
  <c r="AG33" i="9"/>
  <c r="AC75" i="9"/>
  <c r="AC33" i="9"/>
  <c r="AM30" i="37"/>
  <c r="AP30" i="37" s="1"/>
  <c r="AB75" i="38"/>
  <c r="AB33" i="38"/>
  <c r="M75" i="18"/>
  <c r="M33" i="18"/>
  <c r="AD75" i="12"/>
  <c r="AD33" i="12"/>
  <c r="K33" i="9"/>
  <c r="K75" i="9"/>
  <c r="W75" i="38"/>
  <c r="W33" i="38"/>
  <c r="M75" i="17"/>
  <c r="M33" i="17"/>
  <c r="X33" i="38"/>
  <c r="X75" i="38"/>
  <c r="AF75" i="12"/>
  <c r="AF33" i="12"/>
  <c r="AM30" i="38"/>
  <c r="AP30" i="38" s="1"/>
  <c r="AC75" i="38"/>
  <c r="AC33" i="38"/>
  <c r="AI75" i="28"/>
  <c r="AI33" i="28"/>
  <c r="F33" i="9"/>
  <c r="F75" i="9"/>
  <c r="F75" i="38"/>
  <c r="F33" i="38"/>
  <c r="AI75" i="9"/>
  <c r="AI33" i="9"/>
  <c r="L75" i="9"/>
  <c r="L33" i="9"/>
  <c r="M33" i="9"/>
  <c r="M75" i="9"/>
  <c r="AA33" i="12"/>
  <c r="AA75" i="12"/>
  <c r="L30" i="2"/>
  <c r="L72" i="2"/>
  <c r="K76" i="38"/>
  <c r="K34" i="38"/>
  <c r="AI75" i="24"/>
  <c r="AI33" i="24"/>
  <c r="Y33" i="37"/>
  <c r="Y75" i="37"/>
  <c r="AC72" i="2"/>
  <c r="AC30" i="2"/>
  <c r="AM72" i="37"/>
  <c r="AP72" i="37" s="1"/>
  <c r="Y76" i="38"/>
  <c r="Y34" i="38"/>
  <c r="AM73" i="37"/>
  <c r="AP73" i="37" s="1"/>
  <c r="AP29" i="9"/>
  <c r="S72" i="2"/>
  <c r="S30" i="2"/>
  <c r="AD33" i="14"/>
  <c r="AD75" i="14"/>
  <c r="AM73" i="5"/>
  <c r="AP73" i="5" s="1"/>
  <c r="E42" i="49"/>
  <c r="E45" i="49" s="1"/>
  <c r="AI74" i="5"/>
  <c r="AI32" i="5"/>
  <c r="R31" i="5"/>
  <c r="H34" i="12"/>
  <c r="H76" i="12"/>
  <c r="AA75" i="9"/>
  <c r="AA33" i="9"/>
  <c r="V74" i="4"/>
  <c r="V32" i="4"/>
  <c r="AD75" i="21"/>
  <c r="AD33" i="21"/>
  <c r="M33" i="29"/>
  <c r="M75" i="29"/>
  <c r="X33" i="21"/>
  <c r="X75" i="21"/>
  <c r="AC75" i="37"/>
  <c r="AC33" i="37"/>
  <c r="L75" i="24"/>
  <c r="L33" i="24"/>
  <c r="AE72" i="24"/>
  <c r="AE30" i="24"/>
  <c r="T29" i="24"/>
  <c r="X33" i="12"/>
  <c r="X75" i="12"/>
  <c r="Z33" i="21"/>
  <c r="Z75" i="21"/>
  <c r="H75" i="37"/>
  <c r="H33" i="37"/>
  <c r="AH33" i="24"/>
  <c r="AH75" i="24"/>
  <c r="AI75" i="35"/>
  <c r="AI33" i="35"/>
  <c r="AH75" i="21"/>
  <c r="AH33" i="21"/>
  <c r="AF74" i="24"/>
  <c r="AF32" i="24"/>
  <c r="R31" i="24"/>
  <c r="K75" i="37"/>
  <c r="K33" i="37"/>
  <c r="H30" i="2"/>
  <c r="H72" i="2"/>
  <c r="AB30" i="2"/>
  <c r="AB72" i="2"/>
  <c r="K30" i="2"/>
  <c r="K72" i="2"/>
  <c r="Z30" i="2"/>
  <c r="Z72" i="2"/>
  <c r="H75" i="24"/>
  <c r="H33" i="24"/>
  <c r="Y33" i="21"/>
  <c r="Y75" i="21"/>
  <c r="AF32" i="21"/>
  <c r="AF74" i="21"/>
  <c r="R74" i="21" s="1"/>
  <c r="R31" i="21"/>
  <c r="S41" i="49"/>
  <c r="S42" i="49" s="1"/>
  <c r="X75" i="28"/>
  <c r="X33" i="28"/>
  <c r="AB33" i="4"/>
  <c r="AB75" i="4"/>
  <c r="W72" i="2"/>
  <c r="W30" i="2"/>
  <c r="W33" i="24"/>
  <c r="W75" i="24"/>
  <c r="E72" i="2"/>
  <c r="E30" i="2"/>
  <c r="K33" i="21"/>
  <c r="K75" i="21"/>
  <c r="F30" i="2"/>
  <c r="F72" i="2"/>
  <c r="AI75" i="37"/>
  <c r="AI33" i="37"/>
  <c r="AD32" i="5"/>
  <c r="AD74" i="5"/>
  <c r="T31" i="5"/>
  <c r="AC33" i="34"/>
  <c r="AC75" i="34"/>
  <c r="Z33" i="37"/>
  <c r="Z75" i="37"/>
  <c r="AA33" i="37"/>
  <c r="AA75" i="37"/>
  <c r="AD75" i="37"/>
  <c r="AD33" i="37"/>
  <c r="AM73" i="21"/>
  <c r="AP73" i="21" s="1"/>
  <c r="X72" i="2"/>
  <c r="X30" i="2"/>
  <c r="M75" i="21"/>
  <c r="M33" i="21"/>
  <c r="S32" i="4"/>
  <c r="S74" i="4"/>
  <c r="Y75" i="24"/>
  <c r="Y33" i="24"/>
  <c r="AD33" i="17"/>
  <c r="AD75" i="17"/>
  <c r="W74" i="9"/>
  <c r="T74" i="9" s="1"/>
  <c r="W32" i="9"/>
  <c r="T31" i="9"/>
  <c r="U41" i="49"/>
  <c r="AI30" i="2"/>
  <c r="AI72" i="2"/>
  <c r="F33" i="37"/>
  <c r="F75" i="37"/>
  <c r="AG75" i="34"/>
  <c r="AG33" i="34"/>
  <c r="AF72" i="2"/>
  <c r="AF30" i="2"/>
  <c r="R29" i="2"/>
  <c r="V74" i="24"/>
  <c r="V32" i="24"/>
  <c r="L75" i="37"/>
  <c r="L33" i="37"/>
  <c r="W33" i="12"/>
  <c r="W75" i="12"/>
  <c r="K33" i="24"/>
  <c r="K75" i="24"/>
  <c r="AG33" i="24"/>
  <c r="AG75" i="24"/>
  <c r="AC75" i="21"/>
  <c r="AC33" i="21"/>
  <c r="AD75" i="24"/>
  <c r="AD33" i="24"/>
  <c r="V32" i="21"/>
  <c r="V74" i="21"/>
  <c r="T31" i="21"/>
  <c r="K32" i="5"/>
  <c r="K74" i="5"/>
  <c r="AB75" i="37"/>
  <c r="AB33" i="37"/>
  <c r="AA33" i="24"/>
  <c r="AA75" i="24"/>
  <c r="AG75" i="37"/>
  <c r="AG33" i="37"/>
  <c r="AM72" i="21"/>
  <c r="AP72" i="21" s="1"/>
  <c r="V72" i="2"/>
  <c r="V30" i="2"/>
  <c r="T29" i="2"/>
  <c r="S33" i="24"/>
  <c r="S75" i="24"/>
  <c r="E74" i="24"/>
  <c r="E32" i="24"/>
  <c r="Z75" i="24"/>
  <c r="Z33" i="24"/>
  <c r="AM72" i="5"/>
  <c r="AP72" i="5" s="1"/>
  <c r="AC75" i="24"/>
  <c r="AC33" i="24"/>
  <c r="AE33" i="37"/>
  <c r="AE75" i="37"/>
  <c r="Z75" i="12"/>
  <c r="Z33" i="12"/>
  <c r="W75" i="4"/>
  <c r="W33" i="4"/>
  <c r="AB75" i="12"/>
  <c r="AB33" i="12"/>
  <c r="F33" i="24"/>
  <c r="F75" i="24"/>
  <c r="AH75" i="37"/>
  <c r="AH33" i="37"/>
  <c r="V74" i="12"/>
  <c r="V32" i="12"/>
  <c r="T31" i="12"/>
  <c r="AI75" i="21"/>
  <c r="AI33" i="21"/>
  <c r="K33" i="12"/>
  <c r="K75" i="12"/>
  <c r="M72" i="2"/>
  <c r="M30" i="2"/>
  <c r="AH33" i="14"/>
  <c r="AH75" i="14"/>
  <c r="S75" i="37"/>
  <c r="S33" i="37"/>
  <c r="AH30" i="12"/>
  <c r="AH72" i="12"/>
  <c r="R29" i="12"/>
  <c r="Y75" i="12"/>
  <c r="Y33" i="12"/>
  <c r="AF32" i="37"/>
  <c r="R31" i="37"/>
  <c r="AF74" i="37"/>
  <c r="R74" i="37" s="1"/>
  <c r="AB33" i="21"/>
  <c r="AB75" i="21"/>
  <c r="M75" i="24"/>
  <c r="M33" i="24"/>
  <c r="E32" i="21"/>
  <c r="E74" i="21"/>
  <c r="AG72" i="2"/>
  <c r="AG30" i="2"/>
  <c r="AM72" i="9"/>
  <c r="AP72" i="9" s="1"/>
  <c r="Y30" i="2"/>
  <c r="Y72" i="2"/>
  <c r="X75" i="24"/>
  <c r="X33" i="24"/>
  <c r="E32" i="12"/>
  <c r="E74" i="12"/>
  <c r="AD30" i="2"/>
  <c r="AD72" i="2"/>
  <c r="E32" i="37"/>
  <c r="E74" i="37"/>
  <c r="AH75" i="22"/>
  <c r="AH33" i="22"/>
  <c r="AA72" i="4"/>
  <c r="AA30" i="4"/>
  <c r="T29" i="4"/>
  <c r="H33" i="21"/>
  <c r="H75" i="21"/>
  <c r="X32" i="37"/>
  <c r="X74" i="37"/>
  <c r="T31" i="37"/>
  <c r="AA33" i="21"/>
  <c r="AA75" i="21"/>
  <c r="AP29" i="5"/>
  <c r="AC75" i="12"/>
  <c r="AC33" i="12"/>
  <c r="AM30" i="5"/>
  <c r="AP30" i="5" s="1"/>
  <c r="AG33" i="21"/>
  <c r="AG75" i="21"/>
  <c r="O35" i="7" l="1"/>
  <c r="O77" i="7"/>
  <c r="AM73" i="14"/>
  <c r="AP73" i="14" s="1"/>
  <c r="AM73" i="10"/>
  <c r="AP73" i="10" s="1"/>
  <c r="N36" i="27"/>
  <c r="N78" i="27"/>
  <c r="N78" i="2"/>
  <c r="N36" i="2"/>
  <c r="P39" i="38"/>
  <c r="P81" i="38"/>
  <c r="J36" i="29"/>
  <c r="J78" i="29"/>
  <c r="N40" i="7"/>
  <c r="N83" i="7" s="1"/>
  <c r="N82" i="7"/>
  <c r="N84" i="7" s="1"/>
  <c r="R12" i="39" s="1"/>
  <c r="I36" i="23"/>
  <c r="I78" i="23"/>
  <c r="Q36" i="36"/>
  <c r="Q78" i="36"/>
  <c r="P82" i="29"/>
  <c r="P84" i="29" s="1"/>
  <c r="T34" i="39" s="1"/>
  <c r="P40" i="29"/>
  <c r="P83" i="29" s="1"/>
  <c r="P41" i="29"/>
  <c r="P32" i="43" s="1"/>
  <c r="N38" i="20"/>
  <c r="N80" i="20"/>
  <c r="N39" i="18"/>
  <c r="N81" i="18"/>
  <c r="Q35" i="33"/>
  <c r="Q77" i="33"/>
  <c r="R74" i="5"/>
  <c r="N40" i="19"/>
  <c r="N82" i="19"/>
  <c r="G37" i="25"/>
  <c r="G79" i="25"/>
  <c r="Q37" i="34"/>
  <c r="Q79" i="34"/>
  <c r="I37" i="10"/>
  <c r="I79" i="10"/>
  <c r="Q35" i="28"/>
  <c r="Q77" i="28"/>
  <c r="Q79" i="13"/>
  <c r="Q37" i="13"/>
  <c r="I78" i="6"/>
  <c r="I36" i="6"/>
  <c r="J35" i="3"/>
  <c r="J77" i="3"/>
  <c r="I36" i="22"/>
  <c r="I78" i="22"/>
  <c r="C77" i="31"/>
  <c r="C35" i="31"/>
  <c r="N36" i="10"/>
  <c r="N78" i="10"/>
  <c r="J38" i="8"/>
  <c r="J80" i="8"/>
  <c r="Q36" i="19"/>
  <c r="Q78" i="19"/>
  <c r="O78" i="21"/>
  <c r="O36" i="21"/>
  <c r="AM30" i="25"/>
  <c r="AP30" i="25" s="1"/>
  <c r="P41" i="15"/>
  <c r="P18" i="43" s="1"/>
  <c r="O80" i="27"/>
  <c r="O38" i="27"/>
  <c r="U76" i="20"/>
  <c r="U34" i="20"/>
  <c r="P36" i="8"/>
  <c r="P78" i="8"/>
  <c r="G36" i="30"/>
  <c r="G78" i="30"/>
  <c r="Q39" i="32"/>
  <c r="Q81" i="32"/>
  <c r="C81" i="27"/>
  <c r="C39" i="27"/>
  <c r="P38" i="23"/>
  <c r="P80" i="23"/>
  <c r="Q78" i="1"/>
  <c r="Q36" i="1"/>
  <c r="J79" i="28"/>
  <c r="J37" i="28"/>
  <c r="Q78" i="30"/>
  <c r="Q36" i="30"/>
  <c r="I37" i="38"/>
  <c r="I79" i="38"/>
  <c r="O35" i="37"/>
  <c r="O77" i="37"/>
  <c r="I37" i="1"/>
  <c r="I79" i="1"/>
  <c r="P37" i="5"/>
  <c r="P79" i="5"/>
  <c r="C82" i="28"/>
  <c r="C84" i="28" s="1"/>
  <c r="G33" i="39" s="1"/>
  <c r="C40" i="28"/>
  <c r="C83" i="28" s="1"/>
  <c r="C36" i="30"/>
  <c r="C78" i="30"/>
  <c r="G38" i="24"/>
  <c r="G80" i="24"/>
  <c r="I37" i="2"/>
  <c r="I79" i="2"/>
  <c r="G78" i="11"/>
  <c r="G36" i="11"/>
  <c r="G38" i="22"/>
  <c r="G80" i="22"/>
  <c r="O37" i="19"/>
  <c r="O79" i="19"/>
  <c r="N82" i="15"/>
  <c r="N40" i="15"/>
  <c r="N83" i="15" s="1"/>
  <c r="N41" i="15"/>
  <c r="N18" i="43" s="1"/>
  <c r="G79" i="33"/>
  <c r="G37" i="33"/>
  <c r="N82" i="25"/>
  <c r="N40" i="25"/>
  <c r="N83" i="25" s="1"/>
  <c r="C80" i="36"/>
  <c r="C38" i="36"/>
  <c r="J78" i="16"/>
  <c r="J36" i="16"/>
  <c r="G37" i="37"/>
  <c r="G79" i="37"/>
  <c r="C80" i="16"/>
  <c r="C38" i="16"/>
  <c r="I78" i="9"/>
  <c r="I36" i="9"/>
  <c r="C40" i="24"/>
  <c r="C83" i="24" s="1"/>
  <c r="C82" i="24"/>
  <c r="I82" i="11"/>
  <c r="I40" i="11"/>
  <c r="I83" i="11" s="1"/>
  <c r="I84" i="11" s="1"/>
  <c r="M16" i="39" s="1"/>
  <c r="I37" i="19"/>
  <c r="I79" i="19"/>
  <c r="G40" i="7"/>
  <c r="G82" i="7"/>
  <c r="Q38" i="5"/>
  <c r="Q80" i="5"/>
  <c r="Q39" i="7"/>
  <c r="Q81" i="7"/>
  <c r="Q82" i="18"/>
  <c r="Q40" i="18"/>
  <c r="Q83" i="18" s="1"/>
  <c r="C39" i="10"/>
  <c r="C81" i="10"/>
  <c r="J36" i="26"/>
  <c r="J78" i="26"/>
  <c r="P35" i="24"/>
  <c r="P77" i="24"/>
  <c r="C41" i="24"/>
  <c r="Q79" i="2"/>
  <c r="Q37" i="2"/>
  <c r="AM74" i="9"/>
  <c r="AP74" i="9" s="1"/>
  <c r="N79" i="23"/>
  <c r="N37" i="23"/>
  <c r="J79" i="18"/>
  <c r="J37" i="18"/>
  <c r="C36" i="29"/>
  <c r="C78" i="29"/>
  <c r="C36" i="14"/>
  <c r="C78" i="14"/>
  <c r="C77" i="12"/>
  <c r="C35" i="12"/>
  <c r="N79" i="14"/>
  <c r="N37" i="14"/>
  <c r="G82" i="16"/>
  <c r="G40" i="16"/>
  <c r="N36" i="13"/>
  <c r="N78" i="13"/>
  <c r="P79" i="26"/>
  <c r="P37" i="26"/>
  <c r="J77" i="10"/>
  <c r="J35" i="10"/>
  <c r="N79" i="32"/>
  <c r="N37" i="32"/>
  <c r="C38" i="1"/>
  <c r="C80" i="1"/>
  <c r="Q79" i="24"/>
  <c r="Q37" i="24"/>
  <c r="O38" i="9"/>
  <c r="O80" i="9"/>
  <c r="P78" i="31"/>
  <c r="P36" i="31"/>
  <c r="Q79" i="20"/>
  <c r="Q37" i="20"/>
  <c r="G36" i="31"/>
  <c r="G78" i="31"/>
  <c r="G39" i="4"/>
  <c r="G81" i="4"/>
  <c r="G77" i="20"/>
  <c r="G35" i="20"/>
  <c r="Q36" i="27"/>
  <c r="Q78" i="27"/>
  <c r="G82" i="12"/>
  <c r="G40" i="12"/>
  <c r="P40" i="32"/>
  <c r="P82" i="32"/>
  <c r="O41" i="14"/>
  <c r="Q81" i="38"/>
  <c r="Q39" i="38"/>
  <c r="AM73" i="7"/>
  <c r="AP73" i="7" s="1"/>
  <c r="P81" i="19"/>
  <c r="P39" i="19"/>
  <c r="P35" i="34"/>
  <c r="P77" i="34"/>
  <c r="C37" i="15"/>
  <c r="C79" i="15"/>
  <c r="Q36" i="29"/>
  <c r="Q78" i="29"/>
  <c r="C78" i="38"/>
  <c r="C36" i="38"/>
  <c r="N78" i="37"/>
  <c r="N36" i="37"/>
  <c r="P78" i="1"/>
  <c r="P36" i="1"/>
  <c r="G40" i="13"/>
  <c r="G83" i="13" s="1"/>
  <c r="G82" i="13"/>
  <c r="G84" i="13" s="1"/>
  <c r="K18" i="39" s="1"/>
  <c r="G41" i="13"/>
  <c r="G16" i="43" s="1"/>
  <c r="C36" i="9"/>
  <c r="C78" i="9"/>
  <c r="Q77" i="35"/>
  <c r="Q35" i="35"/>
  <c r="U76" i="26"/>
  <c r="U34" i="26"/>
  <c r="G79" i="28"/>
  <c r="G37" i="28"/>
  <c r="C78" i="35"/>
  <c r="C36" i="35"/>
  <c r="O35" i="22"/>
  <c r="O77" i="22"/>
  <c r="N82" i="34"/>
  <c r="N40" i="34"/>
  <c r="G37" i="19"/>
  <c r="G79" i="19"/>
  <c r="G37" i="26"/>
  <c r="G79" i="26"/>
  <c r="P39" i="33"/>
  <c r="P81" i="33"/>
  <c r="P36" i="16"/>
  <c r="P78" i="16"/>
  <c r="I36" i="35"/>
  <c r="I78" i="35"/>
  <c r="N84" i="5"/>
  <c r="Q41" i="37"/>
  <c r="Q40" i="43" s="1"/>
  <c r="P79" i="21"/>
  <c r="P37" i="21"/>
  <c r="P80" i="2"/>
  <c r="P38" i="2"/>
  <c r="P78" i="12"/>
  <c r="P36" i="12"/>
  <c r="O38" i="29"/>
  <c r="O80" i="29"/>
  <c r="N41" i="7"/>
  <c r="N10" i="43" s="1"/>
  <c r="C41" i="26"/>
  <c r="C83" i="26"/>
  <c r="C84" i="26" s="1"/>
  <c r="G31" i="39" s="1"/>
  <c r="Q79" i="8"/>
  <c r="Q37" i="8"/>
  <c r="C35" i="18"/>
  <c r="C77" i="18"/>
  <c r="C35" i="33"/>
  <c r="C77" i="33"/>
  <c r="O36" i="15"/>
  <c r="O78" i="15"/>
  <c r="I77" i="36"/>
  <c r="I35" i="36"/>
  <c r="C37" i="5"/>
  <c r="C79" i="5"/>
  <c r="R10" i="39"/>
  <c r="C78" i="21"/>
  <c r="C36" i="21"/>
  <c r="I37" i="31"/>
  <c r="I79" i="31"/>
  <c r="Q40" i="31"/>
  <c r="Q83" i="31" s="1"/>
  <c r="Q82" i="31"/>
  <c r="G39" i="6"/>
  <c r="G81" i="6"/>
  <c r="AM30" i="14"/>
  <c r="AP30" i="14" s="1"/>
  <c r="G39" i="38"/>
  <c r="G81" i="38"/>
  <c r="C39" i="7"/>
  <c r="C81" i="7"/>
  <c r="N35" i="16"/>
  <c r="N77" i="16"/>
  <c r="N80" i="3"/>
  <c r="N38" i="3"/>
  <c r="I36" i="7"/>
  <c r="I78" i="7"/>
  <c r="I36" i="8"/>
  <c r="I78" i="8"/>
  <c r="G36" i="21"/>
  <c r="G78" i="21"/>
  <c r="G36" i="34"/>
  <c r="G78" i="34"/>
  <c r="G78" i="3"/>
  <c r="G36" i="3"/>
  <c r="O35" i="17"/>
  <c r="O77" i="17"/>
  <c r="I40" i="30"/>
  <c r="I83" i="30" s="1"/>
  <c r="I82" i="30"/>
  <c r="I41" i="30"/>
  <c r="I33" i="43" s="1"/>
  <c r="N36" i="26"/>
  <c r="N78" i="26"/>
  <c r="C84" i="6"/>
  <c r="N77" i="35"/>
  <c r="N35" i="35"/>
  <c r="N41" i="5"/>
  <c r="N8" i="43" s="1"/>
  <c r="I39" i="12"/>
  <c r="I81" i="12"/>
  <c r="J78" i="21"/>
  <c r="J36" i="21"/>
  <c r="N37" i="17"/>
  <c r="N79" i="17"/>
  <c r="G36" i="5"/>
  <c r="G78" i="5"/>
  <c r="AM73" i="34"/>
  <c r="AP73" i="34" s="1"/>
  <c r="AM73" i="26"/>
  <c r="AP73" i="26" s="1"/>
  <c r="C36" i="22"/>
  <c r="C78" i="22"/>
  <c r="I77" i="13"/>
  <c r="I35" i="13"/>
  <c r="G78" i="36"/>
  <c r="G36" i="36"/>
  <c r="I39" i="18"/>
  <c r="I81" i="18"/>
  <c r="I38" i="16"/>
  <c r="I80" i="16"/>
  <c r="N38" i="22"/>
  <c r="N80" i="22"/>
  <c r="C37" i="2"/>
  <c r="C79" i="2"/>
  <c r="Q37" i="14"/>
  <c r="Q79" i="14"/>
  <c r="J79" i="15"/>
  <c r="J37" i="15"/>
  <c r="I39" i="24"/>
  <c r="I81" i="24"/>
  <c r="I37" i="14"/>
  <c r="I79" i="14"/>
  <c r="I37" i="32"/>
  <c r="I79" i="32"/>
  <c r="N35" i="36"/>
  <c r="N77" i="36"/>
  <c r="G82" i="29"/>
  <c r="G40" i="29"/>
  <c r="N38" i="8"/>
  <c r="N80" i="8"/>
  <c r="O36" i="32"/>
  <c r="O78" i="32"/>
  <c r="O35" i="28"/>
  <c r="O77" i="28"/>
  <c r="I40" i="4"/>
  <c r="I82" i="4"/>
  <c r="Q39" i="3"/>
  <c r="Q81" i="3"/>
  <c r="G37" i="9"/>
  <c r="G79" i="9"/>
  <c r="Q39" i="10"/>
  <c r="Q81" i="10"/>
  <c r="I84" i="30"/>
  <c r="M35" i="39" s="1"/>
  <c r="G39" i="18"/>
  <c r="G81" i="18"/>
  <c r="Q78" i="9"/>
  <c r="Q36" i="9"/>
  <c r="G79" i="17"/>
  <c r="G37" i="17"/>
  <c r="AM73" i="30"/>
  <c r="AP73" i="30" s="1"/>
  <c r="AM73" i="8"/>
  <c r="AP73" i="8" s="1"/>
  <c r="O36" i="13"/>
  <c r="O78" i="13"/>
  <c r="O35" i="25"/>
  <c r="O77" i="25"/>
  <c r="I37" i="5"/>
  <c r="I79" i="5"/>
  <c r="O37" i="36"/>
  <c r="O79" i="36"/>
  <c r="N36" i="29"/>
  <c r="N78" i="29"/>
  <c r="P36" i="28"/>
  <c r="P78" i="28"/>
  <c r="Q79" i="6"/>
  <c r="Q37" i="6"/>
  <c r="I80" i="37"/>
  <c r="I38" i="37"/>
  <c r="P35" i="22"/>
  <c r="P77" i="22"/>
  <c r="O80" i="24"/>
  <c r="O38" i="24"/>
  <c r="P35" i="13"/>
  <c r="P77" i="13"/>
  <c r="I40" i="26"/>
  <c r="I83" i="26" s="1"/>
  <c r="I84" i="26" s="1"/>
  <c r="M31" i="39" s="1"/>
  <c r="I82" i="26"/>
  <c r="O36" i="6"/>
  <c r="O78" i="6"/>
  <c r="C78" i="3"/>
  <c r="C36" i="3"/>
  <c r="J80" i="30"/>
  <c r="J38" i="30"/>
  <c r="C78" i="4"/>
  <c r="C36" i="4"/>
  <c r="P39" i="18"/>
  <c r="P81" i="18"/>
  <c r="P39" i="27"/>
  <c r="P81" i="27"/>
  <c r="Q37" i="25"/>
  <c r="Q79" i="25"/>
  <c r="G77" i="35"/>
  <c r="G35" i="35"/>
  <c r="P36" i="37"/>
  <c r="P78" i="37"/>
  <c r="N40" i="12"/>
  <c r="N83" i="12" s="1"/>
  <c r="N82" i="12"/>
  <c r="N37" i="33"/>
  <c r="N79" i="33"/>
  <c r="N38" i="6"/>
  <c r="N80" i="6"/>
  <c r="N39" i="30"/>
  <c r="N81" i="30"/>
  <c r="O80" i="8"/>
  <c r="O38" i="8"/>
  <c r="O79" i="26"/>
  <c r="O37" i="26"/>
  <c r="C35" i="17"/>
  <c r="C77" i="17"/>
  <c r="J39" i="38"/>
  <c r="J81" i="38"/>
  <c r="I37" i="3"/>
  <c r="I79" i="3"/>
  <c r="O36" i="16"/>
  <c r="O78" i="16"/>
  <c r="C36" i="11"/>
  <c r="C78" i="11"/>
  <c r="C37" i="25"/>
  <c r="C79" i="25"/>
  <c r="I37" i="21"/>
  <c r="I79" i="21"/>
  <c r="I37" i="28"/>
  <c r="I79" i="28"/>
  <c r="C77" i="8"/>
  <c r="C35" i="8"/>
  <c r="O35" i="10"/>
  <c r="O77" i="10"/>
  <c r="O81" i="31"/>
  <c r="O39" i="31"/>
  <c r="I78" i="33"/>
  <c r="I36" i="33"/>
  <c r="O80" i="35"/>
  <c r="O38" i="35"/>
  <c r="P35" i="11"/>
  <c r="P77" i="11"/>
  <c r="AM30" i="34"/>
  <c r="AP30" i="34" s="1"/>
  <c r="AM30" i="19"/>
  <c r="AP30" i="19" s="1"/>
  <c r="C39" i="20"/>
  <c r="C81" i="20"/>
  <c r="J35" i="25"/>
  <c r="J77" i="25"/>
  <c r="C79" i="32"/>
  <c r="C37" i="32"/>
  <c r="P37" i="25"/>
  <c r="P79" i="25"/>
  <c r="Q38" i="23"/>
  <c r="Q80" i="23"/>
  <c r="C79" i="19"/>
  <c r="C37" i="19"/>
  <c r="N36" i="11"/>
  <c r="N78" i="11"/>
  <c r="G36" i="14"/>
  <c r="G78" i="14"/>
  <c r="O79" i="38"/>
  <c r="O37" i="38"/>
  <c r="N35" i="21"/>
  <c r="N77" i="21"/>
  <c r="O39" i="4"/>
  <c r="O81" i="4"/>
  <c r="P78" i="6"/>
  <c r="P36" i="6"/>
  <c r="N37" i="28"/>
  <c r="N79" i="28"/>
  <c r="I36" i="27"/>
  <c r="I78" i="27"/>
  <c r="P84" i="15"/>
  <c r="O37" i="12"/>
  <c r="O79" i="12"/>
  <c r="D35" i="1"/>
  <c r="D77" i="1"/>
  <c r="C77" i="34"/>
  <c r="C35" i="34"/>
  <c r="O39" i="23"/>
  <c r="O81" i="23"/>
  <c r="O80" i="5"/>
  <c r="O38" i="5"/>
  <c r="P36" i="14"/>
  <c r="P78" i="14"/>
  <c r="O78" i="1"/>
  <c r="O36" i="1"/>
  <c r="N36" i="9"/>
  <c r="N78" i="9"/>
  <c r="O38" i="33"/>
  <c r="O80" i="33"/>
  <c r="J38" i="33"/>
  <c r="J80" i="33"/>
  <c r="G36" i="27"/>
  <c r="G78" i="27"/>
  <c r="G38" i="2"/>
  <c r="G80" i="2"/>
  <c r="O36" i="2"/>
  <c r="O78" i="2"/>
  <c r="C35" i="37"/>
  <c r="C77" i="37"/>
  <c r="O77" i="3"/>
  <c r="O35" i="3"/>
  <c r="Q79" i="26"/>
  <c r="Q37" i="26"/>
  <c r="J78" i="22"/>
  <c r="J36" i="22"/>
  <c r="G38" i="23"/>
  <c r="G80" i="23"/>
  <c r="N79" i="24"/>
  <c r="N37" i="24"/>
  <c r="P39" i="30"/>
  <c r="P81" i="30"/>
  <c r="C36" i="13"/>
  <c r="C78" i="13"/>
  <c r="Q41" i="31"/>
  <c r="Q34" i="43" s="1"/>
  <c r="Q78" i="4"/>
  <c r="Q36" i="4"/>
  <c r="G81" i="8"/>
  <c r="G39" i="8"/>
  <c r="N37" i="1"/>
  <c r="N79" i="1"/>
  <c r="G82" i="32"/>
  <c r="G40" i="32"/>
  <c r="J37" i="11"/>
  <c r="J79" i="11"/>
  <c r="J37" i="24"/>
  <c r="J79" i="24"/>
  <c r="Q79" i="16"/>
  <c r="Q37" i="16"/>
  <c r="I78" i="34"/>
  <c r="I36" i="34"/>
  <c r="P39" i="20"/>
  <c r="P81" i="20"/>
  <c r="O37" i="18"/>
  <c r="O79" i="18"/>
  <c r="C38" i="23"/>
  <c r="C80" i="23"/>
  <c r="G78" i="15"/>
  <c r="G36" i="15"/>
  <c r="J79" i="32"/>
  <c r="J37" i="32"/>
  <c r="I37" i="15"/>
  <c r="I79" i="15"/>
  <c r="P36" i="3"/>
  <c r="P78" i="3"/>
  <c r="J39" i="23"/>
  <c r="J81" i="23"/>
  <c r="G37" i="10"/>
  <c r="G79" i="10"/>
  <c r="O38" i="30"/>
  <c r="O80" i="30"/>
  <c r="O77" i="11"/>
  <c r="O35" i="11"/>
  <c r="Q84" i="37"/>
  <c r="J38" i="12"/>
  <c r="J80" i="12"/>
  <c r="P78" i="7"/>
  <c r="P36" i="7"/>
  <c r="N35" i="31"/>
  <c r="N77" i="31"/>
  <c r="G77" i="1"/>
  <c r="G35" i="1"/>
  <c r="T74" i="29"/>
  <c r="AM74" i="29" s="1"/>
  <c r="AP74" i="29" s="1"/>
  <c r="AM73" i="25"/>
  <c r="AP73" i="25" s="1"/>
  <c r="T74" i="5"/>
  <c r="AM74" i="5" s="1"/>
  <c r="AP74" i="5" s="1"/>
  <c r="AM73" i="1"/>
  <c r="AP73" i="1" s="1"/>
  <c r="AM30" i="30"/>
  <c r="AP30" i="30" s="1"/>
  <c r="T74" i="18"/>
  <c r="AM74" i="18" s="1"/>
  <c r="AP74" i="18" s="1"/>
  <c r="AM30" i="10"/>
  <c r="AP30" i="10" s="1"/>
  <c r="AM30" i="33"/>
  <c r="AP30" i="33" s="1"/>
  <c r="R73" i="23"/>
  <c r="AM30" i="23"/>
  <c r="AP30" i="23" s="1"/>
  <c r="AE75" i="8"/>
  <c r="AE33" i="8"/>
  <c r="E75" i="32"/>
  <c r="E33" i="32"/>
  <c r="K33" i="36"/>
  <c r="K75" i="36"/>
  <c r="H75" i="18"/>
  <c r="H33" i="18"/>
  <c r="AC33" i="14"/>
  <c r="AC75" i="14"/>
  <c r="K75" i="4"/>
  <c r="K33" i="4"/>
  <c r="AF32" i="14"/>
  <c r="AF74" i="14"/>
  <c r="R74" i="14" s="1"/>
  <c r="R31" i="14"/>
  <c r="V74" i="30"/>
  <c r="T74" i="30" s="1"/>
  <c r="V32" i="30"/>
  <c r="T31" i="30"/>
  <c r="Y75" i="31"/>
  <c r="Y33" i="31"/>
  <c r="Z33" i="25"/>
  <c r="Z75" i="25"/>
  <c r="E33" i="3"/>
  <c r="E75" i="3"/>
  <c r="H33" i="13"/>
  <c r="H75" i="13"/>
  <c r="AI33" i="13"/>
  <c r="AI75" i="13"/>
  <c r="Y33" i="35"/>
  <c r="Y75" i="35"/>
  <c r="W75" i="34"/>
  <c r="W33" i="34"/>
  <c r="S33" i="11"/>
  <c r="S75" i="11"/>
  <c r="W75" i="35"/>
  <c r="W33" i="35"/>
  <c r="AA75" i="6"/>
  <c r="AA33" i="6"/>
  <c r="AB75" i="8"/>
  <c r="AB33" i="8"/>
  <c r="AD33" i="16"/>
  <c r="AD75" i="16"/>
  <c r="AH75" i="2"/>
  <c r="AH33" i="2"/>
  <c r="V32" i="16"/>
  <c r="V74" i="16"/>
  <c r="T74" i="16" s="1"/>
  <c r="T31" i="16"/>
  <c r="X75" i="31"/>
  <c r="X33" i="31"/>
  <c r="Y33" i="34"/>
  <c r="Y75" i="34"/>
  <c r="AA33" i="30"/>
  <c r="AA75" i="30"/>
  <c r="V74" i="33"/>
  <c r="T74" i="33" s="1"/>
  <c r="V32" i="33"/>
  <c r="T31" i="33"/>
  <c r="L33" i="11"/>
  <c r="L75" i="11"/>
  <c r="AM30" i="28"/>
  <c r="AP30" i="28" s="1"/>
  <c r="AF75" i="17"/>
  <c r="AF33" i="17"/>
  <c r="Y33" i="27"/>
  <c r="Y75" i="27"/>
  <c r="V74" i="31"/>
  <c r="T74" i="31" s="1"/>
  <c r="V32" i="31"/>
  <c r="T31" i="31"/>
  <c r="Y75" i="30"/>
  <c r="Y33" i="30"/>
  <c r="AB33" i="26"/>
  <c r="AB75" i="26"/>
  <c r="AC75" i="33"/>
  <c r="AC33" i="33"/>
  <c r="AI75" i="34"/>
  <c r="AI33" i="34"/>
  <c r="W33" i="3"/>
  <c r="W75" i="3"/>
  <c r="M75" i="28"/>
  <c r="M33" i="28"/>
  <c r="S33" i="32"/>
  <c r="S75" i="32"/>
  <c r="W75" i="6"/>
  <c r="W33" i="6"/>
  <c r="AF32" i="1"/>
  <c r="R31" i="1"/>
  <c r="AF74" i="1"/>
  <c r="R74" i="1" s="1"/>
  <c r="F75" i="3"/>
  <c r="F33" i="3"/>
  <c r="R31" i="26"/>
  <c r="AM31" i="26" s="1"/>
  <c r="AP31" i="26" s="1"/>
  <c r="AF32" i="26"/>
  <c r="AF74" i="26"/>
  <c r="R74" i="26" s="1"/>
  <c r="AA33" i="5"/>
  <c r="AA75" i="5"/>
  <c r="AA33" i="31"/>
  <c r="AA75" i="31"/>
  <c r="E33" i="8"/>
  <c r="E75" i="8"/>
  <c r="V32" i="3"/>
  <c r="T31" i="3"/>
  <c r="V74" i="3"/>
  <c r="T74" i="3" s="1"/>
  <c r="Y33" i="19"/>
  <c r="Y75" i="19"/>
  <c r="E75" i="11"/>
  <c r="E33" i="11"/>
  <c r="AE75" i="25"/>
  <c r="AE33" i="25"/>
  <c r="H75" i="4"/>
  <c r="H33" i="4"/>
  <c r="AM73" i="32"/>
  <c r="AP73" i="32" s="1"/>
  <c r="AI75" i="10"/>
  <c r="AI33" i="10"/>
  <c r="AD75" i="6"/>
  <c r="AD33" i="6"/>
  <c r="F33" i="16"/>
  <c r="F75" i="16"/>
  <c r="M33" i="7"/>
  <c r="M75" i="7"/>
  <c r="X75" i="34"/>
  <c r="X33" i="34"/>
  <c r="K75" i="35"/>
  <c r="K33" i="35"/>
  <c r="AF32" i="19"/>
  <c r="AF74" i="19"/>
  <c r="R74" i="19" s="1"/>
  <c r="R31" i="19"/>
  <c r="K75" i="15"/>
  <c r="K33" i="15"/>
  <c r="R31" i="13"/>
  <c r="AF74" i="13"/>
  <c r="R74" i="13" s="1"/>
  <c r="AF32" i="13"/>
  <c r="AA33" i="26"/>
  <c r="AA75" i="26"/>
  <c r="S75" i="13"/>
  <c r="S33" i="13"/>
  <c r="F75" i="10"/>
  <c r="F33" i="10"/>
  <c r="M33" i="36"/>
  <c r="M75" i="36"/>
  <c r="X33" i="14"/>
  <c r="X75" i="14"/>
  <c r="AD75" i="8"/>
  <c r="AD33" i="8"/>
  <c r="K33" i="33"/>
  <c r="K75" i="33"/>
  <c r="AE75" i="16"/>
  <c r="AE33" i="16"/>
  <c r="K75" i="29"/>
  <c r="K33" i="29"/>
  <c r="H75" i="1"/>
  <c r="H33" i="1"/>
  <c r="W33" i="28"/>
  <c r="W75" i="28"/>
  <c r="AD75" i="28"/>
  <c r="AD33" i="28"/>
  <c r="E33" i="33"/>
  <c r="E75" i="33"/>
  <c r="X75" i="16"/>
  <c r="X33" i="16"/>
  <c r="AH75" i="15"/>
  <c r="AH33" i="15"/>
  <c r="F33" i="6"/>
  <c r="F75" i="6"/>
  <c r="AF74" i="8"/>
  <c r="R74" i="8" s="1"/>
  <c r="AF32" i="8"/>
  <c r="R31" i="8"/>
  <c r="K75" i="8"/>
  <c r="K33" i="8"/>
  <c r="AB33" i="31"/>
  <c r="AB75" i="31"/>
  <c r="AC75" i="10"/>
  <c r="AC33" i="10"/>
  <c r="Y33" i="10"/>
  <c r="Y75" i="10"/>
  <c r="AF32" i="23"/>
  <c r="AF74" i="23"/>
  <c r="R31" i="23"/>
  <c r="V32" i="22"/>
  <c r="V74" i="22"/>
  <c r="T31" i="22"/>
  <c r="AC33" i="27"/>
  <c r="AC75" i="27"/>
  <c r="AE75" i="21"/>
  <c r="AE33" i="21"/>
  <c r="AH33" i="34"/>
  <c r="AH75" i="34"/>
  <c r="AB33" i="32"/>
  <c r="AB75" i="32"/>
  <c r="AA75" i="14"/>
  <c r="AA33" i="14"/>
  <c r="E75" i="4"/>
  <c r="E33" i="4"/>
  <c r="L33" i="3"/>
  <c r="L75" i="3"/>
  <c r="AD75" i="22"/>
  <c r="AD33" i="22"/>
  <c r="AG75" i="5"/>
  <c r="AG33" i="5"/>
  <c r="V75" i="5"/>
  <c r="V33" i="5"/>
  <c r="Y75" i="6"/>
  <c r="Y33" i="6"/>
  <c r="X33" i="10"/>
  <c r="X75" i="10"/>
  <c r="H75" i="11"/>
  <c r="H33" i="11"/>
  <c r="Y33" i="36"/>
  <c r="Y75" i="36"/>
  <c r="AH33" i="13"/>
  <c r="AH75" i="13"/>
  <c r="V33" i="37"/>
  <c r="V75" i="37"/>
  <c r="AH33" i="35"/>
  <c r="AH75" i="35"/>
  <c r="AE75" i="22"/>
  <c r="AE33" i="22"/>
  <c r="AB33" i="35"/>
  <c r="AB75" i="35"/>
  <c r="S75" i="6"/>
  <c r="S33" i="6"/>
  <c r="L33" i="23"/>
  <c r="L75" i="23"/>
  <c r="M33" i="11"/>
  <c r="M75" i="11"/>
  <c r="E32" i="19"/>
  <c r="E74" i="19"/>
  <c r="AM30" i="35"/>
  <c r="AP30" i="35" s="1"/>
  <c r="Z75" i="35"/>
  <c r="Z33" i="35"/>
  <c r="L75" i="28"/>
  <c r="L33" i="28"/>
  <c r="F75" i="33"/>
  <c r="F33" i="33"/>
  <c r="AM73" i="33"/>
  <c r="AP73" i="33" s="1"/>
  <c r="AM73" i="28"/>
  <c r="AP73" i="28" s="1"/>
  <c r="AG75" i="11"/>
  <c r="AG33" i="11"/>
  <c r="H33" i="15"/>
  <c r="H75" i="15"/>
  <c r="W75" i="14"/>
  <c r="W33" i="14"/>
  <c r="AE75" i="33"/>
  <c r="AE33" i="33"/>
  <c r="F75" i="21"/>
  <c r="F33" i="21"/>
  <c r="AB33" i="34"/>
  <c r="AB75" i="34"/>
  <c r="H75" i="25"/>
  <c r="H33" i="25"/>
  <c r="S33" i="19"/>
  <c r="S75" i="19"/>
  <c r="X33" i="23"/>
  <c r="X75" i="23"/>
  <c r="AI33" i="17"/>
  <c r="AI75" i="17"/>
  <c r="X33" i="3"/>
  <c r="X75" i="3"/>
  <c r="M75" i="15"/>
  <c r="M33" i="15"/>
  <c r="L33" i="1"/>
  <c r="L75" i="1"/>
  <c r="AA75" i="8"/>
  <c r="AA33" i="8"/>
  <c r="W75" i="13"/>
  <c r="W33" i="13"/>
  <c r="H75" i="19"/>
  <c r="H33" i="19"/>
  <c r="K75" i="25"/>
  <c r="K33" i="25"/>
  <c r="X75" i="19"/>
  <c r="X33" i="19"/>
  <c r="W33" i="37"/>
  <c r="W75" i="37"/>
  <c r="Y33" i="8"/>
  <c r="Y75" i="8"/>
  <c r="H75" i="6"/>
  <c r="H33" i="6"/>
  <c r="H33" i="5"/>
  <c r="H75" i="5"/>
  <c r="AF33" i="5"/>
  <c r="AF75" i="5"/>
  <c r="K33" i="34"/>
  <c r="K75" i="34"/>
  <c r="E33" i="5"/>
  <c r="E75" i="5"/>
  <c r="F33" i="32"/>
  <c r="F75" i="32"/>
  <c r="AD75" i="33"/>
  <c r="AD33" i="33"/>
  <c r="AE33" i="5"/>
  <c r="AE75" i="5"/>
  <c r="X75" i="32"/>
  <c r="X33" i="32"/>
  <c r="AC75" i="4"/>
  <c r="AC33" i="4"/>
  <c r="AD33" i="27"/>
  <c r="AD75" i="27"/>
  <c r="AA75" i="16"/>
  <c r="AA33" i="16"/>
  <c r="Y75" i="14"/>
  <c r="Y33" i="14"/>
  <c r="Z33" i="29"/>
  <c r="Z75" i="29"/>
  <c r="AB33" i="27"/>
  <c r="AB75" i="27"/>
  <c r="AG33" i="16"/>
  <c r="AG75" i="16"/>
  <c r="X75" i="35"/>
  <c r="X33" i="35"/>
  <c r="E75" i="23"/>
  <c r="E33" i="23"/>
  <c r="AG75" i="23"/>
  <c r="AG33" i="23"/>
  <c r="Z75" i="16"/>
  <c r="Z33" i="16"/>
  <c r="L33" i="30"/>
  <c r="L75" i="30"/>
  <c r="AE75" i="17"/>
  <c r="AE33" i="17"/>
  <c r="AE33" i="20"/>
  <c r="AE75" i="20"/>
  <c r="AF32" i="6"/>
  <c r="AF74" i="6"/>
  <c r="R31" i="6"/>
  <c r="M75" i="20"/>
  <c r="M33" i="20"/>
  <c r="Y75" i="28"/>
  <c r="Y33" i="28"/>
  <c r="E74" i="20"/>
  <c r="E32" i="20"/>
  <c r="AI75" i="3"/>
  <c r="AI33" i="3"/>
  <c r="S33" i="26"/>
  <c r="S75" i="26"/>
  <c r="S33" i="20"/>
  <c r="S75" i="20"/>
  <c r="AB33" i="19"/>
  <c r="AB75" i="19"/>
  <c r="AG33" i="8"/>
  <c r="AG75" i="8"/>
  <c r="AD33" i="25"/>
  <c r="AD75" i="25"/>
  <c r="E75" i="1"/>
  <c r="E33" i="1"/>
  <c r="X33" i="6"/>
  <c r="X75" i="6"/>
  <c r="AI33" i="4"/>
  <c r="AI75" i="4"/>
  <c r="F33" i="19"/>
  <c r="F75" i="19"/>
  <c r="AI33" i="36"/>
  <c r="AI75" i="36"/>
  <c r="Y33" i="22"/>
  <c r="Y75" i="22"/>
  <c r="W33" i="11"/>
  <c r="W75" i="11"/>
  <c r="AF33" i="29"/>
  <c r="AF75" i="29"/>
  <c r="V74" i="35"/>
  <c r="T74" i="35" s="1"/>
  <c r="V32" i="35"/>
  <c r="T31" i="35"/>
  <c r="AA33" i="33"/>
  <c r="AA75" i="33"/>
  <c r="AB75" i="13"/>
  <c r="AB33" i="13"/>
  <c r="AI33" i="30"/>
  <c r="AI75" i="30"/>
  <c r="F75" i="18"/>
  <c r="F33" i="18"/>
  <c r="AG75" i="4"/>
  <c r="AG33" i="4"/>
  <c r="AI75" i="22"/>
  <c r="AI33" i="22"/>
  <c r="Z33" i="26"/>
  <c r="Z75" i="26"/>
  <c r="AD33" i="32"/>
  <c r="AD75" i="32"/>
  <c r="AF74" i="20"/>
  <c r="AF32" i="20"/>
  <c r="R32" i="20"/>
  <c r="R75" i="20" s="1"/>
  <c r="AD33" i="34"/>
  <c r="AD75" i="34"/>
  <c r="L75" i="7"/>
  <c r="L33" i="7"/>
  <c r="L33" i="10"/>
  <c r="L75" i="10"/>
  <c r="L33" i="8"/>
  <c r="L75" i="8"/>
  <c r="AB33" i="3"/>
  <c r="AB75" i="3"/>
  <c r="K33" i="22"/>
  <c r="K75" i="22"/>
  <c r="AM73" i="35"/>
  <c r="AP73" i="35" s="1"/>
  <c r="AD33" i="4"/>
  <c r="AD75" i="4"/>
  <c r="M33" i="30"/>
  <c r="M75" i="30"/>
  <c r="AH33" i="30"/>
  <c r="AH75" i="30"/>
  <c r="V74" i="28"/>
  <c r="T74" i="28" s="1"/>
  <c r="V32" i="28"/>
  <c r="T31" i="28"/>
  <c r="AE33" i="1"/>
  <c r="AE75" i="1"/>
  <c r="F33" i="13"/>
  <c r="F75" i="13"/>
  <c r="F33" i="14"/>
  <c r="F75" i="14"/>
  <c r="AD75" i="7"/>
  <c r="AD33" i="7"/>
  <c r="AG33" i="7"/>
  <c r="AG75" i="7"/>
  <c r="AG75" i="20"/>
  <c r="AG33" i="20"/>
  <c r="L75" i="36"/>
  <c r="L33" i="36"/>
  <c r="U34" i="16"/>
  <c r="U76" i="16"/>
  <c r="F33" i="35"/>
  <c r="F75" i="35"/>
  <c r="Z33" i="11"/>
  <c r="Z75" i="11"/>
  <c r="AH75" i="16"/>
  <c r="AH33" i="16"/>
  <c r="R31" i="15"/>
  <c r="AF74" i="15"/>
  <c r="R74" i="15" s="1"/>
  <c r="AF32" i="15"/>
  <c r="E33" i="34"/>
  <c r="E75" i="34"/>
  <c r="W75" i="22"/>
  <c r="W33" i="22"/>
  <c r="H33" i="20"/>
  <c r="H75" i="20"/>
  <c r="AE75" i="14"/>
  <c r="AE33" i="14"/>
  <c r="R31" i="33"/>
  <c r="AF74" i="33"/>
  <c r="R74" i="33" s="1"/>
  <c r="AF32" i="33"/>
  <c r="X75" i="27"/>
  <c r="X33" i="27"/>
  <c r="AA75" i="13"/>
  <c r="AA33" i="13"/>
  <c r="AI75" i="32"/>
  <c r="AI33" i="32"/>
  <c r="S33" i="8"/>
  <c r="S75" i="8"/>
  <c r="AB33" i="22"/>
  <c r="AB75" i="22"/>
  <c r="M75" i="14"/>
  <c r="M33" i="14"/>
  <c r="Z33" i="4"/>
  <c r="Z75" i="4"/>
  <c r="X33" i="4"/>
  <c r="X75" i="4"/>
  <c r="AB33" i="24"/>
  <c r="AB75" i="24"/>
  <c r="Y33" i="16"/>
  <c r="Y75" i="16"/>
  <c r="K75" i="28"/>
  <c r="K33" i="28"/>
  <c r="AB33" i="33"/>
  <c r="AB75" i="33"/>
  <c r="AI33" i="1"/>
  <c r="AI75" i="1"/>
  <c r="E33" i="10"/>
  <c r="E75" i="10"/>
  <c r="X75" i="5"/>
  <c r="X33" i="5"/>
  <c r="M75" i="22"/>
  <c r="M33" i="22"/>
  <c r="M75" i="5"/>
  <c r="M33" i="5"/>
  <c r="AC33" i="31"/>
  <c r="AC75" i="31"/>
  <c r="AC75" i="7"/>
  <c r="AC33" i="7"/>
  <c r="L33" i="22"/>
  <c r="L75" i="22"/>
  <c r="W33" i="20"/>
  <c r="W75" i="20"/>
  <c r="AE75" i="7"/>
  <c r="AE33" i="7"/>
  <c r="M33" i="1"/>
  <c r="M75" i="1"/>
  <c r="AI75" i="33"/>
  <c r="AI33" i="33"/>
  <c r="AM73" i="20"/>
  <c r="AP73" i="20" s="1"/>
  <c r="X33" i="26"/>
  <c r="X75" i="26"/>
  <c r="AA33" i="34"/>
  <c r="AA75" i="34"/>
  <c r="X33" i="25"/>
  <c r="X75" i="25"/>
  <c r="H75" i="36"/>
  <c r="H33" i="36"/>
  <c r="E75" i="15"/>
  <c r="E33" i="15"/>
  <c r="X75" i="20"/>
  <c r="X33" i="20"/>
  <c r="AA75" i="2"/>
  <c r="AA33" i="2"/>
  <c r="R73" i="3"/>
  <c r="AM73" i="3" s="1"/>
  <c r="AP73" i="3" s="1"/>
  <c r="AM30" i="3"/>
  <c r="AP30" i="3" s="1"/>
  <c r="AF32" i="10"/>
  <c r="AF74" i="10"/>
  <c r="R31" i="10"/>
  <c r="AG75" i="10"/>
  <c r="AG33" i="10"/>
  <c r="L75" i="33"/>
  <c r="L33" i="33"/>
  <c r="AH33" i="32"/>
  <c r="AH75" i="32"/>
  <c r="L75" i="20"/>
  <c r="L33" i="20"/>
  <c r="Y33" i="3"/>
  <c r="Y75" i="3"/>
  <c r="AH33" i="36"/>
  <c r="AH75" i="36"/>
  <c r="AF74" i="34"/>
  <c r="R74" i="34" s="1"/>
  <c r="AF32" i="34"/>
  <c r="R31" i="34"/>
  <c r="L33" i="19"/>
  <c r="L75" i="19"/>
  <c r="AA75" i="22"/>
  <c r="AA33" i="22"/>
  <c r="Z33" i="6"/>
  <c r="Z75" i="6"/>
  <c r="V32" i="27"/>
  <c r="V74" i="27"/>
  <c r="T74" i="27" s="1"/>
  <c r="T31" i="27"/>
  <c r="Y33" i="17"/>
  <c r="Y75" i="17"/>
  <c r="AE75" i="4"/>
  <c r="AE33" i="4"/>
  <c r="W75" i="16"/>
  <c r="W33" i="16"/>
  <c r="F75" i="28"/>
  <c r="F33" i="28"/>
  <c r="AE33" i="26"/>
  <c r="AE75" i="26"/>
  <c r="AA75" i="17"/>
  <c r="AA33" i="17"/>
  <c r="AE75" i="6"/>
  <c r="AE33" i="6"/>
  <c r="AA75" i="20"/>
  <c r="AA33" i="20"/>
  <c r="E33" i="22"/>
  <c r="E75" i="22"/>
  <c r="AB75" i="23"/>
  <c r="AB33" i="23"/>
  <c r="L75" i="5"/>
  <c r="L33" i="5"/>
  <c r="AF74" i="35"/>
  <c r="R74" i="35" s="1"/>
  <c r="AF32" i="35"/>
  <c r="R31" i="35"/>
  <c r="Y33" i="26"/>
  <c r="Y75" i="26"/>
  <c r="Z75" i="23"/>
  <c r="Z33" i="23"/>
  <c r="F75" i="27"/>
  <c r="F33" i="27"/>
  <c r="L75" i="16"/>
  <c r="L33" i="16"/>
  <c r="AH75" i="1"/>
  <c r="AH33" i="1"/>
  <c r="K33" i="27"/>
  <c r="K75" i="27"/>
  <c r="S75" i="31"/>
  <c r="S33" i="31"/>
  <c r="AA33" i="25"/>
  <c r="AA75" i="25"/>
  <c r="K75" i="19"/>
  <c r="K33" i="19"/>
  <c r="S33" i="35"/>
  <c r="S75" i="35"/>
  <c r="X33" i="8"/>
  <c r="X75" i="8"/>
  <c r="Z33" i="22"/>
  <c r="Z75" i="22"/>
  <c r="V74" i="26"/>
  <c r="T74" i="26" s="1"/>
  <c r="V32" i="26"/>
  <c r="AB33" i="5"/>
  <c r="AB75" i="5"/>
  <c r="K33" i="14"/>
  <c r="K75" i="14"/>
  <c r="M75" i="31"/>
  <c r="M33" i="31"/>
  <c r="AD33" i="35"/>
  <c r="AD75" i="35"/>
  <c r="AC33" i="26"/>
  <c r="AC75" i="26"/>
  <c r="AI75" i="27"/>
  <c r="AI33" i="27"/>
  <c r="L33" i="6"/>
  <c r="L75" i="6"/>
  <c r="X33" i="36"/>
  <c r="X75" i="36"/>
  <c r="Z33" i="8"/>
  <c r="Z75" i="8"/>
  <c r="AC33" i="8"/>
  <c r="AC75" i="8"/>
  <c r="F75" i="4"/>
  <c r="F33" i="4"/>
  <c r="X33" i="1"/>
  <c r="X75" i="1"/>
  <c r="AG33" i="28"/>
  <c r="AG75" i="28"/>
  <c r="V32" i="19"/>
  <c r="V74" i="19"/>
  <c r="T74" i="19" s="1"/>
  <c r="T31" i="19"/>
  <c r="AM31" i="19" s="1"/>
  <c r="AP31" i="19" s="1"/>
  <c r="R31" i="36"/>
  <c r="AF74" i="36"/>
  <c r="R74" i="36" s="1"/>
  <c r="AF32" i="36"/>
  <c r="F33" i="8"/>
  <c r="F75" i="8"/>
  <c r="AG33" i="33"/>
  <c r="AG75" i="33"/>
  <c r="Y75" i="25"/>
  <c r="Y33" i="25"/>
  <c r="W75" i="23"/>
  <c r="W33" i="23"/>
  <c r="M33" i="37"/>
  <c r="M75" i="37"/>
  <c r="M33" i="16"/>
  <c r="M75" i="16"/>
  <c r="AH33" i="29"/>
  <c r="AH75" i="29"/>
  <c r="AD33" i="3"/>
  <c r="AD75" i="3"/>
  <c r="U34" i="4"/>
  <c r="U76" i="4"/>
  <c r="AD33" i="26"/>
  <c r="AD75" i="26"/>
  <c r="Y75" i="1"/>
  <c r="Y33" i="1"/>
  <c r="AC33" i="5"/>
  <c r="AC75" i="5"/>
  <c r="AA33" i="3"/>
  <c r="AA75" i="3"/>
  <c r="AC75" i="15"/>
  <c r="AC33" i="15"/>
  <c r="F33" i="22"/>
  <c r="F75" i="22"/>
  <c r="AD75" i="31"/>
  <c r="AD33" i="31"/>
  <c r="Y33" i="20"/>
  <c r="Y75" i="20"/>
  <c r="M33" i="25"/>
  <c r="M75" i="25"/>
  <c r="M33" i="35"/>
  <c r="M75" i="35"/>
  <c r="AG33" i="30"/>
  <c r="AG75" i="30"/>
  <c r="AC75" i="6"/>
  <c r="AC33" i="6"/>
  <c r="Z33" i="20"/>
  <c r="Z75" i="20"/>
  <c r="R31" i="27"/>
  <c r="AM31" i="27" s="1"/>
  <c r="AP31" i="27" s="1"/>
  <c r="AF32" i="27"/>
  <c r="AF74" i="27"/>
  <c r="R74" i="27" s="1"/>
  <c r="AE33" i="35"/>
  <c r="AE75" i="35"/>
  <c r="AH75" i="8"/>
  <c r="AH33" i="8"/>
  <c r="AB33" i="29"/>
  <c r="AB75" i="29"/>
  <c r="E75" i="13"/>
  <c r="E33" i="13"/>
  <c r="AM73" i="27"/>
  <c r="AP73" i="27" s="1"/>
  <c r="AE75" i="23"/>
  <c r="AE33" i="23"/>
  <c r="AE75" i="31"/>
  <c r="AE33" i="31"/>
  <c r="AI33" i="23"/>
  <c r="AI75" i="23"/>
  <c r="M75" i="23"/>
  <c r="M33" i="23"/>
  <c r="AH33" i="28"/>
  <c r="AH75" i="28"/>
  <c r="AF74" i="31"/>
  <c r="R74" i="31" s="1"/>
  <c r="AM74" i="31" s="1"/>
  <c r="AP74" i="31" s="1"/>
  <c r="AF32" i="31"/>
  <c r="R31" i="31"/>
  <c r="AM31" i="31" s="1"/>
  <c r="AP31" i="31" s="1"/>
  <c r="AC75" i="28"/>
  <c r="AC33" i="28"/>
  <c r="V74" i="8"/>
  <c r="T74" i="8" s="1"/>
  <c r="T31" i="8"/>
  <c r="V32" i="8"/>
  <c r="AA33" i="19"/>
  <c r="AA75" i="19"/>
  <c r="M33" i="34"/>
  <c r="M75" i="34"/>
  <c r="L75" i="21"/>
  <c r="L33" i="21"/>
  <c r="AB33" i="16"/>
  <c r="AB75" i="16"/>
  <c r="S33" i="27"/>
  <c r="S75" i="27"/>
  <c r="V75" i="18"/>
  <c r="V33" i="18"/>
  <c r="Y33" i="13"/>
  <c r="Y75" i="13"/>
  <c r="S33" i="23"/>
  <c r="S75" i="23"/>
  <c r="S33" i="16"/>
  <c r="S75" i="16"/>
  <c r="AI33" i="16"/>
  <c r="AI75" i="16"/>
  <c r="H75" i="32"/>
  <c r="H33" i="32"/>
  <c r="E32" i="30"/>
  <c r="E74" i="30"/>
  <c r="AG75" i="27"/>
  <c r="AG33" i="27"/>
  <c r="K75" i="20"/>
  <c r="K33" i="20"/>
  <c r="V32" i="10"/>
  <c r="V74" i="10"/>
  <c r="T74" i="10" s="1"/>
  <c r="T31" i="10"/>
  <c r="AM31" i="10" s="1"/>
  <c r="AP31" i="10" s="1"/>
  <c r="AC33" i="17"/>
  <c r="AC75" i="17"/>
  <c r="W75" i="8"/>
  <c r="W33" i="8"/>
  <c r="R74" i="6"/>
  <c r="Z33" i="28"/>
  <c r="Z75" i="28"/>
  <c r="AM73" i="23"/>
  <c r="AP73" i="23" s="1"/>
  <c r="W33" i="32"/>
  <c r="W75" i="32"/>
  <c r="AM30" i="15"/>
  <c r="AP30" i="15" s="1"/>
  <c r="AA75" i="29"/>
  <c r="AA33" i="29"/>
  <c r="H33" i="29"/>
  <c r="H75" i="29"/>
  <c r="S75" i="1"/>
  <c r="S33" i="1"/>
  <c r="AB33" i="14"/>
  <c r="AB75" i="14"/>
  <c r="AC33" i="13"/>
  <c r="AC75" i="13"/>
  <c r="K75" i="7"/>
  <c r="K33" i="7"/>
  <c r="AB75" i="1"/>
  <c r="AB33" i="1"/>
  <c r="E75" i="25"/>
  <c r="E33" i="25"/>
  <c r="S34" i="22"/>
  <c r="S76" i="22"/>
  <c r="AG75" i="15"/>
  <c r="AG33" i="15"/>
  <c r="AG75" i="36"/>
  <c r="AG33" i="36"/>
  <c r="Z75" i="18"/>
  <c r="Z33" i="18"/>
  <c r="S33" i="21"/>
  <c r="S75" i="21"/>
  <c r="Z33" i="5"/>
  <c r="Z75" i="5"/>
  <c r="AA75" i="27"/>
  <c r="AA33" i="27"/>
  <c r="Z33" i="1"/>
  <c r="Z75" i="1"/>
  <c r="AI33" i="19"/>
  <c r="AI75" i="19"/>
  <c r="AF32" i="30"/>
  <c r="AF74" i="30"/>
  <c r="R74" i="30" s="1"/>
  <c r="R31" i="30"/>
  <c r="AM31" i="30" s="1"/>
  <c r="AP31" i="30" s="1"/>
  <c r="M33" i="6"/>
  <c r="M75" i="6"/>
  <c r="Y33" i="5"/>
  <c r="Y75" i="5"/>
  <c r="AD75" i="20"/>
  <c r="AD33" i="20"/>
  <c r="X75" i="29"/>
  <c r="X33" i="29"/>
  <c r="AD75" i="30"/>
  <c r="AD33" i="30"/>
  <c r="Z33" i="27"/>
  <c r="Z75" i="27"/>
  <c r="AD33" i="11"/>
  <c r="AD75" i="11"/>
  <c r="H33" i="28"/>
  <c r="H75" i="28"/>
  <c r="E33" i="31"/>
  <c r="E75" i="31"/>
  <c r="M33" i="27"/>
  <c r="M75" i="27"/>
  <c r="Y33" i="32"/>
  <c r="Y75" i="32"/>
  <c r="V33" i="29"/>
  <c r="V75" i="29"/>
  <c r="AH33" i="31"/>
  <c r="AH75" i="31"/>
  <c r="AH75" i="6"/>
  <c r="AH33" i="6"/>
  <c r="L33" i="31"/>
  <c r="L75" i="31"/>
  <c r="L33" i="32"/>
  <c r="L75" i="32"/>
  <c r="Y75" i="23"/>
  <c r="Y33" i="23"/>
  <c r="AD75" i="19"/>
  <c r="AD33" i="19"/>
  <c r="AC75" i="16"/>
  <c r="AC33" i="16"/>
  <c r="V32" i="7"/>
  <c r="V74" i="7"/>
  <c r="T74" i="7" s="1"/>
  <c r="T31" i="7"/>
  <c r="AM73" i="11"/>
  <c r="AP73" i="11" s="1"/>
  <c r="F33" i="30"/>
  <c r="F75" i="30"/>
  <c r="H75" i="34"/>
  <c r="H33" i="34"/>
  <c r="AM30" i="36"/>
  <c r="AP30" i="36" s="1"/>
  <c r="AF74" i="3"/>
  <c r="AF32" i="3"/>
  <c r="R31" i="3"/>
  <c r="E75" i="7"/>
  <c r="E33" i="7"/>
  <c r="X75" i="30"/>
  <c r="X33" i="30"/>
  <c r="R31" i="4"/>
  <c r="AF32" i="4"/>
  <c r="AF74" i="4"/>
  <c r="R74" i="4" s="1"/>
  <c r="AH33" i="26"/>
  <c r="AH75" i="26"/>
  <c r="M33" i="8"/>
  <c r="M75" i="8"/>
  <c r="S33" i="33"/>
  <c r="S75" i="33"/>
  <c r="L33" i="34"/>
  <c r="L75" i="34"/>
  <c r="AG33" i="6"/>
  <c r="AG75" i="6"/>
  <c r="S75" i="14"/>
  <c r="S33" i="14"/>
  <c r="Y33" i="15"/>
  <c r="Y75" i="15"/>
  <c r="X75" i="13"/>
  <c r="X33" i="13"/>
  <c r="AG75" i="22"/>
  <c r="AG33" i="22"/>
  <c r="E75" i="14"/>
  <c r="E33" i="14"/>
  <c r="Z33" i="36"/>
  <c r="Z75" i="36"/>
  <c r="AM30" i="22"/>
  <c r="AP30" i="22" s="1"/>
  <c r="AG75" i="25"/>
  <c r="AG33" i="25"/>
  <c r="S33" i="25"/>
  <c r="S75" i="25"/>
  <c r="AB75" i="30"/>
  <c r="AB33" i="30"/>
  <c r="AM73" i="15"/>
  <c r="AP73" i="15" s="1"/>
  <c r="AH33" i="4"/>
  <c r="AH75" i="4"/>
  <c r="T32" i="22"/>
  <c r="AC33" i="22"/>
  <c r="AC75" i="22"/>
  <c r="AC75" i="1"/>
  <c r="AC33" i="1"/>
  <c r="F75" i="23"/>
  <c r="F33" i="23"/>
  <c r="AF32" i="28"/>
  <c r="AF74" i="28"/>
  <c r="R74" i="28" s="1"/>
  <c r="R31" i="28"/>
  <c r="H75" i="7"/>
  <c r="H33" i="7"/>
  <c r="H33" i="17"/>
  <c r="H75" i="17"/>
  <c r="AA33" i="10"/>
  <c r="AA75" i="10"/>
  <c r="AI33" i="8"/>
  <c r="AI75" i="8"/>
  <c r="AE75" i="19"/>
  <c r="AE33" i="19"/>
  <c r="AI33" i="31"/>
  <c r="AI75" i="31"/>
  <c r="AH33" i="27"/>
  <c r="AH75" i="27"/>
  <c r="AC33" i="11"/>
  <c r="AC75" i="11"/>
  <c r="V74" i="1"/>
  <c r="T74" i="1" s="1"/>
  <c r="AM74" i="1" s="1"/>
  <c r="AP74" i="1" s="1"/>
  <c r="V32" i="1"/>
  <c r="T31" i="1"/>
  <c r="AC33" i="25"/>
  <c r="AC75" i="25"/>
  <c r="H33" i="3"/>
  <c r="H75" i="3"/>
  <c r="AG33" i="26"/>
  <c r="AG75" i="26"/>
  <c r="Z75" i="13"/>
  <c r="Z33" i="13"/>
  <c r="V32" i="20"/>
  <c r="V74" i="20"/>
  <c r="T74" i="20" s="1"/>
  <c r="AM74" i="20" s="1"/>
  <c r="AP74" i="20" s="1"/>
  <c r="T31" i="20"/>
  <c r="AM31" i="20" s="1"/>
  <c r="AP31" i="20" s="1"/>
  <c r="AI75" i="6"/>
  <c r="AI33" i="6"/>
  <c r="AE33" i="30"/>
  <c r="AE75" i="30"/>
  <c r="T31" i="23"/>
  <c r="V74" i="23"/>
  <c r="T74" i="23" s="1"/>
  <c r="V32" i="23"/>
  <c r="AI33" i="20"/>
  <c r="AI75" i="20"/>
  <c r="K33" i="31"/>
  <c r="K75" i="31"/>
  <c r="S33" i="5"/>
  <c r="S75" i="5"/>
  <c r="W33" i="1"/>
  <c r="W75" i="1"/>
  <c r="F75" i="20"/>
  <c r="F33" i="20"/>
  <c r="AD33" i="10"/>
  <c r="AD75" i="10"/>
  <c r="X33" i="22"/>
  <c r="X75" i="22"/>
  <c r="H33" i="35"/>
  <c r="H75" i="35"/>
  <c r="AF32" i="25"/>
  <c r="AF74" i="25"/>
  <c r="R74" i="25" s="1"/>
  <c r="R31" i="25"/>
  <c r="X33" i="15"/>
  <c r="X75" i="15"/>
  <c r="Y75" i="4"/>
  <c r="Y33" i="4"/>
  <c r="R73" i="16"/>
  <c r="AM73" i="16" s="1"/>
  <c r="AP73" i="16" s="1"/>
  <c r="AM30" i="16"/>
  <c r="AP30" i="16" s="1"/>
  <c r="W75" i="5"/>
  <c r="W33" i="5"/>
  <c r="E75" i="16"/>
  <c r="E33" i="16"/>
  <c r="S33" i="36"/>
  <c r="S75" i="36"/>
  <c r="AD75" i="36"/>
  <c r="AD33" i="36"/>
  <c r="AD75" i="18"/>
  <c r="AD33" i="18"/>
  <c r="H75" i="30"/>
  <c r="H33" i="30"/>
  <c r="V74" i="25"/>
  <c r="T74" i="25" s="1"/>
  <c r="V32" i="25"/>
  <c r="T31" i="25"/>
  <c r="AE75" i="2"/>
  <c r="AE33" i="2"/>
  <c r="AC33" i="3"/>
  <c r="AC75" i="3"/>
  <c r="V74" i="6"/>
  <c r="T74" i="6" s="1"/>
  <c r="AM74" i="6" s="1"/>
  <c r="AP74" i="6" s="1"/>
  <c r="V32" i="6"/>
  <c r="T31" i="6"/>
  <c r="S75" i="30"/>
  <c r="S33" i="30"/>
  <c r="K75" i="11"/>
  <c r="K33" i="11"/>
  <c r="H33" i="22"/>
  <c r="H75" i="22"/>
  <c r="AI75" i="26"/>
  <c r="AI33" i="26"/>
  <c r="AA75" i="36"/>
  <c r="AA33" i="36"/>
  <c r="M33" i="10"/>
  <c r="M75" i="10"/>
  <c r="S75" i="34"/>
  <c r="S33" i="34"/>
  <c r="S75" i="10"/>
  <c r="S33" i="10"/>
  <c r="K75" i="23"/>
  <c r="K33" i="23"/>
  <c r="L75" i="26"/>
  <c r="L33" i="26"/>
  <c r="E74" i="28"/>
  <c r="E32" i="28"/>
  <c r="H33" i="31"/>
  <c r="H75" i="31"/>
  <c r="Z33" i="30"/>
  <c r="Z75" i="30"/>
  <c r="T31" i="11"/>
  <c r="V74" i="11"/>
  <c r="T74" i="11" s="1"/>
  <c r="V32" i="11"/>
  <c r="W33" i="29"/>
  <c r="W75" i="29"/>
  <c r="W75" i="10"/>
  <c r="W33" i="10"/>
  <c r="V32" i="36"/>
  <c r="V74" i="36"/>
  <c r="T74" i="36" s="1"/>
  <c r="T31" i="36"/>
  <c r="X33" i="18"/>
  <c r="X75" i="18"/>
  <c r="AB75" i="28"/>
  <c r="AB33" i="28"/>
  <c r="X75" i="7"/>
  <c r="X33" i="7"/>
  <c r="AB75" i="7"/>
  <c r="AB33" i="7"/>
  <c r="W75" i="15"/>
  <c r="W33" i="15"/>
  <c r="L75" i="15"/>
  <c r="L33" i="15"/>
  <c r="AB75" i="6"/>
  <c r="AB33" i="6"/>
  <c r="AD33" i="1"/>
  <c r="AD75" i="1"/>
  <c r="AI33" i="11"/>
  <c r="AI75" i="11"/>
  <c r="Y75" i="11"/>
  <c r="Y33" i="11"/>
  <c r="AM73" i="22"/>
  <c r="AP73" i="22" s="1"/>
  <c r="R31" i="32"/>
  <c r="AM30" i="32"/>
  <c r="AP30" i="32" s="1"/>
  <c r="AE33" i="32"/>
  <c r="AE75" i="32"/>
  <c r="AE33" i="27"/>
  <c r="AE75" i="27"/>
  <c r="K33" i="13"/>
  <c r="K75" i="13"/>
  <c r="W33" i="17"/>
  <c r="W75" i="17"/>
  <c r="AA75" i="23"/>
  <c r="AA33" i="23"/>
  <c r="H75" i="8"/>
  <c r="H33" i="8"/>
  <c r="AE33" i="3"/>
  <c r="AE75" i="3"/>
  <c r="V32" i="15"/>
  <c r="V74" i="15"/>
  <c r="T74" i="15" s="1"/>
  <c r="T31" i="15"/>
  <c r="T74" i="22"/>
  <c r="AE33" i="15"/>
  <c r="AE75" i="15"/>
  <c r="K75" i="16"/>
  <c r="K33" i="16"/>
  <c r="F75" i="26"/>
  <c r="F33" i="26"/>
  <c r="AF32" i="32"/>
  <c r="AF74" i="32"/>
  <c r="R74" i="32" s="1"/>
  <c r="Y75" i="7"/>
  <c r="Y33" i="7"/>
  <c r="AB33" i="20"/>
  <c r="AB75" i="20"/>
  <c r="AE33" i="11"/>
  <c r="AE75" i="11"/>
  <c r="W75" i="21"/>
  <c r="W33" i="21"/>
  <c r="M33" i="19"/>
  <c r="M75" i="19"/>
  <c r="F33" i="7"/>
  <c r="F75" i="7"/>
  <c r="AH33" i="7"/>
  <c r="AH75" i="7"/>
  <c r="AC33" i="30"/>
  <c r="AC75" i="30"/>
  <c r="L33" i="13"/>
  <c r="L75" i="13"/>
  <c r="AA33" i="11"/>
  <c r="AA75" i="11"/>
  <c r="AA75" i="7"/>
  <c r="AA33" i="7"/>
  <c r="S33" i="29"/>
  <c r="S75" i="29"/>
  <c r="W33" i="26"/>
  <c r="W75" i="26"/>
  <c r="E33" i="26"/>
  <c r="E75" i="26"/>
  <c r="W75" i="7"/>
  <c r="W33" i="7"/>
  <c r="AB33" i="25"/>
  <c r="AB75" i="25"/>
  <c r="AD33" i="15"/>
  <c r="AD75" i="15"/>
  <c r="Z33" i="3"/>
  <c r="Z75" i="3"/>
  <c r="AE33" i="18"/>
  <c r="AE75" i="18"/>
  <c r="F33" i="11"/>
  <c r="F75" i="11"/>
  <c r="K75" i="30"/>
  <c r="K33" i="30"/>
  <c r="M33" i="32"/>
  <c r="M75" i="32"/>
  <c r="AH75" i="5"/>
  <c r="AH33" i="5"/>
  <c r="AH33" i="3"/>
  <c r="AH75" i="3"/>
  <c r="M75" i="4"/>
  <c r="M33" i="4"/>
  <c r="AI75" i="25"/>
  <c r="AI33" i="25"/>
  <c r="K75" i="1"/>
  <c r="K33" i="1"/>
  <c r="L33" i="14"/>
  <c r="L75" i="14"/>
  <c r="AA33" i="1"/>
  <c r="AA75" i="1"/>
  <c r="AF74" i="11"/>
  <c r="R74" i="11" s="1"/>
  <c r="AF32" i="11"/>
  <c r="R31" i="11"/>
  <c r="AM31" i="11" s="1"/>
  <c r="AP31" i="11" s="1"/>
  <c r="M75" i="13"/>
  <c r="M33" i="13"/>
  <c r="AH75" i="17"/>
  <c r="AH33" i="17"/>
  <c r="K75" i="26"/>
  <c r="K33" i="26"/>
  <c r="W75" i="31"/>
  <c r="W33" i="31"/>
  <c r="M75" i="33"/>
  <c r="M33" i="33"/>
  <c r="F75" i="31"/>
  <c r="F33" i="31"/>
  <c r="E33" i="36"/>
  <c r="E75" i="36"/>
  <c r="X75" i="33"/>
  <c r="X33" i="33"/>
  <c r="Z33" i="34"/>
  <c r="Z75" i="34"/>
  <c r="S33" i="28"/>
  <c r="S75" i="28"/>
  <c r="H33" i="10"/>
  <c r="H75" i="10"/>
  <c r="F75" i="1"/>
  <c r="F33" i="1"/>
  <c r="R74" i="10"/>
  <c r="AM30" i="13"/>
  <c r="AP30" i="13" s="1"/>
  <c r="K75" i="10"/>
  <c r="K33" i="10"/>
  <c r="H33" i="16"/>
  <c r="H75" i="16"/>
  <c r="H33" i="23"/>
  <c r="H75" i="23"/>
  <c r="L75" i="29"/>
  <c r="L33" i="29"/>
  <c r="L75" i="25"/>
  <c r="L33" i="25"/>
  <c r="S75" i="3"/>
  <c r="S33" i="3"/>
  <c r="AA75" i="28"/>
  <c r="AA33" i="28"/>
  <c r="AB75" i="15"/>
  <c r="AB33" i="15"/>
  <c r="AC33" i="32"/>
  <c r="AC75" i="32"/>
  <c r="E33" i="6"/>
  <c r="E75" i="6"/>
  <c r="F75" i="25"/>
  <c r="F33" i="25"/>
  <c r="AG75" i="13"/>
  <c r="AG33" i="13"/>
  <c r="AM73" i="36"/>
  <c r="AP73" i="36" s="1"/>
  <c r="AM30" i="8"/>
  <c r="AP30" i="8" s="1"/>
  <c r="AE33" i="13"/>
  <c r="AE75" i="13"/>
  <c r="Y75" i="29"/>
  <c r="Y33" i="29"/>
  <c r="AM30" i="7"/>
  <c r="AP30" i="7" s="1"/>
  <c r="F75" i="36"/>
  <c r="F33" i="36"/>
  <c r="E33" i="35"/>
  <c r="E75" i="35"/>
  <c r="S33" i="15"/>
  <c r="S75" i="15"/>
  <c r="M33" i="3"/>
  <c r="M75" i="3"/>
  <c r="AH33" i="19"/>
  <c r="AH75" i="19"/>
  <c r="Z33" i="33"/>
  <c r="Z75" i="33"/>
  <c r="AE75" i="28"/>
  <c r="AE33" i="28"/>
  <c r="AF74" i="22"/>
  <c r="R74" i="22" s="1"/>
  <c r="AF32" i="22"/>
  <c r="R31" i="22"/>
  <c r="V74" i="34"/>
  <c r="T74" i="34" s="1"/>
  <c r="V32" i="34"/>
  <c r="T31" i="34"/>
  <c r="AI33" i="14"/>
  <c r="AI75" i="14"/>
  <c r="AE33" i="34"/>
  <c r="AE75" i="34"/>
  <c r="E33" i="17"/>
  <c r="E75" i="17"/>
  <c r="AD33" i="13"/>
  <c r="AD75" i="13"/>
  <c r="L33" i="35"/>
  <c r="L75" i="35"/>
  <c r="H75" i="14"/>
  <c r="H33" i="14"/>
  <c r="Z33" i="7"/>
  <c r="Z75" i="7"/>
  <c r="AC75" i="20"/>
  <c r="AC33" i="20"/>
  <c r="S75" i="7"/>
  <c r="S33" i="7"/>
  <c r="AA75" i="35"/>
  <c r="AA33" i="35"/>
  <c r="K33" i="32"/>
  <c r="K75" i="32"/>
  <c r="S33" i="17"/>
  <c r="S75" i="17"/>
  <c r="AC75" i="35"/>
  <c r="AC33" i="35"/>
  <c r="V74" i="13"/>
  <c r="T74" i="13" s="1"/>
  <c r="V32" i="13"/>
  <c r="T31" i="13"/>
  <c r="AH75" i="33"/>
  <c r="AH33" i="33"/>
  <c r="AE75" i="10"/>
  <c r="AE33" i="10"/>
  <c r="Z75" i="15"/>
  <c r="Z33" i="15"/>
  <c r="AM73" i="31"/>
  <c r="AP73" i="31" s="1"/>
  <c r="AA75" i="15"/>
  <c r="AA33" i="15"/>
  <c r="AI33" i="15"/>
  <c r="AI75" i="15"/>
  <c r="AB33" i="11"/>
  <c r="AB75" i="11"/>
  <c r="M75" i="26"/>
  <c r="M33" i="26"/>
  <c r="L75" i="4"/>
  <c r="L33" i="4"/>
  <c r="V32" i="17"/>
  <c r="V74" i="17"/>
  <c r="T74" i="17" s="1"/>
  <c r="AM74" i="17" s="1"/>
  <c r="AP74" i="17" s="1"/>
  <c r="T31" i="17"/>
  <c r="AM31" i="17" s="1"/>
  <c r="AP31" i="17" s="1"/>
  <c r="X75" i="17"/>
  <c r="X33" i="17"/>
  <c r="L75" i="27"/>
  <c r="L33" i="27"/>
  <c r="AH33" i="23"/>
  <c r="AH75" i="23"/>
  <c r="W33" i="33"/>
  <c r="W75" i="33"/>
  <c r="L75" i="17"/>
  <c r="L33" i="17"/>
  <c r="W33" i="25"/>
  <c r="W75" i="25"/>
  <c r="H33" i="27"/>
  <c r="H75" i="27"/>
  <c r="AF32" i="16"/>
  <c r="R31" i="16"/>
  <c r="AF74" i="16"/>
  <c r="Z33" i="10"/>
  <c r="Z75" i="10"/>
  <c r="W33" i="19"/>
  <c r="W75" i="19"/>
  <c r="H75" i="26"/>
  <c r="H33" i="26"/>
  <c r="AB75" i="36"/>
  <c r="AB33" i="36"/>
  <c r="AG33" i="14"/>
  <c r="AG75" i="14"/>
  <c r="AC75" i="36"/>
  <c r="AC33" i="36"/>
  <c r="Z33" i="14"/>
  <c r="Z75" i="14"/>
  <c r="V74" i="32"/>
  <c r="T74" i="32" s="1"/>
  <c r="V32" i="32"/>
  <c r="E33" i="27"/>
  <c r="E75" i="27"/>
  <c r="Z75" i="32"/>
  <c r="Z33" i="32"/>
  <c r="V74" i="14"/>
  <c r="T74" i="14" s="1"/>
  <c r="AM74" i="14" s="1"/>
  <c r="AP74" i="14" s="1"/>
  <c r="V32" i="14"/>
  <c r="T31" i="14"/>
  <c r="F33" i="34"/>
  <c r="F75" i="34"/>
  <c r="F33" i="15"/>
  <c r="F75" i="15"/>
  <c r="H75" i="33"/>
  <c r="H33" i="33"/>
  <c r="AH33" i="10"/>
  <c r="AH75" i="10"/>
  <c r="AD33" i="23"/>
  <c r="AD75" i="23"/>
  <c r="E33" i="29"/>
  <c r="E75" i="29"/>
  <c r="AC75" i="23"/>
  <c r="AC33" i="23"/>
  <c r="AM30" i="6"/>
  <c r="AP30" i="6" s="1"/>
  <c r="AI33" i="29"/>
  <c r="AI75" i="29"/>
  <c r="F33" i="5"/>
  <c r="F75" i="5"/>
  <c r="AC33" i="19"/>
  <c r="AC75" i="19"/>
  <c r="AG33" i="19"/>
  <c r="AG75" i="19"/>
  <c r="AE33" i="36"/>
  <c r="AE75" i="36"/>
  <c r="AG75" i="1"/>
  <c r="AG33" i="1"/>
  <c r="AF74" i="7"/>
  <c r="R74" i="7" s="1"/>
  <c r="AF32" i="7"/>
  <c r="R31" i="7"/>
  <c r="U34" i="35"/>
  <c r="U76" i="35"/>
  <c r="U35" i="2"/>
  <c r="U77" i="2"/>
  <c r="U35" i="10"/>
  <c r="U77" i="10"/>
  <c r="U34" i="32"/>
  <c r="U76" i="32"/>
  <c r="U34" i="36"/>
  <c r="U76" i="36"/>
  <c r="U34" i="19"/>
  <c r="U76" i="19"/>
  <c r="U34" i="12"/>
  <c r="U76" i="12"/>
  <c r="U34" i="23"/>
  <c r="U76" i="23"/>
  <c r="U76" i="25"/>
  <c r="U34" i="25"/>
  <c r="U76" i="27"/>
  <c r="U34" i="27"/>
  <c r="U76" i="28"/>
  <c r="U34" i="28"/>
  <c r="U34" i="17"/>
  <c r="U76" i="17"/>
  <c r="U76" i="7"/>
  <c r="U34" i="7"/>
  <c r="U34" i="30"/>
  <c r="U76" i="30"/>
  <c r="U77" i="34"/>
  <c r="U35" i="34"/>
  <c r="U76" i="14"/>
  <c r="U34" i="14"/>
  <c r="U34" i="33"/>
  <c r="U76" i="33"/>
  <c r="U35" i="22"/>
  <c r="U77" i="22"/>
  <c r="U34" i="24"/>
  <c r="U76" i="24"/>
  <c r="U35" i="9"/>
  <c r="U77" i="9"/>
  <c r="U37" i="18"/>
  <c r="U79" i="18"/>
  <c r="U77" i="31"/>
  <c r="U35" i="31"/>
  <c r="U77" i="8"/>
  <c r="U35" i="8"/>
  <c r="U35" i="29"/>
  <c r="U77" i="29"/>
  <c r="U34" i="11"/>
  <c r="U76" i="11"/>
  <c r="U76" i="5"/>
  <c r="U34" i="5"/>
  <c r="U76" i="3"/>
  <c r="U34" i="3"/>
  <c r="U76" i="1"/>
  <c r="U34" i="1"/>
  <c r="U78" i="37"/>
  <c r="U36" i="37"/>
  <c r="U76" i="15"/>
  <c r="U34" i="15"/>
  <c r="U35" i="38"/>
  <c r="U77" i="38"/>
  <c r="U33" i="6"/>
  <c r="U75" i="6"/>
  <c r="U34" i="13"/>
  <c r="U76" i="13"/>
  <c r="U35" i="21"/>
  <c r="U77" i="21"/>
  <c r="AM74" i="38"/>
  <c r="AP74" i="38" s="1"/>
  <c r="Z76" i="19"/>
  <c r="Z34" i="19"/>
  <c r="W76" i="30"/>
  <c r="W34" i="30"/>
  <c r="AH76" i="20"/>
  <c r="AH34" i="20"/>
  <c r="Y34" i="33"/>
  <c r="Y76" i="33"/>
  <c r="K76" i="6"/>
  <c r="K34" i="6"/>
  <c r="AB34" i="10"/>
  <c r="AB76" i="10"/>
  <c r="AI34" i="7"/>
  <c r="AI76" i="7"/>
  <c r="AH34" i="11"/>
  <c r="AH76" i="11"/>
  <c r="AH76" i="25"/>
  <c r="AH34" i="25"/>
  <c r="Z76" i="31"/>
  <c r="Z34" i="31"/>
  <c r="W76" i="36"/>
  <c r="W34" i="36"/>
  <c r="K34" i="3"/>
  <c r="K76" i="3"/>
  <c r="W34" i="27"/>
  <c r="W76" i="27"/>
  <c r="AG76" i="3"/>
  <c r="AG34" i="3"/>
  <c r="AA76" i="32"/>
  <c r="AA34" i="32"/>
  <c r="AM31" i="18"/>
  <c r="AP31" i="18" s="1"/>
  <c r="AM31" i="37"/>
  <c r="AP31" i="37" s="1"/>
  <c r="AG76" i="32"/>
  <c r="AG34" i="32"/>
  <c r="AG34" i="31"/>
  <c r="AG76" i="31"/>
  <c r="W76" i="38"/>
  <c r="W34" i="38"/>
  <c r="K76" i="9"/>
  <c r="K34" i="9"/>
  <c r="AB76" i="38"/>
  <c r="AB34" i="38"/>
  <c r="AC34" i="9"/>
  <c r="AC76" i="9"/>
  <c r="Z34" i="38"/>
  <c r="Z76" i="38"/>
  <c r="F34" i="12"/>
  <c r="F76" i="12"/>
  <c r="AG76" i="12"/>
  <c r="AG34" i="12"/>
  <c r="L76" i="18"/>
  <c r="L34" i="18"/>
  <c r="Z76" i="9"/>
  <c r="Z34" i="9"/>
  <c r="E34" i="9"/>
  <c r="E76" i="9"/>
  <c r="Y76" i="18"/>
  <c r="Y34" i="18"/>
  <c r="AC33" i="29"/>
  <c r="AC75" i="29"/>
  <c r="T32" i="29"/>
  <c r="AA34" i="38"/>
  <c r="AA76" i="38"/>
  <c r="M34" i="9"/>
  <c r="M76" i="9"/>
  <c r="F76" i="9"/>
  <c r="F34" i="9"/>
  <c r="AD34" i="12"/>
  <c r="AD76" i="12"/>
  <c r="M34" i="18"/>
  <c r="M76" i="18"/>
  <c r="AI34" i="12"/>
  <c r="AI76" i="12"/>
  <c r="H77" i="9"/>
  <c r="H35" i="9"/>
  <c r="AC34" i="18"/>
  <c r="AC76" i="18"/>
  <c r="AI34" i="18"/>
  <c r="AI76" i="18"/>
  <c r="L34" i="9"/>
  <c r="L76" i="9"/>
  <c r="AH76" i="38"/>
  <c r="AH34" i="38"/>
  <c r="AE76" i="9"/>
  <c r="AE34" i="9"/>
  <c r="Z34" i="17"/>
  <c r="Z76" i="17"/>
  <c r="V76" i="9"/>
  <c r="V34" i="9"/>
  <c r="AB76" i="17"/>
  <c r="AB34" i="17"/>
  <c r="AA34" i="18"/>
  <c r="AA76" i="18"/>
  <c r="AC76" i="38"/>
  <c r="AC34" i="38"/>
  <c r="K76" i="18"/>
  <c r="K34" i="18"/>
  <c r="AE34" i="29"/>
  <c r="AE76" i="29"/>
  <c r="W75" i="18"/>
  <c r="T75" i="18" s="1"/>
  <c r="T32" i="18"/>
  <c r="W33" i="18"/>
  <c r="AD34" i="38"/>
  <c r="AD76" i="38"/>
  <c r="X35" i="11"/>
  <c r="X77" i="11"/>
  <c r="H34" i="38"/>
  <c r="H76" i="38"/>
  <c r="V33" i="38"/>
  <c r="V75" i="38"/>
  <c r="T75" i="38" s="1"/>
  <c r="T32" i="38"/>
  <c r="K34" i="17"/>
  <c r="K76" i="17"/>
  <c r="AB76" i="9"/>
  <c r="AB34" i="9"/>
  <c r="AF33" i="38"/>
  <c r="AF75" i="38"/>
  <c r="R75" i="38" s="1"/>
  <c r="R32" i="38"/>
  <c r="AE76" i="38"/>
  <c r="AE34" i="38"/>
  <c r="AD34" i="29"/>
  <c r="AD76" i="29"/>
  <c r="F76" i="38"/>
  <c r="F34" i="38"/>
  <c r="AG33" i="29"/>
  <c r="AG75" i="29"/>
  <c r="R75" i="29" s="1"/>
  <c r="R32" i="29"/>
  <c r="M76" i="12"/>
  <c r="M34" i="12"/>
  <c r="AG76" i="35"/>
  <c r="AG34" i="35"/>
  <c r="AG33" i="17"/>
  <c r="AG75" i="17"/>
  <c r="R32" i="17"/>
  <c r="S76" i="38"/>
  <c r="S34" i="38"/>
  <c r="AM31" i="38"/>
  <c r="AP31" i="38" s="1"/>
  <c r="AB76" i="18"/>
  <c r="AB34" i="18"/>
  <c r="AD34" i="9"/>
  <c r="AD76" i="9"/>
  <c r="AG76" i="18"/>
  <c r="AG34" i="18"/>
  <c r="AM29" i="2"/>
  <c r="AP29" i="2" s="1"/>
  <c r="AA34" i="12"/>
  <c r="AA76" i="12"/>
  <c r="AI76" i="9"/>
  <c r="AI34" i="9"/>
  <c r="X76" i="38"/>
  <c r="X34" i="38"/>
  <c r="AG76" i="9"/>
  <c r="AG34" i="9"/>
  <c r="AG35" i="38"/>
  <c r="AG77" i="38"/>
  <c r="E75" i="18"/>
  <c r="E33" i="18"/>
  <c r="Y34" i="9"/>
  <c r="Y76" i="9"/>
  <c r="M34" i="38"/>
  <c r="M76" i="38"/>
  <c r="AF33" i="9"/>
  <c r="AF75" i="9"/>
  <c r="R75" i="9" s="1"/>
  <c r="R32" i="9"/>
  <c r="AM31" i="21"/>
  <c r="AP31" i="21" s="1"/>
  <c r="AI34" i="28"/>
  <c r="AI76" i="28"/>
  <c r="AF34" i="12"/>
  <c r="AF76" i="12"/>
  <c r="M34" i="17"/>
  <c r="M76" i="17"/>
  <c r="E34" i="38"/>
  <c r="E76" i="38"/>
  <c r="L76" i="38"/>
  <c r="L34" i="38"/>
  <c r="AH76" i="9"/>
  <c r="AH34" i="9"/>
  <c r="L76" i="12"/>
  <c r="L34" i="12"/>
  <c r="S34" i="18"/>
  <c r="S76" i="18"/>
  <c r="AH76" i="18"/>
  <c r="AH34" i="18"/>
  <c r="F34" i="17"/>
  <c r="F76" i="17"/>
  <c r="S34" i="12"/>
  <c r="S76" i="12"/>
  <c r="S76" i="9"/>
  <c r="S34" i="9"/>
  <c r="AI34" i="38"/>
  <c r="AI76" i="38"/>
  <c r="F76" i="29"/>
  <c r="F34" i="29"/>
  <c r="AE34" i="12"/>
  <c r="AE76" i="12"/>
  <c r="X76" i="9"/>
  <c r="X34" i="9"/>
  <c r="AF75" i="18"/>
  <c r="R75" i="18" s="1"/>
  <c r="AF33" i="18"/>
  <c r="R32" i="18"/>
  <c r="M73" i="2"/>
  <c r="M31" i="2"/>
  <c r="AM29" i="4"/>
  <c r="AP29" i="4" s="1"/>
  <c r="AD31" i="2"/>
  <c r="AD73" i="2"/>
  <c r="AH76" i="14"/>
  <c r="AH34" i="14"/>
  <c r="AC76" i="24"/>
  <c r="AC34" i="24"/>
  <c r="T74" i="21"/>
  <c r="AC76" i="21"/>
  <c r="AC34" i="21"/>
  <c r="R72" i="2"/>
  <c r="X73" i="2"/>
  <c r="X31" i="2"/>
  <c r="AC34" i="34"/>
  <c r="AC76" i="34"/>
  <c r="H31" i="2"/>
  <c r="H73" i="2"/>
  <c r="AI34" i="35"/>
  <c r="AI76" i="35"/>
  <c r="X34" i="12"/>
  <c r="X76" i="12"/>
  <c r="AG76" i="21"/>
  <c r="AG34" i="21"/>
  <c r="T72" i="2"/>
  <c r="AF31" i="2"/>
  <c r="AF73" i="2"/>
  <c r="R30" i="2"/>
  <c r="AN41" i="49"/>
  <c r="AN42" i="49" s="1"/>
  <c r="Y76" i="37"/>
  <c r="Y34" i="37"/>
  <c r="AA76" i="21"/>
  <c r="AA34" i="21"/>
  <c r="E33" i="12"/>
  <c r="E75" i="12"/>
  <c r="Y76" i="12"/>
  <c r="Y34" i="12"/>
  <c r="W34" i="4"/>
  <c r="W76" i="4"/>
  <c r="E75" i="24"/>
  <c r="E33" i="24"/>
  <c r="V75" i="21"/>
  <c r="V33" i="21"/>
  <c r="T32" i="21"/>
  <c r="AM31" i="9"/>
  <c r="Z76" i="37"/>
  <c r="Z34" i="37"/>
  <c r="W73" i="2"/>
  <c r="W31" i="2"/>
  <c r="AF33" i="21"/>
  <c r="AF75" i="21"/>
  <c r="R32" i="21"/>
  <c r="K31" i="2"/>
  <c r="K73" i="2"/>
  <c r="Z76" i="21"/>
  <c r="Z34" i="21"/>
  <c r="AM29" i="24"/>
  <c r="AP29" i="24" s="1"/>
  <c r="L34" i="24"/>
  <c r="L76" i="24"/>
  <c r="AC34" i="37"/>
  <c r="AC76" i="37"/>
  <c r="M76" i="29"/>
  <c r="M34" i="29"/>
  <c r="S31" i="2"/>
  <c r="S73" i="2"/>
  <c r="S34" i="37"/>
  <c r="S76" i="37"/>
  <c r="AA31" i="4"/>
  <c r="AA73" i="4"/>
  <c r="T73" i="4" s="1"/>
  <c r="AM73" i="4" s="1"/>
  <c r="AP73" i="4" s="1"/>
  <c r="T30" i="4"/>
  <c r="AM30" i="4" s="1"/>
  <c r="AP30" i="4" s="1"/>
  <c r="Y31" i="2"/>
  <c r="Y73" i="2"/>
  <c r="E33" i="21"/>
  <c r="E75" i="21"/>
  <c r="AB76" i="21"/>
  <c r="AB34" i="21"/>
  <c r="R72" i="12"/>
  <c r="AM29" i="12"/>
  <c r="AP29" i="12" s="1"/>
  <c r="K34" i="12"/>
  <c r="K76" i="12"/>
  <c r="V33" i="12"/>
  <c r="V75" i="12"/>
  <c r="T75" i="12" s="1"/>
  <c r="T32" i="12"/>
  <c r="F34" i="24"/>
  <c r="F76" i="24"/>
  <c r="Z34" i="12"/>
  <c r="Z76" i="12"/>
  <c r="AB34" i="37"/>
  <c r="AB76" i="37"/>
  <c r="U42" i="49"/>
  <c r="V47" i="49" s="1"/>
  <c r="AO41" i="49"/>
  <c r="AO42" i="49" s="1"/>
  <c r="W33" i="9"/>
  <c r="W75" i="9"/>
  <c r="T32" i="9"/>
  <c r="E31" i="2"/>
  <c r="E73" i="2"/>
  <c r="K34" i="37"/>
  <c r="K76" i="37"/>
  <c r="AA34" i="9"/>
  <c r="AA76" i="9"/>
  <c r="AI75" i="5"/>
  <c r="AI33" i="5"/>
  <c r="R32" i="5"/>
  <c r="AF75" i="37"/>
  <c r="R75" i="37" s="1"/>
  <c r="AF33" i="37"/>
  <c r="R32" i="37"/>
  <c r="AA34" i="37"/>
  <c r="AA76" i="37"/>
  <c r="T74" i="12"/>
  <c r="AE76" i="37"/>
  <c r="AE34" i="37"/>
  <c r="Z34" i="24"/>
  <c r="Z76" i="24"/>
  <c r="AG34" i="37"/>
  <c r="AG76" i="37"/>
  <c r="V75" i="24"/>
  <c r="V33" i="24"/>
  <c r="AG76" i="34"/>
  <c r="AG34" i="34"/>
  <c r="AD76" i="17"/>
  <c r="AD34" i="17"/>
  <c r="AM31" i="5"/>
  <c r="AP31" i="5" s="1"/>
  <c r="X76" i="28"/>
  <c r="X34" i="28"/>
  <c r="AF75" i="24"/>
  <c r="R75" i="24" s="1"/>
  <c r="AF33" i="24"/>
  <c r="R32" i="24"/>
  <c r="AH34" i="21"/>
  <c r="AH76" i="21"/>
  <c r="AH76" i="24"/>
  <c r="AH34" i="24"/>
  <c r="H34" i="37"/>
  <c r="H76" i="37"/>
  <c r="AE73" i="24"/>
  <c r="T73" i="24" s="1"/>
  <c r="AM73" i="24" s="1"/>
  <c r="AP73" i="24" s="1"/>
  <c r="AE31" i="24"/>
  <c r="T30" i="24"/>
  <c r="AM30" i="24" s="1"/>
  <c r="AP30" i="24" s="1"/>
  <c r="X34" i="21"/>
  <c r="X76" i="21"/>
  <c r="AI76" i="24"/>
  <c r="AI34" i="24"/>
  <c r="L31" i="2"/>
  <c r="L73" i="2"/>
  <c r="AD76" i="24"/>
  <c r="AD34" i="24"/>
  <c r="H35" i="12"/>
  <c r="H77" i="12"/>
  <c r="AC76" i="12"/>
  <c r="AC34" i="12"/>
  <c r="T72" i="4"/>
  <c r="M76" i="24"/>
  <c r="M34" i="24"/>
  <c r="X76" i="24"/>
  <c r="X34" i="24"/>
  <c r="AG31" i="2"/>
  <c r="AG73" i="2"/>
  <c r="AH31" i="12"/>
  <c r="AH73" i="12"/>
  <c r="R30" i="12"/>
  <c r="AH76" i="37"/>
  <c r="AH34" i="37"/>
  <c r="AB76" i="12"/>
  <c r="AB34" i="12"/>
  <c r="S34" i="24"/>
  <c r="S76" i="24"/>
  <c r="T30" i="2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AG76" i="24"/>
  <c r="AG34" i="24"/>
  <c r="S75" i="4"/>
  <c r="S33" i="4"/>
  <c r="W76" i="24"/>
  <c r="W34" i="24"/>
  <c r="AB34" i="4"/>
  <c r="AB76" i="4"/>
  <c r="R74" i="24"/>
  <c r="T72" i="24"/>
  <c r="AM74" i="28"/>
  <c r="AP74" i="28" s="1"/>
  <c r="AD34" i="21"/>
  <c r="AD76" i="21"/>
  <c r="Y35" i="38"/>
  <c r="Y77" i="38"/>
  <c r="E75" i="37"/>
  <c r="E33" i="37"/>
  <c r="Y34" i="24"/>
  <c r="Y76" i="24"/>
  <c r="AI76" i="21"/>
  <c r="AI34" i="21"/>
  <c r="T74" i="37"/>
  <c r="H34" i="21"/>
  <c r="H76" i="21"/>
  <c r="AH76" i="22"/>
  <c r="AH34" i="22"/>
  <c r="K75" i="5"/>
  <c r="K33" i="5"/>
  <c r="W34" i="12"/>
  <c r="W76" i="12"/>
  <c r="L34" i="37"/>
  <c r="L76" i="37"/>
  <c r="M76" i="21"/>
  <c r="M34" i="21"/>
  <c r="AD76" i="37"/>
  <c r="AD34" i="37"/>
  <c r="AD75" i="5"/>
  <c r="AD33" i="5"/>
  <c r="T32" i="5"/>
  <c r="F73" i="2"/>
  <c r="F31" i="2"/>
  <c r="Y34" i="21"/>
  <c r="Y76" i="21"/>
  <c r="T32" i="37"/>
  <c r="AM32" i="37" s="1"/>
  <c r="AP32" i="37" s="1"/>
  <c r="X33" i="37"/>
  <c r="X75" i="37"/>
  <c r="V31" i="2"/>
  <c r="V73" i="2"/>
  <c r="AA76" i="24"/>
  <c r="AA34" i="24"/>
  <c r="K34" i="24"/>
  <c r="K76" i="24"/>
  <c r="F76" i="37"/>
  <c r="F34" i="37"/>
  <c r="AI73" i="2"/>
  <c r="AI31" i="2"/>
  <c r="AI34" i="37"/>
  <c r="AI76" i="37"/>
  <c r="K76" i="21"/>
  <c r="K34" i="21"/>
  <c r="H34" i="24"/>
  <c r="H76" i="24"/>
  <c r="Z73" i="2"/>
  <c r="Z31" i="2"/>
  <c r="AB73" i="2"/>
  <c r="AB31" i="2"/>
  <c r="V33" i="4"/>
  <c r="V75" i="4"/>
  <c r="AD76" i="14"/>
  <c r="AD34" i="14"/>
  <c r="AC73" i="2"/>
  <c r="AC31" i="2"/>
  <c r="K77" i="38"/>
  <c r="K35" i="38"/>
  <c r="P37" i="31" l="1"/>
  <c r="P79" i="31"/>
  <c r="I80" i="2"/>
  <c r="I38" i="2"/>
  <c r="Q79" i="30"/>
  <c r="Q37" i="30"/>
  <c r="P79" i="8"/>
  <c r="P37" i="8"/>
  <c r="N37" i="10"/>
  <c r="N79" i="10"/>
  <c r="N84" i="12"/>
  <c r="P39" i="2"/>
  <c r="P81" i="2"/>
  <c r="I79" i="35"/>
  <c r="I37" i="35"/>
  <c r="C79" i="9"/>
  <c r="C37" i="9"/>
  <c r="P36" i="34"/>
  <c r="P78" i="34"/>
  <c r="N38" i="32"/>
  <c r="N80" i="32"/>
  <c r="N37" i="13"/>
  <c r="N79" i="13"/>
  <c r="J79" i="26"/>
  <c r="J37" i="26"/>
  <c r="G80" i="37"/>
  <c r="G38" i="37"/>
  <c r="G80" i="33"/>
  <c r="G38" i="33"/>
  <c r="U35" i="20"/>
  <c r="U77" i="20"/>
  <c r="Q80" i="34"/>
  <c r="Q38" i="34"/>
  <c r="T75" i="37"/>
  <c r="AM31" i="22"/>
  <c r="AP31" i="22" s="1"/>
  <c r="G38" i="19"/>
  <c r="G80" i="19"/>
  <c r="G38" i="28"/>
  <c r="G80" i="28"/>
  <c r="C79" i="38"/>
  <c r="C37" i="38"/>
  <c r="P40" i="19"/>
  <c r="P82" i="19"/>
  <c r="P83" i="32"/>
  <c r="P84" i="32" s="1"/>
  <c r="T37" i="39" s="1"/>
  <c r="P41" i="32"/>
  <c r="P35" i="43" s="1"/>
  <c r="G40" i="4"/>
  <c r="G83" i="4" s="1"/>
  <c r="G82" i="4"/>
  <c r="G84" i="4" s="1"/>
  <c r="K9" i="39" s="1"/>
  <c r="G83" i="16"/>
  <c r="G84" i="16" s="1"/>
  <c r="K21" i="39" s="1"/>
  <c r="G41" i="16"/>
  <c r="G19" i="43" s="1"/>
  <c r="C79" i="14"/>
  <c r="C37" i="14"/>
  <c r="Q39" i="5"/>
  <c r="Q81" i="5"/>
  <c r="C84" i="24"/>
  <c r="G29" i="39" s="1"/>
  <c r="J79" i="16"/>
  <c r="J37" i="16"/>
  <c r="G81" i="24"/>
  <c r="G39" i="24"/>
  <c r="I80" i="1"/>
  <c r="I38" i="1"/>
  <c r="J38" i="28"/>
  <c r="J80" i="28"/>
  <c r="C36" i="31"/>
  <c r="C78" i="31"/>
  <c r="Q38" i="13"/>
  <c r="Q80" i="13"/>
  <c r="Q37" i="36"/>
  <c r="Q79" i="36"/>
  <c r="O79" i="15"/>
  <c r="O37" i="15"/>
  <c r="P79" i="16"/>
  <c r="P37" i="16"/>
  <c r="G83" i="12"/>
  <c r="G84" i="12" s="1"/>
  <c r="K17" i="39" s="1"/>
  <c r="G41" i="12"/>
  <c r="G15" i="43" s="1"/>
  <c r="O81" i="9"/>
  <c r="O39" i="9"/>
  <c r="J78" i="10"/>
  <c r="J36" i="10"/>
  <c r="Q38" i="2"/>
  <c r="Q80" i="2"/>
  <c r="C40" i="10"/>
  <c r="C83" i="10" s="1"/>
  <c r="C84" i="10" s="1"/>
  <c r="G15" i="39" s="1"/>
  <c r="C82" i="10"/>
  <c r="G39" i="22"/>
  <c r="G81" i="22"/>
  <c r="Q82" i="32"/>
  <c r="Q40" i="32"/>
  <c r="Q37" i="19"/>
  <c r="Q79" i="19"/>
  <c r="G80" i="25"/>
  <c r="G38" i="25"/>
  <c r="N40" i="18"/>
  <c r="N83" i="18" s="1"/>
  <c r="N84" i="18" s="1"/>
  <c r="R23" i="39" s="1"/>
  <c r="N82" i="18"/>
  <c r="P82" i="38"/>
  <c r="P40" i="38"/>
  <c r="O36" i="7"/>
  <c r="O78" i="7"/>
  <c r="C41" i="10"/>
  <c r="Q80" i="8"/>
  <c r="Q38" i="8"/>
  <c r="C37" i="35"/>
  <c r="C79" i="35"/>
  <c r="N37" i="37"/>
  <c r="N79" i="37"/>
  <c r="C81" i="1"/>
  <c r="C39" i="1"/>
  <c r="N38" i="23"/>
  <c r="N80" i="23"/>
  <c r="Q82" i="7"/>
  <c r="Q40" i="7"/>
  <c r="O38" i="19"/>
  <c r="O80" i="19"/>
  <c r="P80" i="5"/>
  <c r="P38" i="5"/>
  <c r="C82" i="27"/>
  <c r="C41" i="27"/>
  <c r="C40" i="27"/>
  <c r="C83" i="27" s="1"/>
  <c r="O37" i="21"/>
  <c r="O79" i="21"/>
  <c r="I79" i="6"/>
  <c r="I37" i="6"/>
  <c r="Q36" i="33"/>
  <c r="Q78" i="33"/>
  <c r="AM74" i="36"/>
  <c r="AP74" i="36" s="1"/>
  <c r="P38" i="21"/>
  <c r="P80" i="21"/>
  <c r="N83" i="34"/>
  <c r="N84" i="34" s="1"/>
  <c r="R39" i="39" s="1"/>
  <c r="N41" i="34"/>
  <c r="N37" i="43" s="1"/>
  <c r="U35" i="26"/>
  <c r="U77" i="26"/>
  <c r="Q38" i="24"/>
  <c r="Q80" i="24"/>
  <c r="C37" i="29"/>
  <c r="C79" i="29"/>
  <c r="Q84" i="18"/>
  <c r="U23" i="39" s="1"/>
  <c r="G83" i="7"/>
  <c r="G84" i="7" s="1"/>
  <c r="K12" i="39" s="1"/>
  <c r="G41" i="7"/>
  <c r="G10" i="43" s="1"/>
  <c r="I79" i="9"/>
  <c r="I37" i="9"/>
  <c r="C81" i="36"/>
  <c r="C39" i="36"/>
  <c r="N84" i="15"/>
  <c r="R20" i="39" s="1"/>
  <c r="C37" i="30"/>
  <c r="C79" i="30"/>
  <c r="O78" i="37"/>
  <c r="O36" i="37"/>
  <c r="Q79" i="1"/>
  <c r="Q37" i="1"/>
  <c r="O39" i="27"/>
  <c r="O81" i="27"/>
  <c r="I37" i="23"/>
  <c r="I79" i="23"/>
  <c r="N37" i="2"/>
  <c r="N79" i="2"/>
  <c r="Q41" i="18"/>
  <c r="Q21" i="43" s="1"/>
  <c r="I41" i="11"/>
  <c r="I14" i="43" s="1"/>
  <c r="AM74" i="34"/>
  <c r="AP74" i="34" s="1"/>
  <c r="Q84" i="31"/>
  <c r="C38" i="5"/>
  <c r="C80" i="5"/>
  <c r="C36" i="33"/>
  <c r="C78" i="33"/>
  <c r="Q37" i="29"/>
  <c r="Q79" i="29"/>
  <c r="Q40" i="38"/>
  <c r="Q82" i="38"/>
  <c r="G79" i="31"/>
  <c r="G37" i="31"/>
  <c r="N38" i="14"/>
  <c r="N80" i="14"/>
  <c r="G37" i="11"/>
  <c r="G79" i="11"/>
  <c r="G79" i="30"/>
  <c r="G37" i="30"/>
  <c r="J39" i="8"/>
  <c r="J81" i="8"/>
  <c r="I37" i="22"/>
  <c r="I79" i="22"/>
  <c r="Q36" i="28"/>
  <c r="Q78" i="28"/>
  <c r="N83" i="19"/>
  <c r="N84" i="19" s="1"/>
  <c r="R24" i="39" s="1"/>
  <c r="N41" i="19"/>
  <c r="N22" i="43" s="1"/>
  <c r="N81" i="20"/>
  <c r="N39" i="20"/>
  <c r="C41" i="28"/>
  <c r="O39" i="29"/>
  <c r="O81" i="29"/>
  <c r="P82" i="33"/>
  <c r="P84" i="33" s="1"/>
  <c r="T38" i="39" s="1"/>
  <c r="P40" i="33"/>
  <c r="P83" i="33" s="1"/>
  <c r="Q36" i="35"/>
  <c r="Q78" i="35"/>
  <c r="P37" i="1"/>
  <c r="P79" i="1"/>
  <c r="Q37" i="27"/>
  <c r="Q79" i="27"/>
  <c r="Q38" i="20"/>
  <c r="Q80" i="20"/>
  <c r="P80" i="26"/>
  <c r="P38" i="26"/>
  <c r="J80" i="18"/>
  <c r="J38" i="18"/>
  <c r="C81" i="16"/>
  <c r="C39" i="16"/>
  <c r="N41" i="25"/>
  <c r="N28" i="43" s="1"/>
  <c r="G80" i="26"/>
  <c r="G38" i="26"/>
  <c r="J37" i="29"/>
  <c r="J79" i="29"/>
  <c r="I36" i="36"/>
  <c r="I78" i="36"/>
  <c r="C36" i="18"/>
  <c r="C78" i="18"/>
  <c r="P37" i="12"/>
  <c r="P79" i="12"/>
  <c r="O78" i="22"/>
  <c r="O36" i="22"/>
  <c r="C80" i="15"/>
  <c r="C38" i="15"/>
  <c r="G36" i="20"/>
  <c r="G78" i="20"/>
  <c r="C36" i="12"/>
  <c r="C78" i="12"/>
  <c r="P78" i="24"/>
  <c r="P36" i="24"/>
  <c r="I38" i="19"/>
  <c r="I80" i="19"/>
  <c r="N84" i="25"/>
  <c r="R30" i="39" s="1"/>
  <c r="I38" i="38"/>
  <c r="I80" i="38"/>
  <c r="P39" i="23"/>
  <c r="P81" i="23"/>
  <c r="J36" i="3"/>
  <c r="J78" i="3"/>
  <c r="I80" i="10"/>
  <c r="I38" i="10"/>
  <c r="N79" i="27"/>
  <c r="N37" i="27"/>
  <c r="O78" i="17"/>
  <c r="O36" i="17"/>
  <c r="G82" i="38"/>
  <c r="G40" i="38"/>
  <c r="G36" i="1"/>
  <c r="G78" i="1"/>
  <c r="P37" i="7"/>
  <c r="P79" i="7"/>
  <c r="Q80" i="16"/>
  <c r="Q38" i="16"/>
  <c r="Q79" i="4"/>
  <c r="Q37" i="4"/>
  <c r="G37" i="27"/>
  <c r="G79" i="27"/>
  <c r="I80" i="3"/>
  <c r="I38" i="3"/>
  <c r="O39" i="24"/>
  <c r="O81" i="24"/>
  <c r="I38" i="5"/>
  <c r="I80" i="5"/>
  <c r="G80" i="9"/>
  <c r="G38" i="9"/>
  <c r="N39" i="22"/>
  <c r="N81" i="22"/>
  <c r="G37" i="36"/>
  <c r="G79" i="36"/>
  <c r="G79" i="5"/>
  <c r="G37" i="5"/>
  <c r="G79" i="3"/>
  <c r="G37" i="3"/>
  <c r="G83" i="32"/>
  <c r="G84" i="32" s="1"/>
  <c r="G41" i="32"/>
  <c r="G35" i="43" s="1"/>
  <c r="O82" i="23"/>
  <c r="O40" i="23"/>
  <c r="I37" i="33"/>
  <c r="I79" i="33"/>
  <c r="AM32" i="29"/>
  <c r="AP32" i="29" s="1"/>
  <c r="AM74" i="33"/>
  <c r="AP74" i="33" s="1"/>
  <c r="O39" i="30"/>
  <c r="O81" i="30"/>
  <c r="P37" i="3"/>
  <c r="P79" i="3"/>
  <c r="O38" i="18"/>
  <c r="O80" i="18"/>
  <c r="C37" i="13"/>
  <c r="C79" i="13"/>
  <c r="Q38" i="26"/>
  <c r="Q80" i="26"/>
  <c r="O37" i="2"/>
  <c r="O79" i="2"/>
  <c r="I37" i="27"/>
  <c r="I79" i="27"/>
  <c r="O40" i="4"/>
  <c r="O82" i="4"/>
  <c r="J36" i="25"/>
  <c r="J78" i="25"/>
  <c r="P36" i="11"/>
  <c r="P78" i="11"/>
  <c r="O40" i="31"/>
  <c r="O83" i="31" s="1"/>
  <c r="O82" i="31"/>
  <c r="O81" i="8"/>
  <c r="O39" i="8"/>
  <c r="N39" i="6"/>
  <c r="N81" i="6"/>
  <c r="P40" i="27"/>
  <c r="P83" i="27" s="1"/>
  <c r="P82" i="27"/>
  <c r="O37" i="6"/>
  <c r="O79" i="6"/>
  <c r="O36" i="28"/>
  <c r="O78" i="28"/>
  <c r="I38" i="14"/>
  <c r="I80" i="14"/>
  <c r="I82" i="12"/>
  <c r="I40" i="12"/>
  <c r="J81" i="33"/>
  <c r="J39" i="33"/>
  <c r="C38" i="25"/>
  <c r="C80" i="25"/>
  <c r="Q38" i="25"/>
  <c r="Q80" i="25"/>
  <c r="Q38" i="6"/>
  <c r="Q80" i="6"/>
  <c r="I40" i="18"/>
  <c r="I83" i="18" s="1"/>
  <c r="I84" i="18" s="1"/>
  <c r="M23" i="39" s="1"/>
  <c r="I82" i="18"/>
  <c r="G79" i="21"/>
  <c r="G37" i="21"/>
  <c r="AM32" i="9"/>
  <c r="AP32" i="9" s="1"/>
  <c r="G37" i="15"/>
  <c r="G79" i="15"/>
  <c r="N38" i="1"/>
  <c r="N80" i="1"/>
  <c r="G39" i="23"/>
  <c r="G81" i="23"/>
  <c r="O81" i="33"/>
  <c r="O39" i="33"/>
  <c r="C36" i="34"/>
  <c r="C78" i="34"/>
  <c r="D36" i="1"/>
  <c r="D78" i="1"/>
  <c r="C38" i="19"/>
  <c r="C80" i="19"/>
  <c r="J40" i="38"/>
  <c r="J82" i="38"/>
  <c r="N41" i="12"/>
  <c r="N15" i="43" s="1"/>
  <c r="J39" i="30"/>
  <c r="J81" i="30"/>
  <c r="I41" i="26"/>
  <c r="I29" i="43" s="1"/>
  <c r="P37" i="28"/>
  <c r="P79" i="28"/>
  <c r="O38" i="36"/>
  <c r="O80" i="36"/>
  <c r="G38" i="17"/>
  <c r="G80" i="17"/>
  <c r="G40" i="18"/>
  <c r="G82" i="18"/>
  <c r="N37" i="26"/>
  <c r="N79" i="26"/>
  <c r="N36" i="16"/>
  <c r="N78" i="16"/>
  <c r="G40" i="6"/>
  <c r="G82" i="6"/>
  <c r="J80" i="32"/>
  <c r="J38" i="32"/>
  <c r="O79" i="1"/>
  <c r="O37" i="1"/>
  <c r="C37" i="21"/>
  <c r="C79" i="21"/>
  <c r="AM31" i="35"/>
  <c r="AP31" i="35" s="1"/>
  <c r="J39" i="12"/>
  <c r="J81" i="12"/>
  <c r="P37" i="14"/>
  <c r="P79" i="14"/>
  <c r="G37" i="14"/>
  <c r="G79" i="14"/>
  <c r="P80" i="25"/>
  <c r="P38" i="25"/>
  <c r="C82" i="20"/>
  <c r="C40" i="20"/>
  <c r="C83" i="20" s="1"/>
  <c r="C41" i="20"/>
  <c r="O81" i="35"/>
  <c r="O39" i="35"/>
  <c r="I80" i="21"/>
  <c r="I38" i="21"/>
  <c r="C37" i="11"/>
  <c r="C79" i="11"/>
  <c r="G78" i="35"/>
  <c r="G36" i="35"/>
  <c r="P40" i="18"/>
  <c r="P83" i="18" s="1"/>
  <c r="P84" i="18" s="1"/>
  <c r="P82" i="18"/>
  <c r="P36" i="22"/>
  <c r="P78" i="22"/>
  <c r="O36" i="25"/>
  <c r="O78" i="25"/>
  <c r="O37" i="32"/>
  <c r="O79" i="32"/>
  <c r="N78" i="36"/>
  <c r="N36" i="36"/>
  <c r="I39" i="16"/>
  <c r="I81" i="16"/>
  <c r="G11" i="39"/>
  <c r="U42" i="39"/>
  <c r="G80" i="10"/>
  <c r="G38" i="10"/>
  <c r="P40" i="20"/>
  <c r="P82" i="20"/>
  <c r="J80" i="24"/>
  <c r="J38" i="24"/>
  <c r="J79" i="22"/>
  <c r="J37" i="22"/>
  <c r="O39" i="5"/>
  <c r="O81" i="5"/>
  <c r="O38" i="12"/>
  <c r="O80" i="12"/>
  <c r="N80" i="28"/>
  <c r="N38" i="28"/>
  <c r="N78" i="21"/>
  <c r="N36" i="21"/>
  <c r="O78" i="10"/>
  <c r="O36" i="10"/>
  <c r="C78" i="17"/>
  <c r="C36" i="17"/>
  <c r="N82" i="30"/>
  <c r="N40" i="30"/>
  <c r="R17" i="39"/>
  <c r="C79" i="3"/>
  <c r="C37" i="3"/>
  <c r="Q40" i="3"/>
  <c r="Q83" i="3" s="1"/>
  <c r="Q82" i="3"/>
  <c r="I40" i="24"/>
  <c r="I83" i="24" s="1"/>
  <c r="I82" i="24"/>
  <c r="Q38" i="14"/>
  <c r="Q80" i="14"/>
  <c r="C79" i="22"/>
  <c r="C37" i="22"/>
  <c r="G79" i="34"/>
  <c r="G37" i="34"/>
  <c r="I37" i="8"/>
  <c r="I79" i="8"/>
  <c r="C40" i="7"/>
  <c r="C82" i="7"/>
  <c r="U36" i="39"/>
  <c r="N81" i="3"/>
  <c r="N39" i="3"/>
  <c r="N36" i="31"/>
  <c r="N78" i="31"/>
  <c r="I37" i="34"/>
  <c r="I79" i="34"/>
  <c r="G40" i="8"/>
  <c r="G83" i="8" s="1"/>
  <c r="G82" i="8"/>
  <c r="G41" i="8"/>
  <c r="G11" i="43" s="1"/>
  <c r="P82" i="30"/>
  <c r="P40" i="30"/>
  <c r="P83" i="30" s="1"/>
  <c r="P84" i="30" s="1"/>
  <c r="N80" i="24"/>
  <c r="N38" i="24"/>
  <c r="G39" i="2"/>
  <c r="G81" i="2"/>
  <c r="N37" i="9"/>
  <c r="N79" i="9"/>
  <c r="T20" i="39"/>
  <c r="P79" i="6"/>
  <c r="P37" i="6"/>
  <c r="N37" i="11"/>
  <c r="N79" i="11"/>
  <c r="C38" i="32"/>
  <c r="C80" i="32"/>
  <c r="C78" i="8"/>
  <c r="C36" i="8"/>
  <c r="I80" i="28"/>
  <c r="I38" i="28"/>
  <c r="I39" i="37"/>
  <c r="I81" i="37"/>
  <c r="N37" i="29"/>
  <c r="N79" i="29"/>
  <c r="Q37" i="9"/>
  <c r="Q79" i="9"/>
  <c r="Q40" i="10"/>
  <c r="Q82" i="10"/>
  <c r="N39" i="8"/>
  <c r="N81" i="8"/>
  <c r="N80" i="17"/>
  <c r="N38" i="17"/>
  <c r="N36" i="35"/>
  <c r="N78" i="35"/>
  <c r="T75" i="21"/>
  <c r="O36" i="11"/>
  <c r="O78" i="11"/>
  <c r="J82" i="23"/>
  <c r="J40" i="23"/>
  <c r="I38" i="15"/>
  <c r="I80" i="15"/>
  <c r="C39" i="23"/>
  <c r="C81" i="23"/>
  <c r="J38" i="11"/>
  <c r="J80" i="11"/>
  <c r="O78" i="3"/>
  <c r="O36" i="3"/>
  <c r="C78" i="37"/>
  <c r="C36" i="37"/>
  <c r="O38" i="38"/>
  <c r="O80" i="38"/>
  <c r="Q39" i="23"/>
  <c r="Q81" i="23"/>
  <c r="O37" i="16"/>
  <c r="O79" i="16"/>
  <c r="O38" i="26"/>
  <c r="O80" i="26"/>
  <c r="N38" i="33"/>
  <c r="N80" i="33"/>
  <c r="P37" i="37"/>
  <c r="P79" i="37"/>
  <c r="C37" i="4"/>
  <c r="C79" i="4"/>
  <c r="P36" i="13"/>
  <c r="P78" i="13"/>
  <c r="O79" i="13"/>
  <c r="O37" i="13"/>
  <c r="I83" i="4"/>
  <c r="I84" i="4" s="1"/>
  <c r="M9" i="39" s="1"/>
  <c r="I41" i="4"/>
  <c r="I7" i="43" s="1"/>
  <c r="G83" i="29"/>
  <c r="G84" i="29" s="1"/>
  <c r="G41" i="29"/>
  <c r="G32" i="43" s="1"/>
  <c r="I80" i="32"/>
  <c r="I38" i="32"/>
  <c r="J80" i="15"/>
  <c r="J38" i="15"/>
  <c r="C80" i="2"/>
  <c r="C38" i="2"/>
  <c r="I78" i="13"/>
  <c r="I36" i="13"/>
  <c r="J37" i="21"/>
  <c r="J79" i="21"/>
  <c r="I37" i="7"/>
  <c r="I79" i="7"/>
  <c r="I38" i="31"/>
  <c r="I80" i="31"/>
  <c r="T75" i="29"/>
  <c r="AM75" i="29" s="1"/>
  <c r="AP75" i="29" s="1"/>
  <c r="AM74" i="7"/>
  <c r="AP74" i="7" s="1"/>
  <c r="AM31" i="36"/>
  <c r="AP31" i="36" s="1"/>
  <c r="AM74" i="22"/>
  <c r="AP74" i="22" s="1"/>
  <c r="AM74" i="35"/>
  <c r="AP74" i="35" s="1"/>
  <c r="AG34" i="1"/>
  <c r="AG76" i="1"/>
  <c r="AC76" i="19"/>
  <c r="AC34" i="19"/>
  <c r="H34" i="27"/>
  <c r="H76" i="27"/>
  <c r="AH34" i="23"/>
  <c r="AH76" i="23"/>
  <c r="L76" i="4"/>
  <c r="L34" i="4"/>
  <c r="AA76" i="15"/>
  <c r="AA34" i="15"/>
  <c r="AE34" i="13"/>
  <c r="AE76" i="13"/>
  <c r="E34" i="6"/>
  <c r="E76" i="6"/>
  <c r="S34" i="3"/>
  <c r="S76" i="3"/>
  <c r="K76" i="26"/>
  <c r="K34" i="26"/>
  <c r="M76" i="32"/>
  <c r="M34" i="32"/>
  <c r="Z34" i="3"/>
  <c r="Z76" i="3"/>
  <c r="T32" i="15"/>
  <c r="V33" i="15"/>
  <c r="V75" i="15"/>
  <c r="T75" i="15" s="1"/>
  <c r="W76" i="17"/>
  <c r="W34" i="17"/>
  <c r="R32" i="32"/>
  <c r="AM31" i="32"/>
  <c r="AP31" i="32" s="1"/>
  <c r="AD76" i="1"/>
  <c r="AD34" i="1"/>
  <c r="W76" i="29"/>
  <c r="W34" i="29"/>
  <c r="E75" i="28"/>
  <c r="E33" i="28"/>
  <c r="S34" i="34"/>
  <c r="S76" i="34"/>
  <c r="H76" i="30"/>
  <c r="H34" i="30"/>
  <c r="E34" i="16"/>
  <c r="E76" i="16"/>
  <c r="X34" i="22"/>
  <c r="X76" i="22"/>
  <c r="S76" i="5"/>
  <c r="S34" i="5"/>
  <c r="V33" i="1"/>
  <c r="V75" i="1"/>
  <c r="T32" i="1"/>
  <c r="AE34" i="19"/>
  <c r="AE76" i="19"/>
  <c r="H34" i="7"/>
  <c r="H76" i="7"/>
  <c r="E76" i="14"/>
  <c r="E34" i="14"/>
  <c r="Y34" i="15"/>
  <c r="Y76" i="15"/>
  <c r="S34" i="33"/>
  <c r="S76" i="33"/>
  <c r="V33" i="7"/>
  <c r="V75" i="7"/>
  <c r="T75" i="7" s="1"/>
  <c r="T32" i="7"/>
  <c r="L34" i="32"/>
  <c r="L76" i="32"/>
  <c r="V34" i="29"/>
  <c r="V76" i="29"/>
  <c r="M76" i="6"/>
  <c r="M34" i="6"/>
  <c r="AA34" i="27"/>
  <c r="AA76" i="27"/>
  <c r="AG34" i="36"/>
  <c r="AG76" i="36"/>
  <c r="AB34" i="1"/>
  <c r="AB76" i="1"/>
  <c r="S76" i="1"/>
  <c r="S34" i="1"/>
  <c r="W34" i="32"/>
  <c r="W76" i="32"/>
  <c r="AF75" i="31"/>
  <c r="R75" i="31" s="1"/>
  <c r="AF33" i="31"/>
  <c r="R32" i="31"/>
  <c r="AE76" i="31"/>
  <c r="AE34" i="31"/>
  <c r="AB34" i="29"/>
  <c r="AB76" i="29"/>
  <c r="Z76" i="23"/>
  <c r="Z34" i="23"/>
  <c r="AF33" i="10"/>
  <c r="AF75" i="10"/>
  <c r="R75" i="10" s="1"/>
  <c r="R32" i="10"/>
  <c r="E34" i="15"/>
  <c r="E76" i="15"/>
  <c r="AC34" i="31"/>
  <c r="AC76" i="31"/>
  <c r="E34" i="10"/>
  <c r="E76" i="10"/>
  <c r="Y76" i="16"/>
  <c r="Y34" i="16"/>
  <c r="AM31" i="15"/>
  <c r="AP31" i="15" s="1"/>
  <c r="U77" i="16"/>
  <c r="U35" i="16"/>
  <c r="V33" i="28"/>
  <c r="V75" i="28"/>
  <c r="T75" i="28" s="1"/>
  <c r="T32" i="28"/>
  <c r="AD76" i="4"/>
  <c r="AD34" i="4"/>
  <c r="AA76" i="33"/>
  <c r="AA34" i="33"/>
  <c r="AD76" i="25"/>
  <c r="AD34" i="25"/>
  <c r="M34" i="20"/>
  <c r="M76" i="20"/>
  <c r="Z34" i="29"/>
  <c r="Z76" i="29"/>
  <c r="F76" i="32"/>
  <c r="F34" i="32"/>
  <c r="H76" i="5"/>
  <c r="H34" i="5"/>
  <c r="AI34" i="17"/>
  <c r="AI76" i="17"/>
  <c r="AB76" i="34"/>
  <c r="AB34" i="34"/>
  <c r="H34" i="15"/>
  <c r="H76" i="15"/>
  <c r="Y76" i="36"/>
  <c r="Y34" i="36"/>
  <c r="AF33" i="23"/>
  <c r="R32" i="23"/>
  <c r="AF75" i="23"/>
  <c r="F34" i="6"/>
  <c r="F76" i="6"/>
  <c r="M34" i="36"/>
  <c r="M76" i="36"/>
  <c r="AM74" i="13"/>
  <c r="AP74" i="13" s="1"/>
  <c r="E76" i="11"/>
  <c r="E34" i="11"/>
  <c r="E76" i="8"/>
  <c r="E34" i="8"/>
  <c r="F34" i="3"/>
  <c r="F76" i="3"/>
  <c r="S76" i="32"/>
  <c r="S34" i="32"/>
  <c r="AB76" i="8"/>
  <c r="AB34" i="8"/>
  <c r="W34" i="34"/>
  <c r="W76" i="34"/>
  <c r="E34" i="29"/>
  <c r="E76" i="29"/>
  <c r="F34" i="15"/>
  <c r="F76" i="15"/>
  <c r="W34" i="19"/>
  <c r="W76" i="19"/>
  <c r="L34" i="27"/>
  <c r="L76" i="27"/>
  <c r="K76" i="32"/>
  <c r="K34" i="32"/>
  <c r="Z34" i="7"/>
  <c r="Z76" i="7"/>
  <c r="E34" i="17"/>
  <c r="E76" i="17"/>
  <c r="AH34" i="19"/>
  <c r="AH76" i="19"/>
  <c r="E34" i="35"/>
  <c r="E76" i="35"/>
  <c r="H34" i="16"/>
  <c r="H76" i="16"/>
  <c r="H76" i="10"/>
  <c r="H34" i="10"/>
  <c r="E34" i="36"/>
  <c r="E76" i="36"/>
  <c r="M34" i="4"/>
  <c r="M76" i="4"/>
  <c r="K34" i="30"/>
  <c r="K76" i="30"/>
  <c r="E76" i="26"/>
  <c r="E34" i="26"/>
  <c r="AA76" i="11"/>
  <c r="AA34" i="11"/>
  <c r="F34" i="7"/>
  <c r="F76" i="7"/>
  <c r="AB76" i="20"/>
  <c r="AB34" i="20"/>
  <c r="K34" i="16"/>
  <c r="K76" i="16"/>
  <c r="AB34" i="6"/>
  <c r="AB76" i="6"/>
  <c r="X34" i="18"/>
  <c r="X76" i="18"/>
  <c r="T32" i="11"/>
  <c r="V33" i="11"/>
  <c r="V75" i="11"/>
  <c r="T75" i="11" s="1"/>
  <c r="H76" i="22"/>
  <c r="H34" i="22"/>
  <c r="X76" i="15"/>
  <c r="X34" i="15"/>
  <c r="AE34" i="30"/>
  <c r="AE76" i="30"/>
  <c r="S34" i="14"/>
  <c r="S76" i="14"/>
  <c r="X34" i="30"/>
  <c r="X76" i="30"/>
  <c r="H76" i="34"/>
  <c r="H34" i="34"/>
  <c r="AC76" i="16"/>
  <c r="AC34" i="16"/>
  <c r="H76" i="28"/>
  <c r="H34" i="28"/>
  <c r="X34" i="29"/>
  <c r="X76" i="29"/>
  <c r="AC76" i="17"/>
  <c r="AC34" i="17"/>
  <c r="S34" i="16"/>
  <c r="S76" i="16"/>
  <c r="S76" i="27"/>
  <c r="S34" i="27"/>
  <c r="AA76" i="19"/>
  <c r="AA34" i="19"/>
  <c r="AH34" i="8"/>
  <c r="AH76" i="8"/>
  <c r="Z34" i="20"/>
  <c r="Z76" i="20"/>
  <c r="Y76" i="20"/>
  <c r="Y34" i="20"/>
  <c r="AA34" i="3"/>
  <c r="AA76" i="3"/>
  <c r="U77" i="4"/>
  <c r="U35" i="4"/>
  <c r="M76" i="37"/>
  <c r="M34" i="37"/>
  <c r="F34" i="8"/>
  <c r="F76" i="8"/>
  <c r="AG76" i="28"/>
  <c r="AG34" i="28"/>
  <c r="Z34" i="8"/>
  <c r="Z76" i="8"/>
  <c r="AC76" i="26"/>
  <c r="AC34" i="26"/>
  <c r="AB34" i="5"/>
  <c r="AB76" i="5"/>
  <c r="S76" i="35"/>
  <c r="S34" i="35"/>
  <c r="K76" i="27"/>
  <c r="K34" i="27"/>
  <c r="AB34" i="23"/>
  <c r="AB76" i="23"/>
  <c r="AA76" i="17"/>
  <c r="AA34" i="17"/>
  <c r="AE76" i="4"/>
  <c r="AE34" i="4"/>
  <c r="Z76" i="6"/>
  <c r="Z34" i="6"/>
  <c r="AH76" i="32"/>
  <c r="AH34" i="32"/>
  <c r="X76" i="26"/>
  <c r="X34" i="26"/>
  <c r="M76" i="5"/>
  <c r="M34" i="5"/>
  <c r="X76" i="27"/>
  <c r="X34" i="27"/>
  <c r="H76" i="20"/>
  <c r="H34" i="20"/>
  <c r="AH34" i="16"/>
  <c r="AH76" i="16"/>
  <c r="L76" i="36"/>
  <c r="L34" i="36"/>
  <c r="L34" i="10"/>
  <c r="L76" i="10"/>
  <c r="F76" i="18"/>
  <c r="F34" i="18"/>
  <c r="Y34" i="22"/>
  <c r="Y76" i="22"/>
  <c r="S34" i="26"/>
  <c r="S76" i="26"/>
  <c r="X76" i="35"/>
  <c r="X34" i="35"/>
  <c r="Y76" i="14"/>
  <c r="Y34" i="14"/>
  <c r="X76" i="32"/>
  <c r="X34" i="32"/>
  <c r="H34" i="6"/>
  <c r="H76" i="6"/>
  <c r="K76" i="25"/>
  <c r="K34" i="25"/>
  <c r="F76" i="21"/>
  <c r="F34" i="21"/>
  <c r="AG76" i="11"/>
  <c r="AG34" i="11"/>
  <c r="Z34" i="35"/>
  <c r="Z76" i="35"/>
  <c r="L34" i="23"/>
  <c r="L76" i="23"/>
  <c r="H76" i="11"/>
  <c r="H34" i="11"/>
  <c r="AG34" i="5"/>
  <c r="AG76" i="5"/>
  <c r="AA34" i="14"/>
  <c r="AA76" i="14"/>
  <c r="AB34" i="31"/>
  <c r="AB76" i="31"/>
  <c r="AH34" i="15"/>
  <c r="AH76" i="15"/>
  <c r="F76" i="10"/>
  <c r="F34" i="10"/>
  <c r="AM31" i="13"/>
  <c r="AP31" i="13" s="1"/>
  <c r="X34" i="34"/>
  <c r="X76" i="34"/>
  <c r="AI76" i="10"/>
  <c r="AI34" i="10"/>
  <c r="M76" i="28"/>
  <c r="M34" i="28"/>
  <c r="V33" i="33"/>
  <c r="V75" i="33"/>
  <c r="T75" i="33" s="1"/>
  <c r="T32" i="33"/>
  <c r="E76" i="3"/>
  <c r="E34" i="3"/>
  <c r="AM31" i="14"/>
  <c r="AP31" i="14" s="1"/>
  <c r="H76" i="18"/>
  <c r="H34" i="18"/>
  <c r="F76" i="5"/>
  <c r="F34" i="5"/>
  <c r="E76" i="27"/>
  <c r="E34" i="27"/>
  <c r="AG76" i="14"/>
  <c r="AG34" i="14"/>
  <c r="W76" i="25"/>
  <c r="W34" i="25"/>
  <c r="M34" i="26"/>
  <c r="M76" i="26"/>
  <c r="T32" i="13"/>
  <c r="V33" i="13"/>
  <c r="V75" i="13"/>
  <c r="T75" i="13" s="1"/>
  <c r="AA76" i="35"/>
  <c r="AA34" i="35"/>
  <c r="H76" i="14"/>
  <c r="H34" i="14"/>
  <c r="AF75" i="22"/>
  <c r="R75" i="22" s="1"/>
  <c r="AF33" i="22"/>
  <c r="R32" i="22"/>
  <c r="AM32" i="22" s="1"/>
  <c r="AP32" i="22" s="1"/>
  <c r="F76" i="36"/>
  <c r="F34" i="36"/>
  <c r="AC34" i="32"/>
  <c r="AC76" i="32"/>
  <c r="L34" i="25"/>
  <c r="L76" i="25"/>
  <c r="K34" i="10"/>
  <c r="K76" i="10"/>
  <c r="F34" i="31"/>
  <c r="F76" i="31"/>
  <c r="AH34" i="17"/>
  <c r="AH76" i="17"/>
  <c r="AA76" i="1"/>
  <c r="AA34" i="1"/>
  <c r="AD34" i="15"/>
  <c r="AD76" i="15"/>
  <c r="Y34" i="7"/>
  <c r="Y76" i="7"/>
  <c r="AE76" i="3"/>
  <c r="AE34" i="3"/>
  <c r="K34" i="13"/>
  <c r="K76" i="13"/>
  <c r="AB76" i="7"/>
  <c r="AB34" i="7"/>
  <c r="AM74" i="11"/>
  <c r="AP74" i="11" s="1"/>
  <c r="L76" i="26"/>
  <c r="L34" i="26"/>
  <c r="K76" i="11"/>
  <c r="K34" i="11"/>
  <c r="AC34" i="3"/>
  <c r="AC76" i="3"/>
  <c r="AD34" i="18"/>
  <c r="AD76" i="18"/>
  <c r="W34" i="5"/>
  <c r="W76" i="5"/>
  <c r="AM31" i="25"/>
  <c r="AP31" i="25" s="1"/>
  <c r="AD34" i="10"/>
  <c r="AD76" i="10"/>
  <c r="K76" i="31"/>
  <c r="K34" i="31"/>
  <c r="AI76" i="6"/>
  <c r="AI34" i="6"/>
  <c r="AG76" i="26"/>
  <c r="AG34" i="26"/>
  <c r="AC76" i="22"/>
  <c r="AC34" i="22"/>
  <c r="S76" i="25"/>
  <c r="S34" i="25"/>
  <c r="M76" i="8"/>
  <c r="M34" i="8"/>
  <c r="L76" i="31"/>
  <c r="L34" i="31"/>
  <c r="Y76" i="32"/>
  <c r="Y34" i="32"/>
  <c r="AG76" i="15"/>
  <c r="AG34" i="15"/>
  <c r="K76" i="7"/>
  <c r="K34" i="7"/>
  <c r="AM74" i="30"/>
  <c r="AP74" i="30" s="1"/>
  <c r="V75" i="8"/>
  <c r="T75" i="8" s="1"/>
  <c r="V33" i="8"/>
  <c r="T32" i="8"/>
  <c r="AE76" i="23"/>
  <c r="AE34" i="23"/>
  <c r="AC34" i="6"/>
  <c r="AC76" i="6"/>
  <c r="AD34" i="31"/>
  <c r="AD76" i="31"/>
  <c r="W76" i="23"/>
  <c r="W34" i="23"/>
  <c r="R32" i="36"/>
  <c r="AF75" i="36"/>
  <c r="R75" i="36" s="1"/>
  <c r="AF33" i="36"/>
  <c r="V33" i="26"/>
  <c r="V75" i="26"/>
  <c r="T75" i="26" s="1"/>
  <c r="K76" i="19"/>
  <c r="K34" i="19"/>
  <c r="AH76" i="1"/>
  <c r="AH34" i="1"/>
  <c r="AA34" i="22"/>
  <c r="AA76" i="22"/>
  <c r="AH76" i="36"/>
  <c r="AH34" i="36"/>
  <c r="L76" i="33"/>
  <c r="L34" i="33"/>
  <c r="H34" i="36"/>
  <c r="H76" i="36"/>
  <c r="W34" i="20"/>
  <c r="W76" i="20"/>
  <c r="AI34" i="1"/>
  <c r="AI76" i="1"/>
  <c r="AB76" i="24"/>
  <c r="AB34" i="24"/>
  <c r="AB76" i="22"/>
  <c r="AB34" i="22"/>
  <c r="W76" i="22"/>
  <c r="W34" i="22"/>
  <c r="F76" i="14"/>
  <c r="F34" i="14"/>
  <c r="L76" i="7"/>
  <c r="L34" i="7"/>
  <c r="AD34" i="32"/>
  <c r="AD76" i="32"/>
  <c r="V33" i="35"/>
  <c r="V75" i="35"/>
  <c r="T75" i="35" s="1"/>
  <c r="T32" i="35"/>
  <c r="AG34" i="8"/>
  <c r="AG76" i="8"/>
  <c r="AI76" i="3"/>
  <c r="AI34" i="3"/>
  <c r="AM31" i="6"/>
  <c r="AP31" i="6" s="1"/>
  <c r="L76" i="30"/>
  <c r="L34" i="30"/>
  <c r="E34" i="5"/>
  <c r="E76" i="5"/>
  <c r="L76" i="1"/>
  <c r="L34" i="1"/>
  <c r="X76" i="23"/>
  <c r="X34" i="23"/>
  <c r="S34" i="6"/>
  <c r="S76" i="6"/>
  <c r="AH34" i="35"/>
  <c r="AH76" i="35"/>
  <c r="AC76" i="27"/>
  <c r="AC34" i="27"/>
  <c r="Y76" i="10"/>
  <c r="Y34" i="10"/>
  <c r="K76" i="8"/>
  <c r="K34" i="8"/>
  <c r="W76" i="28"/>
  <c r="W34" i="28"/>
  <c r="K76" i="33"/>
  <c r="K34" i="33"/>
  <c r="K76" i="15"/>
  <c r="K34" i="15"/>
  <c r="AA34" i="31"/>
  <c r="AA76" i="31"/>
  <c r="AB76" i="26"/>
  <c r="AB34" i="26"/>
  <c r="Y76" i="27"/>
  <c r="Y34" i="27"/>
  <c r="AA76" i="6"/>
  <c r="AA34" i="6"/>
  <c r="AE34" i="36"/>
  <c r="AE76" i="36"/>
  <c r="AD76" i="23"/>
  <c r="AD34" i="23"/>
  <c r="F34" i="34"/>
  <c r="F76" i="34"/>
  <c r="V75" i="32"/>
  <c r="T75" i="32" s="1"/>
  <c r="V33" i="32"/>
  <c r="AB34" i="36"/>
  <c r="AB76" i="36"/>
  <c r="Z34" i="10"/>
  <c r="Z76" i="10"/>
  <c r="L76" i="17"/>
  <c r="L34" i="17"/>
  <c r="X34" i="17"/>
  <c r="X76" i="17"/>
  <c r="Z34" i="15"/>
  <c r="Z76" i="15"/>
  <c r="AE34" i="34"/>
  <c r="AE76" i="34"/>
  <c r="M76" i="3"/>
  <c r="M34" i="3"/>
  <c r="AG76" i="13"/>
  <c r="AG34" i="13"/>
  <c r="S76" i="28"/>
  <c r="S34" i="28"/>
  <c r="W34" i="26"/>
  <c r="W76" i="26"/>
  <c r="L34" i="13"/>
  <c r="L76" i="13"/>
  <c r="M76" i="19"/>
  <c r="M34" i="19"/>
  <c r="H34" i="8"/>
  <c r="H76" i="8"/>
  <c r="Y76" i="11"/>
  <c r="Y34" i="11"/>
  <c r="L76" i="15"/>
  <c r="L34" i="15"/>
  <c r="M34" i="10"/>
  <c r="M76" i="10"/>
  <c r="AE34" i="2"/>
  <c r="AE76" i="2"/>
  <c r="AM74" i="25"/>
  <c r="AP74" i="25" s="1"/>
  <c r="F34" i="20"/>
  <c r="F76" i="20"/>
  <c r="AC76" i="11"/>
  <c r="AC34" i="11"/>
  <c r="AI76" i="8"/>
  <c r="AI34" i="8"/>
  <c r="AG34" i="25"/>
  <c r="AG76" i="25"/>
  <c r="AG76" i="22"/>
  <c r="AG34" i="22"/>
  <c r="E34" i="7"/>
  <c r="E76" i="7"/>
  <c r="AD76" i="19"/>
  <c r="AD34" i="19"/>
  <c r="AH76" i="6"/>
  <c r="AH34" i="6"/>
  <c r="AD34" i="11"/>
  <c r="AD76" i="11"/>
  <c r="AD76" i="20"/>
  <c r="AD34" i="20"/>
  <c r="AF33" i="30"/>
  <c r="AF75" i="30"/>
  <c r="R75" i="30" s="1"/>
  <c r="Z76" i="5"/>
  <c r="Z34" i="5"/>
  <c r="H76" i="29"/>
  <c r="H34" i="29"/>
  <c r="AM74" i="10"/>
  <c r="AP74" i="10" s="1"/>
  <c r="E75" i="30"/>
  <c r="E33" i="30"/>
  <c r="S76" i="23"/>
  <c r="S34" i="23"/>
  <c r="AB34" i="16"/>
  <c r="AB76" i="16"/>
  <c r="AH76" i="28"/>
  <c r="AH34" i="28"/>
  <c r="AC34" i="5"/>
  <c r="AC76" i="5"/>
  <c r="AD34" i="3"/>
  <c r="AD76" i="3"/>
  <c r="X76" i="1"/>
  <c r="X34" i="1"/>
  <c r="X34" i="36"/>
  <c r="X76" i="36"/>
  <c r="AD34" i="35"/>
  <c r="AD76" i="35"/>
  <c r="Y34" i="26"/>
  <c r="Y76" i="26"/>
  <c r="AI76" i="33"/>
  <c r="AI34" i="33"/>
  <c r="M76" i="22"/>
  <c r="M34" i="22"/>
  <c r="AF75" i="33"/>
  <c r="R75" i="33" s="1"/>
  <c r="AF33" i="33"/>
  <c r="R32" i="33"/>
  <c r="AG76" i="20"/>
  <c r="AG34" i="20"/>
  <c r="AH34" i="30"/>
  <c r="AH76" i="30"/>
  <c r="K76" i="22"/>
  <c r="K34" i="22"/>
  <c r="AI34" i="36"/>
  <c r="AI76" i="36"/>
  <c r="X76" i="6"/>
  <c r="X34" i="6"/>
  <c r="Z34" i="16"/>
  <c r="Z76" i="16"/>
  <c r="AA76" i="16"/>
  <c r="AA34" i="16"/>
  <c r="H34" i="19"/>
  <c r="H76" i="19"/>
  <c r="M34" i="15"/>
  <c r="M76" i="15"/>
  <c r="AE76" i="33"/>
  <c r="AE34" i="33"/>
  <c r="AD76" i="22"/>
  <c r="AD34" i="22"/>
  <c r="AC34" i="10"/>
  <c r="AC76" i="10"/>
  <c r="X34" i="16"/>
  <c r="X76" i="16"/>
  <c r="H76" i="1"/>
  <c r="H34" i="1"/>
  <c r="AD76" i="8"/>
  <c r="AD34" i="8"/>
  <c r="S76" i="13"/>
  <c r="S34" i="13"/>
  <c r="Y76" i="19"/>
  <c r="Y34" i="19"/>
  <c r="AM31" i="1"/>
  <c r="AP31" i="1" s="1"/>
  <c r="Y76" i="30"/>
  <c r="Y34" i="30"/>
  <c r="AF76" i="17"/>
  <c r="AF34" i="17"/>
  <c r="V75" i="16"/>
  <c r="T75" i="16" s="1"/>
  <c r="V33" i="16"/>
  <c r="T32" i="16"/>
  <c r="Y34" i="35"/>
  <c r="Y76" i="35"/>
  <c r="Z34" i="25"/>
  <c r="Z76" i="25"/>
  <c r="AF33" i="14"/>
  <c r="AF75" i="14"/>
  <c r="R75" i="14" s="1"/>
  <c r="R32" i="14"/>
  <c r="AI76" i="29"/>
  <c r="AI34" i="29"/>
  <c r="AC76" i="35"/>
  <c r="AC34" i="35"/>
  <c r="S76" i="7"/>
  <c r="S34" i="7"/>
  <c r="AE76" i="28"/>
  <c r="AE34" i="28"/>
  <c r="AB76" i="15"/>
  <c r="AB34" i="15"/>
  <c r="L76" i="29"/>
  <c r="L34" i="29"/>
  <c r="M34" i="33"/>
  <c r="M76" i="33"/>
  <c r="M76" i="13"/>
  <c r="M34" i="13"/>
  <c r="L76" i="14"/>
  <c r="L34" i="14"/>
  <c r="AH76" i="3"/>
  <c r="AH34" i="3"/>
  <c r="F76" i="11"/>
  <c r="F34" i="11"/>
  <c r="AB76" i="25"/>
  <c r="AB34" i="25"/>
  <c r="W76" i="21"/>
  <c r="W34" i="21"/>
  <c r="AE34" i="15"/>
  <c r="AE76" i="15"/>
  <c r="AE76" i="27"/>
  <c r="AE34" i="27"/>
  <c r="X76" i="7"/>
  <c r="X34" i="7"/>
  <c r="V33" i="36"/>
  <c r="V75" i="36"/>
  <c r="T75" i="36" s="1"/>
  <c r="T32" i="36"/>
  <c r="K34" i="23"/>
  <c r="K76" i="23"/>
  <c r="AA76" i="36"/>
  <c r="AA34" i="36"/>
  <c r="S76" i="30"/>
  <c r="S34" i="30"/>
  <c r="AD76" i="36"/>
  <c r="AD34" i="36"/>
  <c r="AF75" i="25"/>
  <c r="R75" i="25" s="1"/>
  <c r="AF33" i="25"/>
  <c r="R32" i="25"/>
  <c r="AI34" i="20"/>
  <c r="AI76" i="20"/>
  <c r="H76" i="3"/>
  <c r="H34" i="3"/>
  <c r="AF75" i="28"/>
  <c r="R75" i="28" s="1"/>
  <c r="AF33" i="28"/>
  <c r="R32" i="28"/>
  <c r="AG76" i="6"/>
  <c r="AG34" i="6"/>
  <c r="AH76" i="26"/>
  <c r="AH34" i="26"/>
  <c r="F34" i="30"/>
  <c r="F76" i="30"/>
  <c r="AA76" i="29"/>
  <c r="AA34" i="29"/>
  <c r="Z34" i="28"/>
  <c r="Z76" i="28"/>
  <c r="V33" i="10"/>
  <c r="V75" i="10"/>
  <c r="T75" i="10" s="1"/>
  <c r="T32" i="10"/>
  <c r="H76" i="32"/>
  <c r="H34" i="32"/>
  <c r="L76" i="21"/>
  <c r="L34" i="21"/>
  <c r="AM74" i="8"/>
  <c r="AP74" i="8" s="1"/>
  <c r="M76" i="23"/>
  <c r="M34" i="23"/>
  <c r="AE34" i="35"/>
  <c r="AE76" i="35"/>
  <c r="Y34" i="1"/>
  <c r="Y76" i="1"/>
  <c r="Y34" i="25"/>
  <c r="Y76" i="25"/>
  <c r="F76" i="4"/>
  <c r="F34" i="4"/>
  <c r="M34" i="31"/>
  <c r="M76" i="31"/>
  <c r="L34" i="16"/>
  <c r="L76" i="16"/>
  <c r="E76" i="22"/>
  <c r="E34" i="22"/>
  <c r="AE76" i="26"/>
  <c r="AE34" i="26"/>
  <c r="Y34" i="17"/>
  <c r="Y76" i="17"/>
  <c r="Y34" i="3"/>
  <c r="Y76" i="3"/>
  <c r="AG34" i="10"/>
  <c r="AG76" i="10"/>
  <c r="AA76" i="2"/>
  <c r="AA34" i="2"/>
  <c r="L76" i="22"/>
  <c r="L34" i="22"/>
  <c r="AB34" i="33"/>
  <c r="AB76" i="33"/>
  <c r="X34" i="4"/>
  <c r="X76" i="4"/>
  <c r="S34" i="8"/>
  <c r="S76" i="8"/>
  <c r="Z76" i="11"/>
  <c r="Z34" i="11"/>
  <c r="F34" i="13"/>
  <c r="F76" i="13"/>
  <c r="R32" i="30"/>
  <c r="Z34" i="26"/>
  <c r="Z76" i="26"/>
  <c r="AI34" i="30"/>
  <c r="AI76" i="30"/>
  <c r="E76" i="1"/>
  <c r="E34" i="1"/>
  <c r="E75" i="20"/>
  <c r="E33" i="20"/>
  <c r="AF33" i="6"/>
  <c r="AF75" i="6"/>
  <c r="R75" i="6" s="1"/>
  <c r="R32" i="6"/>
  <c r="AG34" i="16"/>
  <c r="AG76" i="16"/>
  <c r="AE34" i="5"/>
  <c r="AE76" i="5"/>
  <c r="K76" i="34"/>
  <c r="K34" i="34"/>
  <c r="Y34" i="8"/>
  <c r="Y76" i="8"/>
  <c r="S76" i="19"/>
  <c r="S34" i="19"/>
  <c r="AM74" i="19"/>
  <c r="AP74" i="19" s="1"/>
  <c r="V76" i="37"/>
  <c r="V34" i="37"/>
  <c r="X34" i="10"/>
  <c r="X76" i="10"/>
  <c r="AB34" i="32"/>
  <c r="AB76" i="32"/>
  <c r="AM31" i="8"/>
  <c r="AP31" i="8" s="1"/>
  <c r="M76" i="7"/>
  <c r="M34" i="7"/>
  <c r="H34" i="4"/>
  <c r="H76" i="4"/>
  <c r="AA34" i="5"/>
  <c r="AA76" i="5"/>
  <c r="AF75" i="1"/>
  <c r="R75" i="1" s="1"/>
  <c r="AF33" i="1"/>
  <c r="R32" i="1"/>
  <c r="W34" i="3"/>
  <c r="W76" i="3"/>
  <c r="AA34" i="30"/>
  <c r="AA76" i="30"/>
  <c r="AH76" i="2"/>
  <c r="AH34" i="2"/>
  <c r="W34" i="35"/>
  <c r="W76" i="35"/>
  <c r="Y76" i="31"/>
  <c r="Y34" i="31"/>
  <c r="K34" i="4"/>
  <c r="K76" i="4"/>
  <c r="K76" i="36"/>
  <c r="K34" i="36"/>
  <c r="AF33" i="7"/>
  <c r="AF75" i="7"/>
  <c r="R75" i="7" s="1"/>
  <c r="R32" i="7"/>
  <c r="AM32" i="7" s="1"/>
  <c r="AP32" i="7" s="1"/>
  <c r="AH34" i="10"/>
  <c r="AH76" i="10"/>
  <c r="V33" i="14"/>
  <c r="V75" i="14"/>
  <c r="T75" i="14" s="1"/>
  <c r="T32" i="14"/>
  <c r="R74" i="16"/>
  <c r="AM74" i="16" s="1"/>
  <c r="AP74" i="16" s="1"/>
  <c r="AM31" i="16"/>
  <c r="AP31" i="16" s="1"/>
  <c r="AB76" i="11"/>
  <c r="AB34" i="11"/>
  <c r="AE34" i="10"/>
  <c r="AE76" i="10"/>
  <c r="L34" i="35"/>
  <c r="L76" i="35"/>
  <c r="AI76" i="14"/>
  <c r="AI34" i="14"/>
  <c r="S76" i="15"/>
  <c r="S34" i="15"/>
  <c r="Y34" i="29"/>
  <c r="Y76" i="29"/>
  <c r="F34" i="25"/>
  <c r="F76" i="25"/>
  <c r="Z76" i="34"/>
  <c r="Z34" i="34"/>
  <c r="K34" i="1"/>
  <c r="K76" i="1"/>
  <c r="AH34" i="5"/>
  <c r="AH76" i="5"/>
  <c r="W34" i="7"/>
  <c r="W76" i="7"/>
  <c r="S76" i="29"/>
  <c r="S34" i="29"/>
  <c r="AC34" i="30"/>
  <c r="AC76" i="30"/>
  <c r="AM74" i="32"/>
  <c r="AP74" i="32" s="1"/>
  <c r="AA76" i="23"/>
  <c r="AA34" i="23"/>
  <c r="W76" i="15"/>
  <c r="W34" i="15"/>
  <c r="W76" i="10"/>
  <c r="W34" i="10"/>
  <c r="Z76" i="30"/>
  <c r="Z34" i="30"/>
  <c r="T32" i="23"/>
  <c r="V75" i="23"/>
  <c r="T75" i="23" s="1"/>
  <c r="V33" i="23"/>
  <c r="AH34" i="27"/>
  <c r="AH76" i="27"/>
  <c r="AA76" i="10"/>
  <c r="AA34" i="10"/>
  <c r="F76" i="23"/>
  <c r="F34" i="23"/>
  <c r="AH76" i="4"/>
  <c r="AH34" i="4"/>
  <c r="X34" i="13"/>
  <c r="X76" i="13"/>
  <c r="R74" i="3"/>
  <c r="AM74" i="3" s="1"/>
  <c r="AP74" i="3" s="1"/>
  <c r="AM31" i="3"/>
  <c r="AP31" i="3" s="1"/>
  <c r="Y34" i="23"/>
  <c r="Y76" i="23"/>
  <c r="M76" i="27"/>
  <c r="M34" i="27"/>
  <c r="Z34" i="27"/>
  <c r="Z76" i="27"/>
  <c r="AI76" i="19"/>
  <c r="AI34" i="19"/>
  <c r="S76" i="21"/>
  <c r="S34" i="21"/>
  <c r="S35" i="22"/>
  <c r="S77" i="22"/>
  <c r="AC76" i="13"/>
  <c r="AC34" i="13"/>
  <c r="K76" i="20"/>
  <c r="K34" i="20"/>
  <c r="Y34" i="13"/>
  <c r="Y76" i="13"/>
  <c r="AC76" i="28"/>
  <c r="AC34" i="28"/>
  <c r="E76" i="13"/>
  <c r="E34" i="13"/>
  <c r="M76" i="35"/>
  <c r="M34" i="35"/>
  <c r="F34" i="22"/>
  <c r="F76" i="22"/>
  <c r="AH34" i="29"/>
  <c r="AH76" i="29"/>
  <c r="L76" i="6"/>
  <c r="L34" i="6"/>
  <c r="Z34" i="22"/>
  <c r="Z76" i="22"/>
  <c r="AA34" i="25"/>
  <c r="AA76" i="25"/>
  <c r="AF33" i="35"/>
  <c r="AF75" i="35"/>
  <c r="R75" i="35" s="1"/>
  <c r="R32" i="35"/>
  <c r="AM32" i="35" s="1"/>
  <c r="AP32" i="35" s="1"/>
  <c r="AA76" i="20"/>
  <c r="AA34" i="20"/>
  <c r="F76" i="28"/>
  <c r="F34" i="28"/>
  <c r="L34" i="19"/>
  <c r="L76" i="19"/>
  <c r="L34" i="20"/>
  <c r="L76" i="20"/>
  <c r="X34" i="25"/>
  <c r="X76" i="25"/>
  <c r="AC76" i="7"/>
  <c r="AC34" i="7"/>
  <c r="X76" i="5"/>
  <c r="X34" i="5"/>
  <c r="K76" i="28"/>
  <c r="K34" i="28"/>
  <c r="AI34" i="32"/>
  <c r="AI76" i="32"/>
  <c r="AM31" i="33"/>
  <c r="AP31" i="33" s="1"/>
  <c r="E34" i="34"/>
  <c r="E76" i="34"/>
  <c r="AB76" i="3"/>
  <c r="AB34" i="3"/>
  <c r="AD34" i="34"/>
  <c r="AD76" i="34"/>
  <c r="AI34" i="22"/>
  <c r="AI76" i="22"/>
  <c r="AB34" i="13"/>
  <c r="AB76" i="13"/>
  <c r="AF34" i="29"/>
  <c r="AF76" i="29"/>
  <c r="F34" i="19"/>
  <c r="F76" i="19"/>
  <c r="AB34" i="19"/>
  <c r="AB76" i="19"/>
  <c r="AG34" i="23"/>
  <c r="AG76" i="23"/>
  <c r="AD76" i="33"/>
  <c r="AD34" i="33"/>
  <c r="W76" i="13"/>
  <c r="W34" i="13"/>
  <c r="H34" i="25"/>
  <c r="H76" i="25"/>
  <c r="W76" i="14"/>
  <c r="W34" i="14"/>
  <c r="F34" i="33"/>
  <c r="F76" i="33"/>
  <c r="E33" i="19"/>
  <c r="E75" i="19"/>
  <c r="Y34" i="6"/>
  <c r="Y76" i="6"/>
  <c r="V75" i="22"/>
  <c r="T75" i="22" s="1"/>
  <c r="AM75" i="22" s="1"/>
  <c r="AP75" i="22" s="1"/>
  <c r="V33" i="22"/>
  <c r="AF33" i="8"/>
  <c r="AF75" i="8"/>
  <c r="R75" i="8" s="1"/>
  <c r="R32" i="8"/>
  <c r="K34" i="29"/>
  <c r="K76" i="29"/>
  <c r="AM74" i="26"/>
  <c r="AP74" i="26" s="1"/>
  <c r="W34" i="6"/>
  <c r="W76" i="6"/>
  <c r="AI34" i="34"/>
  <c r="AI76" i="34"/>
  <c r="AI34" i="13"/>
  <c r="AI76" i="13"/>
  <c r="E76" i="32"/>
  <c r="E34" i="32"/>
  <c r="AG76" i="19"/>
  <c r="AG34" i="19"/>
  <c r="AC76" i="23"/>
  <c r="AC34" i="23"/>
  <c r="H34" i="33"/>
  <c r="H76" i="33"/>
  <c r="Z76" i="14"/>
  <c r="Z34" i="14"/>
  <c r="H76" i="26"/>
  <c r="H34" i="26"/>
  <c r="AF75" i="16"/>
  <c r="R32" i="16"/>
  <c r="AF33" i="16"/>
  <c r="W34" i="33"/>
  <c r="W76" i="33"/>
  <c r="AC76" i="20"/>
  <c r="AC34" i="20"/>
  <c r="AA76" i="28"/>
  <c r="AA34" i="28"/>
  <c r="F34" i="1"/>
  <c r="F76" i="1"/>
  <c r="X34" i="33"/>
  <c r="X76" i="33"/>
  <c r="W76" i="31"/>
  <c r="W34" i="31"/>
  <c r="AE34" i="18"/>
  <c r="AE76" i="18"/>
  <c r="AA76" i="7"/>
  <c r="AA34" i="7"/>
  <c r="AF75" i="32"/>
  <c r="R75" i="32" s="1"/>
  <c r="AF33" i="32"/>
  <c r="AE34" i="32"/>
  <c r="AE76" i="32"/>
  <c r="AI34" i="11"/>
  <c r="AI76" i="11"/>
  <c r="AB76" i="28"/>
  <c r="AB34" i="28"/>
  <c r="S76" i="10"/>
  <c r="S34" i="10"/>
  <c r="AI34" i="26"/>
  <c r="AI76" i="26"/>
  <c r="V33" i="25"/>
  <c r="T32" i="25"/>
  <c r="V75" i="25"/>
  <c r="T75" i="25" s="1"/>
  <c r="Y76" i="4"/>
  <c r="Y34" i="4"/>
  <c r="H34" i="35"/>
  <c r="H76" i="35"/>
  <c r="W34" i="1"/>
  <c r="W76" i="1"/>
  <c r="V75" i="20"/>
  <c r="T75" i="20" s="1"/>
  <c r="V33" i="20"/>
  <c r="T32" i="20"/>
  <c r="AM32" i="20" s="1"/>
  <c r="AP32" i="20" s="1"/>
  <c r="AC76" i="25"/>
  <c r="AC34" i="25"/>
  <c r="L76" i="34"/>
  <c r="L34" i="34"/>
  <c r="AF33" i="3"/>
  <c r="AF75" i="3"/>
  <c r="R32" i="3"/>
  <c r="AM31" i="7"/>
  <c r="AP31" i="7" s="1"/>
  <c r="AH76" i="31"/>
  <c r="AH34" i="31"/>
  <c r="Y34" i="5"/>
  <c r="Y76" i="5"/>
  <c r="Z76" i="18"/>
  <c r="Z34" i="18"/>
  <c r="E34" i="25"/>
  <c r="E76" i="25"/>
  <c r="W34" i="8"/>
  <c r="W76" i="8"/>
  <c r="V76" i="18"/>
  <c r="V34" i="18"/>
  <c r="R32" i="27"/>
  <c r="AF75" i="27"/>
  <c r="R75" i="27" s="1"/>
  <c r="AF33" i="27"/>
  <c r="AG34" i="30"/>
  <c r="AG76" i="30"/>
  <c r="AC76" i="15"/>
  <c r="AC34" i="15"/>
  <c r="AI76" i="27"/>
  <c r="AI34" i="27"/>
  <c r="S76" i="31"/>
  <c r="S34" i="31"/>
  <c r="F76" i="27"/>
  <c r="F34" i="27"/>
  <c r="AM74" i="27"/>
  <c r="AP74" i="27" s="1"/>
  <c r="AM31" i="34"/>
  <c r="AP31" i="34" s="1"/>
  <c r="X76" i="20"/>
  <c r="X34" i="20"/>
  <c r="M76" i="1"/>
  <c r="M34" i="1"/>
  <c r="Z34" i="4"/>
  <c r="Z76" i="4"/>
  <c r="AE76" i="14"/>
  <c r="AE34" i="14"/>
  <c r="R32" i="15"/>
  <c r="AM32" i="15" s="1"/>
  <c r="AP32" i="15" s="1"/>
  <c r="AF75" i="15"/>
  <c r="R75" i="15" s="1"/>
  <c r="AF33" i="15"/>
  <c r="F34" i="35"/>
  <c r="F76" i="35"/>
  <c r="AG34" i="7"/>
  <c r="AG76" i="7"/>
  <c r="AE76" i="1"/>
  <c r="AE34" i="1"/>
  <c r="M34" i="30"/>
  <c r="M76" i="30"/>
  <c r="Y76" i="28"/>
  <c r="Y34" i="28"/>
  <c r="AE76" i="20"/>
  <c r="AE34" i="20"/>
  <c r="AB34" i="27"/>
  <c r="AB76" i="27"/>
  <c r="AD34" i="27"/>
  <c r="AD76" i="27"/>
  <c r="AF76" i="5"/>
  <c r="AF34" i="5"/>
  <c r="W76" i="37"/>
  <c r="W34" i="37"/>
  <c r="X76" i="3"/>
  <c r="X34" i="3"/>
  <c r="AB76" i="35"/>
  <c r="AB34" i="35"/>
  <c r="AH76" i="13"/>
  <c r="AH34" i="13"/>
  <c r="L76" i="3"/>
  <c r="L34" i="3"/>
  <c r="AH76" i="34"/>
  <c r="AH34" i="34"/>
  <c r="R74" i="23"/>
  <c r="AM74" i="23" s="1"/>
  <c r="AP74" i="23" s="1"/>
  <c r="AM31" i="23"/>
  <c r="AP31" i="23" s="1"/>
  <c r="E34" i="33"/>
  <c r="E76" i="33"/>
  <c r="X76" i="14"/>
  <c r="X34" i="14"/>
  <c r="AA34" i="26"/>
  <c r="AA76" i="26"/>
  <c r="AF33" i="19"/>
  <c r="AF75" i="19"/>
  <c r="R75" i="19" s="1"/>
  <c r="R32" i="19"/>
  <c r="F76" i="16"/>
  <c r="F34" i="16"/>
  <c r="AE34" i="25"/>
  <c r="AE76" i="25"/>
  <c r="V75" i="3"/>
  <c r="T75" i="3" s="1"/>
  <c r="V33" i="3"/>
  <c r="T32" i="3"/>
  <c r="R32" i="26"/>
  <c r="AM32" i="26" s="1"/>
  <c r="AP32" i="26" s="1"/>
  <c r="AF33" i="26"/>
  <c r="AF75" i="26"/>
  <c r="R75" i="26" s="1"/>
  <c r="AM75" i="26" s="1"/>
  <c r="AP75" i="26" s="1"/>
  <c r="Y76" i="34"/>
  <c r="Y34" i="34"/>
  <c r="Z76" i="32"/>
  <c r="Z34" i="32"/>
  <c r="AC76" i="36"/>
  <c r="AC34" i="36"/>
  <c r="V75" i="17"/>
  <c r="T75" i="17" s="1"/>
  <c r="V33" i="17"/>
  <c r="T32" i="17"/>
  <c r="AM32" i="17" s="1"/>
  <c r="AP32" i="17" s="1"/>
  <c r="AI76" i="15"/>
  <c r="AI34" i="15"/>
  <c r="AH34" i="33"/>
  <c r="AH76" i="33"/>
  <c r="S34" i="17"/>
  <c r="S76" i="17"/>
  <c r="AD34" i="13"/>
  <c r="AD76" i="13"/>
  <c r="V75" i="34"/>
  <c r="T75" i="34" s="1"/>
  <c r="V33" i="34"/>
  <c r="T32" i="34"/>
  <c r="Z34" i="33"/>
  <c r="Z76" i="33"/>
  <c r="H34" i="23"/>
  <c r="H76" i="23"/>
  <c r="AF33" i="11"/>
  <c r="AF75" i="11"/>
  <c r="R75" i="11" s="1"/>
  <c r="AM75" i="11" s="1"/>
  <c r="AP75" i="11" s="1"/>
  <c r="R32" i="11"/>
  <c r="AM32" i="11" s="1"/>
  <c r="AP32" i="11" s="1"/>
  <c r="AI76" i="25"/>
  <c r="AI34" i="25"/>
  <c r="AH76" i="7"/>
  <c r="AH34" i="7"/>
  <c r="AE76" i="11"/>
  <c r="AE34" i="11"/>
  <c r="F34" i="26"/>
  <c r="F76" i="26"/>
  <c r="T75" i="1"/>
  <c r="AM75" i="1" s="1"/>
  <c r="AP75" i="1" s="1"/>
  <c r="H76" i="31"/>
  <c r="H34" i="31"/>
  <c r="V75" i="6"/>
  <c r="T75" i="6" s="1"/>
  <c r="V33" i="6"/>
  <c r="T32" i="6"/>
  <c r="S76" i="36"/>
  <c r="S34" i="36"/>
  <c r="Z34" i="13"/>
  <c r="Z76" i="13"/>
  <c r="AI76" i="31"/>
  <c r="AI34" i="31"/>
  <c r="H76" i="17"/>
  <c r="H34" i="17"/>
  <c r="AC34" i="1"/>
  <c r="AC76" i="1"/>
  <c r="AB76" i="30"/>
  <c r="AB34" i="30"/>
  <c r="Z76" i="36"/>
  <c r="Z34" i="36"/>
  <c r="R32" i="4"/>
  <c r="AF33" i="4"/>
  <c r="AF75" i="4"/>
  <c r="R75" i="4" s="1"/>
  <c r="E34" i="31"/>
  <c r="E76" i="31"/>
  <c r="AD34" i="30"/>
  <c r="AD76" i="30"/>
  <c r="Z76" i="1"/>
  <c r="Z34" i="1"/>
  <c r="AB34" i="14"/>
  <c r="AB76" i="14"/>
  <c r="AG34" i="27"/>
  <c r="AG76" i="27"/>
  <c r="AI76" i="16"/>
  <c r="AI34" i="16"/>
  <c r="M34" i="34"/>
  <c r="M76" i="34"/>
  <c r="AI76" i="23"/>
  <c r="AI34" i="23"/>
  <c r="M34" i="25"/>
  <c r="M76" i="25"/>
  <c r="AD34" i="26"/>
  <c r="AD76" i="26"/>
  <c r="M76" i="16"/>
  <c r="M34" i="16"/>
  <c r="AG34" i="33"/>
  <c r="AG76" i="33"/>
  <c r="V75" i="19"/>
  <c r="T75" i="19" s="1"/>
  <c r="V33" i="19"/>
  <c r="T32" i="19"/>
  <c r="AC76" i="8"/>
  <c r="AC34" i="8"/>
  <c r="K76" i="14"/>
  <c r="K34" i="14"/>
  <c r="X34" i="8"/>
  <c r="X76" i="8"/>
  <c r="L34" i="5"/>
  <c r="L76" i="5"/>
  <c r="AE76" i="6"/>
  <c r="AE34" i="6"/>
  <c r="W34" i="16"/>
  <c r="W76" i="16"/>
  <c r="V75" i="27"/>
  <c r="T75" i="27" s="1"/>
  <c r="V33" i="27"/>
  <c r="T32" i="27"/>
  <c r="AM32" i="27" s="1"/>
  <c r="AP32" i="27" s="1"/>
  <c r="AF75" i="34"/>
  <c r="R75" i="34" s="1"/>
  <c r="AF33" i="34"/>
  <c r="R32" i="34"/>
  <c r="AA34" i="34"/>
  <c r="AA76" i="34"/>
  <c r="AE34" i="7"/>
  <c r="AE76" i="7"/>
  <c r="M76" i="14"/>
  <c r="M34" i="14"/>
  <c r="AA76" i="13"/>
  <c r="AA34" i="13"/>
  <c r="AM74" i="15"/>
  <c r="AP74" i="15" s="1"/>
  <c r="AD34" i="7"/>
  <c r="AD76" i="7"/>
  <c r="AM31" i="28"/>
  <c r="AP31" i="28" s="1"/>
  <c r="L34" i="8"/>
  <c r="L76" i="8"/>
  <c r="AF75" i="20"/>
  <c r="AF33" i="20"/>
  <c r="R33" i="20"/>
  <c r="R76" i="20" s="1"/>
  <c r="AG76" i="4"/>
  <c r="AG34" i="4"/>
  <c r="W34" i="11"/>
  <c r="W76" i="11"/>
  <c r="AI34" i="4"/>
  <c r="AI76" i="4"/>
  <c r="S34" i="20"/>
  <c r="S76" i="20"/>
  <c r="AE34" i="17"/>
  <c r="AE76" i="17"/>
  <c r="E34" i="23"/>
  <c r="E76" i="23"/>
  <c r="AC34" i="4"/>
  <c r="AC76" i="4"/>
  <c r="X76" i="19"/>
  <c r="X34" i="19"/>
  <c r="AA34" i="8"/>
  <c r="AA76" i="8"/>
  <c r="L34" i="28"/>
  <c r="L76" i="28"/>
  <c r="M76" i="11"/>
  <c r="M34" i="11"/>
  <c r="AE34" i="22"/>
  <c r="AE76" i="22"/>
  <c r="V76" i="5"/>
  <c r="V34" i="5"/>
  <c r="E34" i="4"/>
  <c r="E76" i="4"/>
  <c r="AE76" i="21"/>
  <c r="AE34" i="21"/>
  <c r="AD76" i="28"/>
  <c r="AD34" i="28"/>
  <c r="AE76" i="16"/>
  <c r="AE34" i="16"/>
  <c r="AF33" i="13"/>
  <c r="AF75" i="13"/>
  <c r="R75" i="13" s="1"/>
  <c r="AM75" i="13" s="1"/>
  <c r="AP75" i="13" s="1"/>
  <c r="R32" i="13"/>
  <c r="K34" i="35"/>
  <c r="K76" i="35"/>
  <c r="AD76" i="6"/>
  <c r="AD34" i="6"/>
  <c r="AC34" i="33"/>
  <c r="AC76" i="33"/>
  <c r="V33" i="31"/>
  <c r="V75" i="31"/>
  <c r="T32" i="31"/>
  <c r="L34" i="11"/>
  <c r="L76" i="11"/>
  <c r="X76" i="31"/>
  <c r="X34" i="31"/>
  <c r="AD34" i="16"/>
  <c r="AD76" i="16"/>
  <c r="S34" i="11"/>
  <c r="S76" i="11"/>
  <c r="H76" i="13"/>
  <c r="H34" i="13"/>
  <c r="V33" i="30"/>
  <c r="V75" i="30"/>
  <c r="T75" i="30" s="1"/>
  <c r="T32" i="30"/>
  <c r="AC34" i="14"/>
  <c r="AC76" i="14"/>
  <c r="AE34" i="8"/>
  <c r="AE76" i="8"/>
  <c r="U77" i="35"/>
  <c r="U35" i="35"/>
  <c r="U36" i="2"/>
  <c r="U78" i="2"/>
  <c r="U35" i="19"/>
  <c r="U77" i="19"/>
  <c r="U35" i="36"/>
  <c r="U77" i="36"/>
  <c r="U35" i="32"/>
  <c r="U77" i="32"/>
  <c r="U36" i="10"/>
  <c r="U78" i="10"/>
  <c r="U78" i="21"/>
  <c r="U36" i="21"/>
  <c r="U35" i="5"/>
  <c r="U77" i="5"/>
  <c r="U38" i="18"/>
  <c r="U80" i="18"/>
  <c r="U78" i="34"/>
  <c r="U36" i="34"/>
  <c r="U35" i="27"/>
  <c r="U77" i="27"/>
  <c r="U35" i="1"/>
  <c r="U77" i="1"/>
  <c r="U36" i="29"/>
  <c r="U78" i="29"/>
  <c r="U77" i="24"/>
  <c r="U35" i="24"/>
  <c r="U35" i="33"/>
  <c r="U77" i="33"/>
  <c r="U36" i="8"/>
  <c r="U78" i="8"/>
  <c r="U78" i="9"/>
  <c r="U36" i="9"/>
  <c r="U77" i="14"/>
  <c r="U35" i="14"/>
  <c r="U35" i="12"/>
  <c r="U77" i="12"/>
  <c r="U37" i="37"/>
  <c r="U79" i="37"/>
  <c r="U77" i="13"/>
  <c r="U35" i="13"/>
  <c r="U77" i="3"/>
  <c r="U35" i="3"/>
  <c r="U35" i="30"/>
  <c r="U77" i="30"/>
  <c r="U77" i="25"/>
  <c r="U35" i="25"/>
  <c r="U78" i="38"/>
  <c r="U36" i="38"/>
  <c r="U36" i="31"/>
  <c r="U78" i="31"/>
  <c r="U35" i="17"/>
  <c r="U77" i="17"/>
  <c r="U34" i="6"/>
  <c r="U76" i="6"/>
  <c r="U35" i="15"/>
  <c r="U77" i="15"/>
  <c r="U35" i="11"/>
  <c r="U77" i="11"/>
  <c r="U36" i="22"/>
  <c r="U78" i="22"/>
  <c r="U77" i="7"/>
  <c r="U35" i="7"/>
  <c r="U35" i="28"/>
  <c r="U77" i="28"/>
  <c r="U77" i="23"/>
  <c r="U35" i="23"/>
  <c r="Y35" i="33"/>
  <c r="Y77" i="33"/>
  <c r="AM75" i="37"/>
  <c r="AP75" i="37" s="1"/>
  <c r="Z77" i="19"/>
  <c r="Z35" i="19"/>
  <c r="AH35" i="20"/>
  <c r="AH77" i="20"/>
  <c r="W77" i="30"/>
  <c r="W35" i="30"/>
  <c r="AB35" i="10"/>
  <c r="AB77" i="10"/>
  <c r="K35" i="6"/>
  <c r="K77" i="6"/>
  <c r="AI35" i="7"/>
  <c r="AI77" i="7"/>
  <c r="Z35" i="31"/>
  <c r="Z77" i="31"/>
  <c r="AM75" i="18"/>
  <c r="AP75" i="18" s="1"/>
  <c r="AA77" i="32"/>
  <c r="AA35" i="32"/>
  <c r="AG35" i="31"/>
  <c r="AG77" i="31"/>
  <c r="AH35" i="11"/>
  <c r="AH77" i="11"/>
  <c r="AM75" i="38"/>
  <c r="AP75" i="38" s="1"/>
  <c r="W35" i="27"/>
  <c r="W77" i="27"/>
  <c r="AH77" i="25"/>
  <c r="AH35" i="25"/>
  <c r="W35" i="36"/>
  <c r="W77" i="36"/>
  <c r="AG77" i="32"/>
  <c r="AG35" i="32"/>
  <c r="AG35" i="3"/>
  <c r="AG77" i="3"/>
  <c r="K35" i="3"/>
  <c r="K77" i="3"/>
  <c r="AH35" i="18"/>
  <c r="AH77" i="18"/>
  <c r="AI77" i="9"/>
  <c r="AI35" i="9"/>
  <c r="AA35" i="38"/>
  <c r="AA77" i="38"/>
  <c r="Y35" i="18"/>
  <c r="Y77" i="18"/>
  <c r="F35" i="12"/>
  <c r="F77" i="12"/>
  <c r="W77" i="38"/>
  <c r="W35" i="38"/>
  <c r="AM32" i="38"/>
  <c r="AP32" i="38" s="1"/>
  <c r="AC77" i="38"/>
  <c r="AC35" i="38"/>
  <c r="AD77" i="12"/>
  <c r="AD35" i="12"/>
  <c r="F35" i="9"/>
  <c r="F77" i="9"/>
  <c r="E77" i="9"/>
  <c r="E35" i="9"/>
  <c r="AG77" i="12"/>
  <c r="AG35" i="12"/>
  <c r="E35" i="38"/>
  <c r="E77" i="38"/>
  <c r="S35" i="38"/>
  <c r="S77" i="38"/>
  <c r="AG34" i="17"/>
  <c r="AG76" i="17"/>
  <c r="R33" i="17"/>
  <c r="R76" i="17" s="1"/>
  <c r="K35" i="17"/>
  <c r="K77" i="17"/>
  <c r="AE77" i="12"/>
  <c r="AE35" i="12"/>
  <c r="F35" i="17"/>
  <c r="F77" i="17"/>
  <c r="M35" i="38"/>
  <c r="M77" i="38"/>
  <c r="AD35" i="9"/>
  <c r="AD77" i="9"/>
  <c r="M77" i="12"/>
  <c r="M35" i="12"/>
  <c r="AE35" i="29"/>
  <c r="AE77" i="29"/>
  <c r="AA35" i="18"/>
  <c r="AA77" i="18"/>
  <c r="AI77" i="12"/>
  <c r="AI35" i="12"/>
  <c r="Z77" i="9"/>
  <c r="Z35" i="9"/>
  <c r="AC77" i="9"/>
  <c r="AC35" i="9"/>
  <c r="F77" i="29"/>
  <c r="F35" i="29"/>
  <c r="L35" i="38"/>
  <c r="L77" i="38"/>
  <c r="M35" i="17"/>
  <c r="M77" i="17"/>
  <c r="AF76" i="9"/>
  <c r="AF34" i="9"/>
  <c r="R33" i="9"/>
  <c r="AG36" i="38"/>
  <c r="AG78" i="38"/>
  <c r="AA77" i="12"/>
  <c r="AA35" i="12"/>
  <c r="AB77" i="18"/>
  <c r="AB35" i="18"/>
  <c r="F35" i="38"/>
  <c r="F77" i="38"/>
  <c r="AF76" i="38"/>
  <c r="R76" i="38" s="1"/>
  <c r="AF34" i="38"/>
  <c r="R33" i="38"/>
  <c r="V76" i="38"/>
  <c r="T76" i="38" s="1"/>
  <c r="V34" i="38"/>
  <c r="T33" i="38"/>
  <c r="X36" i="11"/>
  <c r="X78" i="11"/>
  <c r="K77" i="18"/>
  <c r="K35" i="18"/>
  <c r="AB77" i="38"/>
  <c r="AB35" i="38"/>
  <c r="AH77" i="9"/>
  <c r="AH35" i="9"/>
  <c r="AG77" i="9"/>
  <c r="AG35" i="9"/>
  <c r="AB77" i="9"/>
  <c r="AB35" i="9"/>
  <c r="AB77" i="17"/>
  <c r="AB35" i="17"/>
  <c r="M35" i="9"/>
  <c r="M77" i="9"/>
  <c r="L35" i="18"/>
  <c r="L77" i="18"/>
  <c r="AF76" i="18"/>
  <c r="R76" i="18" s="1"/>
  <c r="AF34" i="18"/>
  <c r="R33" i="18"/>
  <c r="AF35" i="12"/>
  <c r="AF77" i="12"/>
  <c r="Y77" i="9"/>
  <c r="Y35" i="9"/>
  <c r="X35" i="38"/>
  <c r="X77" i="38"/>
  <c r="AG35" i="35"/>
  <c r="AG77" i="35"/>
  <c r="AD35" i="38"/>
  <c r="AD77" i="38"/>
  <c r="Z77" i="17"/>
  <c r="Z35" i="17"/>
  <c r="AE35" i="9"/>
  <c r="AE77" i="9"/>
  <c r="L77" i="9"/>
  <c r="L35" i="9"/>
  <c r="M77" i="18"/>
  <c r="M35" i="18"/>
  <c r="Z77" i="38"/>
  <c r="Z35" i="38"/>
  <c r="K77" i="9"/>
  <c r="K35" i="9"/>
  <c r="AM32" i="5"/>
  <c r="AP32" i="5" s="1"/>
  <c r="AI35" i="38"/>
  <c r="AI77" i="38"/>
  <c r="S35" i="12"/>
  <c r="S77" i="12"/>
  <c r="S77" i="18"/>
  <c r="S35" i="18"/>
  <c r="R75" i="17"/>
  <c r="AG34" i="29"/>
  <c r="AG76" i="29"/>
  <c r="R76" i="29" s="1"/>
  <c r="R33" i="29"/>
  <c r="W76" i="18"/>
  <c r="T76" i="18" s="1"/>
  <c r="W34" i="18"/>
  <c r="T33" i="18"/>
  <c r="V35" i="9"/>
  <c r="V77" i="9"/>
  <c r="AH77" i="38"/>
  <c r="AH35" i="38"/>
  <c r="AI35" i="18"/>
  <c r="AI77" i="18"/>
  <c r="AC35" i="18"/>
  <c r="AC77" i="18"/>
  <c r="AC34" i="29"/>
  <c r="AC76" i="29"/>
  <c r="T33" i="29"/>
  <c r="X35" i="9"/>
  <c r="X77" i="9"/>
  <c r="S77" i="9"/>
  <c r="S35" i="9"/>
  <c r="L35" i="12"/>
  <c r="L77" i="12"/>
  <c r="AI77" i="28"/>
  <c r="AI35" i="28"/>
  <c r="E76" i="18"/>
  <c r="E34" i="18"/>
  <c r="AG77" i="18"/>
  <c r="AG35" i="18"/>
  <c r="AD35" i="29"/>
  <c r="AD77" i="29"/>
  <c r="AE35" i="38"/>
  <c r="AE77" i="38"/>
  <c r="H35" i="38"/>
  <c r="H77" i="38"/>
  <c r="AM32" i="18"/>
  <c r="AP32" i="18" s="1"/>
  <c r="H36" i="9"/>
  <c r="H78" i="9"/>
  <c r="S34" i="4"/>
  <c r="S76" i="4"/>
  <c r="AB35" i="12"/>
  <c r="AB77" i="12"/>
  <c r="AM72" i="4"/>
  <c r="AP72" i="4" s="1"/>
  <c r="AI77" i="24"/>
  <c r="AI35" i="24"/>
  <c r="S32" i="2"/>
  <c r="S74" i="2"/>
  <c r="L77" i="24"/>
  <c r="L35" i="24"/>
  <c r="K74" i="2"/>
  <c r="K32" i="2"/>
  <c r="AC77" i="21"/>
  <c r="AC35" i="21"/>
  <c r="AH35" i="14"/>
  <c r="AH77" i="14"/>
  <c r="L77" i="37"/>
  <c r="L35" i="37"/>
  <c r="AG77" i="24"/>
  <c r="AG35" i="24"/>
  <c r="R73" i="12"/>
  <c r="AM73" i="12" s="1"/>
  <c r="AP73" i="12" s="1"/>
  <c r="AM30" i="12"/>
  <c r="AP30" i="12" s="1"/>
  <c r="AG74" i="2"/>
  <c r="AG32" i="2"/>
  <c r="AH77" i="24"/>
  <c r="AH35" i="24"/>
  <c r="K35" i="37"/>
  <c r="K77" i="37"/>
  <c r="AM30" i="2"/>
  <c r="T75" i="9"/>
  <c r="E34" i="21"/>
  <c r="E76" i="21"/>
  <c r="AM32" i="21"/>
  <c r="AP32" i="21" s="1"/>
  <c r="R73" i="2"/>
  <c r="AM72" i="2"/>
  <c r="AD74" i="2"/>
  <c r="AD32" i="2"/>
  <c r="AI77" i="37"/>
  <c r="AI35" i="37"/>
  <c r="AA35" i="24"/>
  <c r="AA77" i="24"/>
  <c r="AD35" i="37"/>
  <c r="AD77" i="37"/>
  <c r="Z77" i="24"/>
  <c r="Z35" i="24"/>
  <c r="W76" i="9"/>
  <c r="T76" i="9" s="1"/>
  <c r="W34" i="9"/>
  <c r="T33" i="9"/>
  <c r="F77" i="24"/>
  <c r="F35" i="24"/>
  <c r="K35" i="12"/>
  <c r="K77" i="12"/>
  <c r="AC35" i="37"/>
  <c r="AC77" i="37"/>
  <c r="V76" i="21"/>
  <c r="V34" i="21"/>
  <c r="T33" i="21"/>
  <c r="E34" i="24"/>
  <c r="E76" i="24"/>
  <c r="AF74" i="2"/>
  <c r="AF32" i="2"/>
  <c r="R31" i="2"/>
  <c r="AM31" i="2" s="1"/>
  <c r="AP31" i="2" s="1"/>
  <c r="AI35" i="35"/>
  <c r="AI77" i="35"/>
  <c r="AC35" i="24"/>
  <c r="AC77" i="24"/>
  <c r="F77" i="37"/>
  <c r="F35" i="37"/>
  <c r="H77" i="21"/>
  <c r="H35" i="21"/>
  <c r="AI77" i="21"/>
  <c r="AI35" i="21"/>
  <c r="Y35" i="24"/>
  <c r="Y77" i="24"/>
  <c r="AH74" i="12"/>
  <c r="AH32" i="12"/>
  <c r="R31" i="12"/>
  <c r="M77" i="24"/>
  <c r="M35" i="24"/>
  <c r="AE32" i="24"/>
  <c r="AE74" i="24"/>
  <c r="T31" i="24"/>
  <c r="AM31" i="24" s="1"/>
  <c r="AP31" i="24" s="1"/>
  <c r="R33" i="24"/>
  <c r="AF76" i="24"/>
  <c r="AF34" i="24"/>
  <c r="AG35" i="37"/>
  <c r="AG77" i="37"/>
  <c r="AA77" i="9"/>
  <c r="AA35" i="9"/>
  <c r="E32" i="2"/>
  <c r="E74" i="2"/>
  <c r="AA32" i="4"/>
  <c r="AA74" i="4"/>
  <c r="T31" i="4"/>
  <c r="AM31" i="4" s="1"/>
  <c r="AP31" i="4" s="1"/>
  <c r="M35" i="29"/>
  <c r="M77" i="29"/>
  <c r="Y35" i="12"/>
  <c r="Y77" i="12"/>
  <c r="X74" i="2"/>
  <c r="X32" i="2"/>
  <c r="AM74" i="21"/>
  <c r="AP74" i="21" s="1"/>
  <c r="H77" i="24"/>
  <c r="H35" i="24"/>
  <c r="Z74" i="2"/>
  <c r="Z32" i="2"/>
  <c r="Y77" i="21"/>
  <c r="Y35" i="21"/>
  <c r="AC74" i="2"/>
  <c r="AC32" i="2"/>
  <c r="AD77" i="14"/>
  <c r="AD35" i="14"/>
  <c r="V34" i="4"/>
  <c r="V76" i="4"/>
  <c r="AI32" i="2"/>
  <c r="AI74" i="2"/>
  <c r="AD34" i="5"/>
  <c r="AD76" i="5"/>
  <c r="T33" i="5"/>
  <c r="AB35" i="4"/>
  <c r="AB77" i="4"/>
  <c r="S35" i="24"/>
  <c r="S77" i="24"/>
  <c r="V34" i="24"/>
  <c r="V76" i="24"/>
  <c r="AE77" i="37"/>
  <c r="AE35" i="37"/>
  <c r="AA35" i="37"/>
  <c r="AA77" i="37"/>
  <c r="AI34" i="5"/>
  <c r="AI76" i="5"/>
  <c r="R76" i="5" s="1"/>
  <c r="R33" i="5"/>
  <c r="Y74" i="2"/>
  <c r="Y32" i="2"/>
  <c r="R75" i="21"/>
  <c r="AA77" i="21"/>
  <c r="AA35" i="21"/>
  <c r="AG35" i="21"/>
  <c r="AG77" i="21"/>
  <c r="X35" i="12"/>
  <c r="X77" i="12"/>
  <c r="AC35" i="34"/>
  <c r="AC77" i="34"/>
  <c r="K78" i="38"/>
  <c r="K36" i="38"/>
  <c r="X76" i="37"/>
  <c r="X34" i="37"/>
  <c r="T33" i="37"/>
  <c r="T75" i="5"/>
  <c r="M77" i="21"/>
  <c r="M35" i="21"/>
  <c r="W77" i="12"/>
  <c r="W35" i="12"/>
  <c r="AH77" i="22"/>
  <c r="AH35" i="22"/>
  <c r="AM74" i="37"/>
  <c r="AP74" i="37" s="1"/>
  <c r="X77" i="24"/>
  <c r="X35" i="24"/>
  <c r="AC77" i="12"/>
  <c r="AC35" i="12"/>
  <c r="H36" i="12"/>
  <c r="H78" i="12"/>
  <c r="AD35" i="24"/>
  <c r="AD77" i="24"/>
  <c r="X77" i="28"/>
  <c r="X35" i="28"/>
  <c r="AG77" i="34"/>
  <c r="AG35" i="34"/>
  <c r="AF34" i="37"/>
  <c r="AF76" i="37"/>
  <c r="R76" i="37" s="1"/>
  <c r="R33" i="37"/>
  <c r="R75" i="5"/>
  <c r="AM72" i="12"/>
  <c r="AP72" i="12" s="1"/>
  <c r="S77" i="37"/>
  <c r="S35" i="37"/>
  <c r="AF76" i="21"/>
  <c r="R76" i="21" s="1"/>
  <c r="AF34" i="21"/>
  <c r="R33" i="21"/>
  <c r="Z35" i="37"/>
  <c r="Z77" i="37"/>
  <c r="K35" i="24"/>
  <c r="K77" i="24"/>
  <c r="K76" i="5"/>
  <c r="K34" i="5"/>
  <c r="AH35" i="37"/>
  <c r="AH77" i="37"/>
  <c r="AH35" i="21"/>
  <c r="AH77" i="21"/>
  <c r="AB77" i="37"/>
  <c r="AB35" i="37"/>
  <c r="AB35" i="21"/>
  <c r="AB77" i="21"/>
  <c r="Z35" i="21"/>
  <c r="Z77" i="21"/>
  <c r="W35" i="4"/>
  <c r="W77" i="4"/>
  <c r="E34" i="12"/>
  <c r="E76" i="12"/>
  <c r="Y77" i="37"/>
  <c r="Y35" i="37"/>
  <c r="AQ42" i="49"/>
  <c r="H32" i="2"/>
  <c r="H74" i="2"/>
  <c r="M74" i="2"/>
  <c r="M32" i="2"/>
  <c r="T73" i="2"/>
  <c r="E34" i="37"/>
  <c r="E76" i="37"/>
  <c r="AM72" i="24"/>
  <c r="AP72" i="24" s="1"/>
  <c r="AB32" i="2"/>
  <c r="AB74" i="2"/>
  <c r="K35" i="21"/>
  <c r="K77" i="21"/>
  <c r="V32" i="2"/>
  <c r="V74" i="2"/>
  <c r="F74" i="2"/>
  <c r="F32" i="2"/>
  <c r="Y78" i="38"/>
  <c r="Y36" i="38"/>
  <c r="AD35" i="21"/>
  <c r="AD77" i="21"/>
  <c r="W35" i="24"/>
  <c r="W77" i="24"/>
  <c r="T41" i="2"/>
  <c r="L74" i="2"/>
  <c r="L32" i="2"/>
  <c r="X35" i="21"/>
  <c r="X77" i="21"/>
  <c r="H35" i="37"/>
  <c r="H77" i="37"/>
  <c r="AD35" i="17"/>
  <c r="AD77" i="17"/>
  <c r="Z77" i="12"/>
  <c r="Z35" i="12"/>
  <c r="V34" i="12"/>
  <c r="V76" i="12"/>
  <c r="T76" i="12" s="1"/>
  <c r="T33" i="12"/>
  <c r="W32" i="2"/>
  <c r="W74" i="2"/>
  <c r="AP31" i="9"/>
  <c r="P79" i="34" l="1"/>
  <c r="P37" i="34"/>
  <c r="G84" i="8"/>
  <c r="P41" i="27"/>
  <c r="P30" i="43" s="1"/>
  <c r="I39" i="10"/>
  <c r="I81" i="10"/>
  <c r="G39" i="26"/>
  <c r="G81" i="26"/>
  <c r="Q79" i="28"/>
  <c r="Q37" i="28"/>
  <c r="Q83" i="38"/>
  <c r="Q84" i="38" s="1"/>
  <c r="U43" i="39" s="1"/>
  <c r="Q41" i="38"/>
  <c r="Q41" i="43" s="1"/>
  <c r="C39" i="5"/>
  <c r="C81" i="5"/>
  <c r="I38" i="23"/>
  <c r="I80" i="23"/>
  <c r="C80" i="30"/>
  <c r="C38" i="30"/>
  <c r="Q79" i="33"/>
  <c r="Q37" i="33"/>
  <c r="C84" i="27"/>
  <c r="G32" i="39" s="1"/>
  <c r="C38" i="35"/>
  <c r="C80" i="35"/>
  <c r="N41" i="18"/>
  <c r="N21" i="43" s="1"/>
  <c r="Q38" i="19"/>
  <c r="Q80" i="19"/>
  <c r="Q39" i="2"/>
  <c r="Q81" i="2"/>
  <c r="P80" i="16"/>
  <c r="P38" i="16"/>
  <c r="I39" i="1"/>
  <c r="I81" i="1"/>
  <c r="I39" i="38"/>
  <c r="I81" i="38"/>
  <c r="J39" i="18"/>
  <c r="J81" i="18"/>
  <c r="J80" i="26"/>
  <c r="J38" i="26"/>
  <c r="O41" i="31"/>
  <c r="P38" i="12"/>
  <c r="P80" i="12"/>
  <c r="P39" i="26"/>
  <c r="P81" i="26"/>
  <c r="P80" i="1"/>
  <c r="P38" i="1"/>
  <c r="O82" i="29"/>
  <c r="O40" i="29"/>
  <c r="U36" i="26"/>
  <c r="U78" i="26"/>
  <c r="I80" i="6"/>
  <c r="I38" i="6"/>
  <c r="P81" i="5"/>
  <c r="P39" i="5"/>
  <c r="N39" i="23"/>
  <c r="N81" i="23"/>
  <c r="Q39" i="8"/>
  <c r="Q81" i="8"/>
  <c r="Q83" i="32"/>
  <c r="Q84" i="32" s="1"/>
  <c r="U37" i="39" s="1"/>
  <c r="Q41" i="32"/>
  <c r="Q35" i="43" s="1"/>
  <c r="J79" i="10"/>
  <c r="J37" i="10"/>
  <c r="Q39" i="13"/>
  <c r="Q81" i="13"/>
  <c r="Q40" i="5"/>
  <c r="Q83" i="5" s="1"/>
  <c r="Q82" i="5"/>
  <c r="Q84" i="5" s="1"/>
  <c r="G39" i="28"/>
  <c r="G81" i="28"/>
  <c r="C38" i="9"/>
  <c r="C80" i="9"/>
  <c r="P82" i="2"/>
  <c r="P40" i="2"/>
  <c r="I39" i="19"/>
  <c r="I81" i="19"/>
  <c r="G37" i="20"/>
  <c r="G79" i="20"/>
  <c r="I38" i="22"/>
  <c r="I80" i="22"/>
  <c r="G38" i="11"/>
  <c r="G80" i="11"/>
  <c r="Q80" i="29"/>
  <c r="Q38" i="29"/>
  <c r="O40" i="27"/>
  <c r="O83" i="27" s="1"/>
  <c r="O84" i="27" s="1"/>
  <c r="S32" i="39" s="1"/>
  <c r="O82" i="27"/>
  <c r="C40" i="36"/>
  <c r="C82" i="36"/>
  <c r="O38" i="15"/>
  <c r="O80" i="15"/>
  <c r="C38" i="14"/>
  <c r="C80" i="14"/>
  <c r="U78" i="20"/>
  <c r="U36" i="20"/>
  <c r="N80" i="13"/>
  <c r="N38" i="13"/>
  <c r="N38" i="10"/>
  <c r="N80" i="10"/>
  <c r="P38" i="31"/>
  <c r="P80" i="31"/>
  <c r="G80" i="30"/>
  <c r="G38" i="30"/>
  <c r="I39" i="2"/>
  <c r="I81" i="2"/>
  <c r="O84" i="31"/>
  <c r="S36" i="39" s="1"/>
  <c r="J37" i="3"/>
  <c r="J79" i="3"/>
  <c r="P37" i="24"/>
  <c r="P79" i="24"/>
  <c r="C39" i="15"/>
  <c r="C81" i="15"/>
  <c r="C37" i="18"/>
  <c r="C79" i="18"/>
  <c r="N40" i="20"/>
  <c r="N83" i="20" s="1"/>
  <c r="N82" i="20"/>
  <c r="Q80" i="1"/>
  <c r="Q38" i="1"/>
  <c r="C80" i="29"/>
  <c r="C38" i="29"/>
  <c r="C40" i="1"/>
  <c r="C82" i="1"/>
  <c r="G39" i="25"/>
  <c r="G81" i="25"/>
  <c r="C79" i="31"/>
  <c r="C37" i="31"/>
  <c r="G82" i="24"/>
  <c r="G40" i="24"/>
  <c r="G81" i="19"/>
  <c r="G39" i="19"/>
  <c r="G39" i="33"/>
  <c r="G81" i="33"/>
  <c r="I80" i="35"/>
  <c r="I38" i="35"/>
  <c r="P38" i="8"/>
  <c r="P80" i="8"/>
  <c r="Q38" i="27"/>
  <c r="Q80" i="27"/>
  <c r="J39" i="28"/>
  <c r="J81" i="28"/>
  <c r="Q39" i="34"/>
  <c r="Q81" i="34"/>
  <c r="AM32" i="10"/>
  <c r="AP32" i="10" s="1"/>
  <c r="Q79" i="35"/>
  <c r="Q37" i="35"/>
  <c r="N81" i="14"/>
  <c r="N39" i="14"/>
  <c r="O81" i="19"/>
  <c r="O39" i="19"/>
  <c r="G40" i="22"/>
  <c r="G83" i="22" s="1"/>
  <c r="G82" i="22"/>
  <c r="G41" i="22"/>
  <c r="G25" i="43" s="1"/>
  <c r="O82" i="9"/>
  <c r="O40" i="9"/>
  <c r="P83" i="19"/>
  <c r="P84" i="19" s="1"/>
  <c r="T24" i="39" s="1"/>
  <c r="P41" i="19"/>
  <c r="P22" i="43" s="1"/>
  <c r="N39" i="32"/>
  <c r="N81" i="32"/>
  <c r="P41" i="33"/>
  <c r="P36" i="43" s="1"/>
  <c r="J80" i="29"/>
  <c r="J38" i="29"/>
  <c r="I41" i="18"/>
  <c r="I21" i="43" s="1"/>
  <c r="N80" i="27"/>
  <c r="N38" i="27"/>
  <c r="P40" i="23"/>
  <c r="P82" i="23"/>
  <c r="I79" i="36"/>
  <c r="I37" i="36"/>
  <c r="C40" i="16"/>
  <c r="C82" i="16"/>
  <c r="Q81" i="20"/>
  <c r="Q39" i="20"/>
  <c r="J82" i="8"/>
  <c r="J40" i="8"/>
  <c r="G38" i="31"/>
  <c r="G80" i="31"/>
  <c r="C79" i="33"/>
  <c r="C37" i="33"/>
  <c r="O79" i="37"/>
  <c r="O37" i="37"/>
  <c r="I80" i="9"/>
  <c r="I38" i="9"/>
  <c r="P81" i="21"/>
  <c r="P39" i="21"/>
  <c r="O80" i="21"/>
  <c r="O38" i="21"/>
  <c r="Q83" i="7"/>
  <c r="Q84" i="7" s="1"/>
  <c r="U12" i="39" s="1"/>
  <c r="Q41" i="7"/>
  <c r="Q10" i="43" s="1"/>
  <c r="O37" i="7"/>
  <c r="O79" i="7"/>
  <c r="J80" i="16"/>
  <c r="J38" i="16"/>
  <c r="C80" i="38"/>
  <c r="C38" i="38"/>
  <c r="G39" i="37"/>
  <c r="G81" i="37"/>
  <c r="Q80" i="30"/>
  <c r="Q38" i="30"/>
  <c r="AM75" i="15"/>
  <c r="AP75" i="15" s="1"/>
  <c r="C37" i="12"/>
  <c r="C79" i="12"/>
  <c r="O37" i="22"/>
  <c r="O79" i="22"/>
  <c r="N80" i="2"/>
  <c r="N38" i="2"/>
  <c r="Q39" i="24"/>
  <c r="Q81" i="24"/>
  <c r="N80" i="37"/>
  <c r="N38" i="37"/>
  <c r="P83" i="38"/>
  <c r="P84" i="38" s="1"/>
  <c r="T43" i="39" s="1"/>
  <c r="P41" i="38"/>
  <c r="P41" i="43" s="1"/>
  <c r="Q80" i="36"/>
  <c r="Q38" i="36"/>
  <c r="G41" i="4"/>
  <c r="G7" i="43" s="1"/>
  <c r="N81" i="33"/>
  <c r="N39" i="33"/>
  <c r="Q38" i="9"/>
  <c r="Q80" i="9"/>
  <c r="T23" i="39"/>
  <c r="G40" i="23"/>
  <c r="G82" i="23"/>
  <c r="U10" i="39"/>
  <c r="O40" i="30"/>
  <c r="O83" i="30" s="1"/>
  <c r="O82" i="30"/>
  <c r="C81" i="2"/>
  <c r="C39" i="2"/>
  <c r="P37" i="13"/>
  <c r="P79" i="13"/>
  <c r="Q82" i="23"/>
  <c r="Q40" i="23"/>
  <c r="Q83" i="23" s="1"/>
  <c r="N39" i="17"/>
  <c r="N81" i="17"/>
  <c r="C39" i="32"/>
  <c r="C81" i="32"/>
  <c r="N79" i="31"/>
  <c r="N37" i="31"/>
  <c r="I38" i="8"/>
  <c r="I80" i="8"/>
  <c r="C38" i="3"/>
  <c r="C80" i="3"/>
  <c r="O39" i="12"/>
  <c r="O81" i="12"/>
  <c r="I82" i="16"/>
  <c r="I40" i="16"/>
  <c r="O37" i="25"/>
  <c r="O79" i="25"/>
  <c r="G37" i="35"/>
  <c r="G79" i="35"/>
  <c r="O40" i="35"/>
  <c r="O83" i="35" s="1"/>
  <c r="O84" i="35" s="1"/>
  <c r="S40" i="39" s="1"/>
  <c r="O82" i="35"/>
  <c r="C80" i="21"/>
  <c r="C38" i="21"/>
  <c r="C39" i="25"/>
  <c r="C81" i="25"/>
  <c r="I83" i="12"/>
  <c r="I84" i="12" s="1"/>
  <c r="M17" i="39" s="1"/>
  <c r="I41" i="12"/>
  <c r="I15" i="43" s="1"/>
  <c r="O83" i="4"/>
  <c r="O84" i="4" s="1"/>
  <c r="S9" i="39" s="1"/>
  <c r="O41" i="4"/>
  <c r="C80" i="13"/>
  <c r="C38" i="13"/>
  <c r="K37" i="39"/>
  <c r="N40" i="22"/>
  <c r="N82" i="22"/>
  <c r="I81" i="3"/>
  <c r="I39" i="3"/>
  <c r="I39" i="31"/>
  <c r="I81" i="31"/>
  <c r="AM33" i="38"/>
  <c r="AP33" i="38" s="1"/>
  <c r="AM32" i="34"/>
  <c r="AP32" i="34" s="1"/>
  <c r="AM32" i="36"/>
  <c r="AP32" i="36" s="1"/>
  <c r="I39" i="15"/>
  <c r="I81" i="15"/>
  <c r="N40" i="8"/>
  <c r="N82" i="8"/>
  <c r="N39" i="24"/>
  <c r="N81" i="24"/>
  <c r="N82" i="3"/>
  <c r="N40" i="3"/>
  <c r="G38" i="34"/>
  <c r="G80" i="34"/>
  <c r="Q39" i="14"/>
  <c r="Q81" i="14"/>
  <c r="O79" i="10"/>
  <c r="O37" i="10"/>
  <c r="G38" i="14"/>
  <c r="G80" i="14"/>
  <c r="G83" i="6"/>
  <c r="G84" i="6" s="1"/>
  <c r="G41" i="6"/>
  <c r="G9" i="43" s="1"/>
  <c r="G81" i="17"/>
  <c r="G39" i="17"/>
  <c r="J40" i="30"/>
  <c r="J82" i="30"/>
  <c r="D37" i="1"/>
  <c r="D79" i="1"/>
  <c r="J82" i="33"/>
  <c r="J40" i="33"/>
  <c r="P84" i="27"/>
  <c r="G80" i="3"/>
  <c r="G38" i="3"/>
  <c r="G80" i="27"/>
  <c r="G38" i="27"/>
  <c r="P80" i="7"/>
  <c r="P38" i="7"/>
  <c r="AM75" i="21"/>
  <c r="AP75" i="21" s="1"/>
  <c r="AM73" i="2"/>
  <c r="AP73" i="2" s="1"/>
  <c r="I80" i="7"/>
  <c r="I38" i="7"/>
  <c r="J39" i="15"/>
  <c r="J81" i="15"/>
  <c r="O80" i="13"/>
  <c r="O38" i="13"/>
  <c r="C38" i="4"/>
  <c r="C80" i="4"/>
  <c r="J83" i="23"/>
  <c r="J84" i="23" s="1"/>
  <c r="J41" i="23"/>
  <c r="J26" i="43" s="1"/>
  <c r="I39" i="28"/>
  <c r="I81" i="28"/>
  <c r="N38" i="11"/>
  <c r="N80" i="11"/>
  <c r="K13" i="39"/>
  <c r="O40" i="5"/>
  <c r="O82" i="5"/>
  <c r="P83" i="20"/>
  <c r="P84" i="20" s="1"/>
  <c r="P41" i="20"/>
  <c r="P23" i="43" s="1"/>
  <c r="N37" i="36"/>
  <c r="N79" i="36"/>
  <c r="N81" i="1"/>
  <c r="N39" i="1"/>
  <c r="I39" i="14"/>
  <c r="I81" i="14"/>
  <c r="I80" i="27"/>
  <c r="I38" i="27"/>
  <c r="O81" i="18"/>
  <c r="O39" i="18"/>
  <c r="Q38" i="4"/>
  <c r="Q80" i="4"/>
  <c r="G79" i="1"/>
  <c r="G37" i="1"/>
  <c r="N79" i="35"/>
  <c r="N37" i="35"/>
  <c r="AM32" i="13"/>
  <c r="AP32" i="13" s="1"/>
  <c r="AM75" i="20"/>
  <c r="AP75" i="20" s="1"/>
  <c r="O39" i="26"/>
  <c r="O81" i="26"/>
  <c r="O39" i="38"/>
  <c r="O81" i="38"/>
  <c r="Q83" i="10"/>
  <c r="Q84" i="10" s="1"/>
  <c r="Q41" i="10"/>
  <c r="Q13" i="43" s="1"/>
  <c r="N38" i="29"/>
  <c r="N80" i="29"/>
  <c r="P41" i="30"/>
  <c r="P33" i="43" s="1"/>
  <c r="C38" i="22"/>
  <c r="C80" i="22"/>
  <c r="I84" i="24"/>
  <c r="M29" i="39" s="1"/>
  <c r="N79" i="21"/>
  <c r="N37" i="21"/>
  <c r="J80" i="22"/>
  <c r="J38" i="22"/>
  <c r="G39" i="10"/>
  <c r="G81" i="10"/>
  <c r="C84" i="20"/>
  <c r="P80" i="14"/>
  <c r="P38" i="14"/>
  <c r="J82" i="12"/>
  <c r="J40" i="12"/>
  <c r="O80" i="1"/>
  <c r="O38" i="1"/>
  <c r="N37" i="16"/>
  <c r="N79" i="16"/>
  <c r="C79" i="34"/>
  <c r="C37" i="34"/>
  <c r="G38" i="5"/>
  <c r="G80" i="5"/>
  <c r="I39" i="5"/>
  <c r="I81" i="5"/>
  <c r="G83" i="38"/>
  <c r="G84" i="38" s="1"/>
  <c r="G41" i="38"/>
  <c r="G41" i="43" s="1"/>
  <c r="O82" i="24"/>
  <c r="O40" i="24"/>
  <c r="J80" i="21"/>
  <c r="J38" i="21"/>
  <c r="I81" i="32"/>
  <c r="I39" i="32"/>
  <c r="P38" i="37"/>
  <c r="P80" i="37"/>
  <c r="C79" i="37"/>
  <c r="C37" i="37"/>
  <c r="J39" i="11"/>
  <c r="J81" i="11"/>
  <c r="P38" i="6"/>
  <c r="P80" i="6"/>
  <c r="N80" i="9"/>
  <c r="N38" i="9"/>
  <c r="T35" i="39"/>
  <c r="N83" i="30"/>
  <c r="N84" i="30" s="1"/>
  <c r="N41" i="30"/>
  <c r="N33" i="43" s="1"/>
  <c r="P79" i="22"/>
  <c r="P37" i="22"/>
  <c r="O39" i="36"/>
  <c r="O81" i="36"/>
  <c r="J83" i="38"/>
  <c r="J84" i="38" s="1"/>
  <c r="J41" i="38"/>
  <c r="J41" i="43" s="1"/>
  <c r="O40" i="33"/>
  <c r="O83" i="33" s="1"/>
  <c r="O82" i="33"/>
  <c r="G80" i="15"/>
  <c r="G38" i="15"/>
  <c r="Q39" i="6"/>
  <c r="Q81" i="6"/>
  <c r="O37" i="28"/>
  <c r="O79" i="28"/>
  <c r="P79" i="11"/>
  <c r="P37" i="11"/>
  <c r="O80" i="2"/>
  <c r="O38" i="2"/>
  <c r="P38" i="3"/>
  <c r="P80" i="3"/>
  <c r="I38" i="33"/>
  <c r="I80" i="33"/>
  <c r="G39" i="9"/>
  <c r="G81" i="9"/>
  <c r="Q39" i="16"/>
  <c r="Q81" i="16"/>
  <c r="I41" i="24"/>
  <c r="I27" i="43" s="1"/>
  <c r="Q41" i="3"/>
  <c r="Q6" i="43" s="1"/>
  <c r="K34" i="39"/>
  <c r="J39" i="24"/>
  <c r="J81" i="24"/>
  <c r="G83" i="18"/>
  <c r="G84" i="18" s="1"/>
  <c r="G41" i="18"/>
  <c r="G21" i="43" s="1"/>
  <c r="T76" i="37"/>
  <c r="O38" i="16"/>
  <c r="O80" i="16"/>
  <c r="O37" i="11"/>
  <c r="O79" i="11"/>
  <c r="I82" i="37"/>
  <c r="I40" i="37"/>
  <c r="I83" i="37" s="1"/>
  <c r="I84" i="37" s="1"/>
  <c r="M42" i="39" s="1"/>
  <c r="C37" i="8"/>
  <c r="C79" i="8"/>
  <c r="I38" i="34"/>
  <c r="I80" i="34"/>
  <c r="Q84" i="3"/>
  <c r="N39" i="28"/>
  <c r="N81" i="28"/>
  <c r="P41" i="18"/>
  <c r="P21" i="43" s="1"/>
  <c r="C38" i="11"/>
  <c r="C80" i="11"/>
  <c r="P39" i="25"/>
  <c r="P81" i="25"/>
  <c r="N80" i="26"/>
  <c r="N38" i="26"/>
  <c r="N82" i="6"/>
  <c r="N40" i="6"/>
  <c r="O41" i="30"/>
  <c r="O83" i="23"/>
  <c r="O84" i="23" s="1"/>
  <c r="S28" i="39" s="1"/>
  <c r="O41" i="23"/>
  <c r="O79" i="17"/>
  <c r="O37" i="17"/>
  <c r="AM33" i="9"/>
  <c r="AP33" i="9" s="1"/>
  <c r="T76" i="29"/>
  <c r="AM32" i="33"/>
  <c r="AP32" i="33" s="1"/>
  <c r="I79" i="13"/>
  <c r="I37" i="13"/>
  <c r="O37" i="3"/>
  <c r="O79" i="3"/>
  <c r="C40" i="23"/>
  <c r="C83" i="23" s="1"/>
  <c r="C82" i="23"/>
  <c r="G82" i="2"/>
  <c r="G40" i="2"/>
  <c r="C83" i="7"/>
  <c r="C84" i="7" s="1"/>
  <c r="C41" i="7"/>
  <c r="C79" i="17"/>
  <c r="C37" i="17"/>
  <c r="O38" i="32"/>
  <c r="O80" i="32"/>
  <c r="I81" i="21"/>
  <c r="I39" i="21"/>
  <c r="J39" i="32"/>
  <c r="J81" i="32"/>
  <c r="P38" i="28"/>
  <c r="P80" i="28"/>
  <c r="C39" i="19"/>
  <c r="C81" i="19"/>
  <c r="G38" i="21"/>
  <c r="G80" i="21"/>
  <c r="Q39" i="25"/>
  <c r="Q81" i="25"/>
  <c r="O38" i="6"/>
  <c r="O80" i="6"/>
  <c r="O82" i="8"/>
  <c r="O40" i="8"/>
  <c r="J37" i="25"/>
  <c r="J79" i="25"/>
  <c r="Q81" i="26"/>
  <c r="Q39" i="26"/>
  <c r="G80" i="36"/>
  <c r="G38" i="36"/>
  <c r="AM32" i="30"/>
  <c r="AP32" i="30" s="1"/>
  <c r="AM75" i="36"/>
  <c r="AP75" i="36" s="1"/>
  <c r="AM75" i="27"/>
  <c r="AP75" i="27" s="1"/>
  <c r="AM75" i="6"/>
  <c r="AP75" i="6" s="1"/>
  <c r="AM75" i="35"/>
  <c r="AP75" i="35" s="1"/>
  <c r="AE35" i="17"/>
  <c r="AE77" i="17"/>
  <c r="AG77" i="33"/>
  <c r="AG35" i="33"/>
  <c r="AH35" i="17"/>
  <c r="AH77" i="17"/>
  <c r="X77" i="7"/>
  <c r="X35" i="7"/>
  <c r="AI77" i="1"/>
  <c r="AI35" i="1"/>
  <c r="V76" i="26"/>
  <c r="T76" i="26" s="1"/>
  <c r="V34" i="26"/>
  <c r="K77" i="7"/>
  <c r="K35" i="7"/>
  <c r="M35" i="8"/>
  <c r="M77" i="8"/>
  <c r="U78" i="16"/>
  <c r="U36" i="16"/>
  <c r="W77" i="8"/>
  <c r="W35" i="8"/>
  <c r="Y35" i="4"/>
  <c r="Y77" i="4"/>
  <c r="X35" i="33"/>
  <c r="X77" i="33"/>
  <c r="W77" i="33"/>
  <c r="W35" i="33"/>
  <c r="K35" i="29"/>
  <c r="K77" i="29"/>
  <c r="H77" i="25"/>
  <c r="H35" i="25"/>
  <c r="AB77" i="19"/>
  <c r="AB35" i="19"/>
  <c r="E35" i="22"/>
  <c r="E77" i="22"/>
  <c r="AG35" i="6"/>
  <c r="AG77" i="6"/>
  <c r="AI77" i="20"/>
  <c r="AI35" i="20"/>
  <c r="AG35" i="25"/>
  <c r="AG77" i="25"/>
  <c r="S35" i="28"/>
  <c r="S77" i="28"/>
  <c r="K35" i="8"/>
  <c r="K77" i="8"/>
  <c r="L35" i="30"/>
  <c r="L77" i="30"/>
  <c r="Z35" i="4"/>
  <c r="Z77" i="4"/>
  <c r="AG35" i="30"/>
  <c r="AG77" i="30"/>
  <c r="AG35" i="10"/>
  <c r="AG77" i="10"/>
  <c r="Y77" i="26"/>
  <c r="Y35" i="26"/>
  <c r="AD35" i="3"/>
  <c r="AD77" i="3"/>
  <c r="AD77" i="6"/>
  <c r="AD35" i="6"/>
  <c r="AA35" i="8"/>
  <c r="AA77" i="8"/>
  <c r="K77" i="14"/>
  <c r="K35" i="14"/>
  <c r="L35" i="26"/>
  <c r="L77" i="26"/>
  <c r="T76" i="5"/>
  <c r="AF76" i="14"/>
  <c r="R76" i="14" s="1"/>
  <c r="AF34" i="14"/>
  <c r="R33" i="14"/>
  <c r="AF35" i="17"/>
  <c r="AF77" i="17"/>
  <c r="AC35" i="10"/>
  <c r="AC77" i="10"/>
  <c r="H35" i="19"/>
  <c r="H77" i="19"/>
  <c r="AI77" i="36"/>
  <c r="AI35" i="36"/>
  <c r="V34" i="30"/>
  <c r="V76" i="30"/>
  <c r="T76" i="30" s="1"/>
  <c r="T33" i="30"/>
  <c r="AD35" i="7"/>
  <c r="AD77" i="7"/>
  <c r="S77" i="21"/>
  <c r="S35" i="21"/>
  <c r="F77" i="23"/>
  <c r="F35" i="23"/>
  <c r="AC77" i="32"/>
  <c r="AC35" i="32"/>
  <c r="AA35" i="35"/>
  <c r="AA77" i="35"/>
  <c r="AB35" i="35"/>
  <c r="AB77" i="35"/>
  <c r="AE77" i="5"/>
  <c r="AE35" i="5"/>
  <c r="E77" i="1"/>
  <c r="E35" i="1"/>
  <c r="F77" i="13"/>
  <c r="F35" i="13"/>
  <c r="H77" i="10"/>
  <c r="H35" i="10"/>
  <c r="L35" i="4"/>
  <c r="L77" i="4"/>
  <c r="V34" i="3"/>
  <c r="V76" i="3"/>
  <c r="T76" i="3" s="1"/>
  <c r="T33" i="3"/>
  <c r="AF76" i="19"/>
  <c r="AF34" i="19"/>
  <c r="R33" i="19"/>
  <c r="K35" i="16"/>
  <c r="K77" i="16"/>
  <c r="AI35" i="23"/>
  <c r="AI77" i="23"/>
  <c r="AC77" i="1"/>
  <c r="AC35" i="1"/>
  <c r="F77" i="26"/>
  <c r="F35" i="26"/>
  <c r="F35" i="25"/>
  <c r="F77" i="25"/>
  <c r="L77" i="35"/>
  <c r="L35" i="35"/>
  <c r="AB77" i="15"/>
  <c r="AB35" i="15"/>
  <c r="H35" i="18"/>
  <c r="H77" i="18"/>
  <c r="M77" i="28"/>
  <c r="M35" i="28"/>
  <c r="AG35" i="5"/>
  <c r="AG77" i="5"/>
  <c r="Y77" i="22"/>
  <c r="Y35" i="22"/>
  <c r="AH77" i="16"/>
  <c r="AH35" i="16"/>
  <c r="AB35" i="5"/>
  <c r="AB77" i="5"/>
  <c r="F35" i="8"/>
  <c r="F77" i="8"/>
  <c r="S77" i="14"/>
  <c r="S35" i="14"/>
  <c r="L35" i="32"/>
  <c r="L77" i="32"/>
  <c r="E77" i="14"/>
  <c r="E35" i="14"/>
  <c r="V76" i="1"/>
  <c r="T76" i="1" s="1"/>
  <c r="V34" i="1"/>
  <c r="T33" i="1"/>
  <c r="H77" i="13"/>
  <c r="H35" i="13"/>
  <c r="AD35" i="28"/>
  <c r="AD77" i="28"/>
  <c r="X77" i="19"/>
  <c r="X35" i="19"/>
  <c r="AA35" i="34"/>
  <c r="AA77" i="34"/>
  <c r="W77" i="16"/>
  <c r="W35" i="16"/>
  <c r="AB35" i="14"/>
  <c r="AB77" i="14"/>
  <c r="R33" i="4"/>
  <c r="AF76" i="4"/>
  <c r="R76" i="4" s="1"/>
  <c r="AF34" i="4"/>
  <c r="H77" i="17"/>
  <c r="H35" i="17"/>
  <c r="AE35" i="11"/>
  <c r="AE77" i="11"/>
  <c r="AF34" i="11"/>
  <c r="AF76" i="11"/>
  <c r="R76" i="11" s="1"/>
  <c r="R33" i="11"/>
  <c r="F35" i="35"/>
  <c r="F77" i="35"/>
  <c r="M35" i="1"/>
  <c r="M77" i="1"/>
  <c r="S35" i="31"/>
  <c r="S77" i="31"/>
  <c r="R33" i="27"/>
  <c r="AF76" i="27"/>
  <c r="R76" i="27" s="1"/>
  <c r="AF34" i="27"/>
  <c r="AB35" i="28"/>
  <c r="AB77" i="28"/>
  <c r="AA77" i="7"/>
  <c r="AA35" i="7"/>
  <c r="AF34" i="16"/>
  <c r="AF76" i="16"/>
  <c r="R33" i="16"/>
  <c r="H77" i="33"/>
  <c r="H35" i="33"/>
  <c r="AI77" i="13"/>
  <c r="AI35" i="13"/>
  <c r="AM75" i="19"/>
  <c r="AP75" i="19" s="1"/>
  <c r="W77" i="13"/>
  <c r="W35" i="13"/>
  <c r="AI35" i="22"/>
  <c r="AI77" i="22"/>
  <c r="AA77" i="20"/>
  <c r="AA35" i="20"/>
  <c r="Z77" i="22"/>
  <c r="Z35" i="22"/>
  <c r="M35" i="35"/>
  <c r="M77" i="35"/>
  <c r="Y77" i="13"/>
  <c r="Y35" i="13"/>
  <c r="Y35" i="23"/>
  <c r="Y77" i="23"/>
  <c r="Z35" i="30"/>
  <c r="Z77" i="30"/>
  <c r="AH77" i="5"/>
  <c r="AH35" i="5"/>
  <c r="V34" i="14"/>
  <c r="V76" i="14"/>
  <c r="T76" i="14" s="1"/>
  <c r="T33" i="14"/>
  <c r="W77" i="35"/>
  <c r="W35" i="35"/>
  <c r="AF34" i="1"/>
  <c r="AF76" i="1"/>
  <c r="R76" i="1" s="1"/>
  <c r="R33" i="1"/>
  <c r="S77" i="19"/>
  <c r="S35" i="19"/>
  <c r="Z35" i="11"/>
  <c r="Z77" i="11"/>
  <c r="AB35" i="33"/>
  <c r="AB77" i="33"/>
  <c r="Y35" i="25"/>
  <c r="Y77" i="25"/>
  <c r="L35" i="21"/>
  <c r="L77" i="21"/>
  <c r="Z77" i="28"/>
  <c r="Z35" i="28"/>
  <c r="AM32" i="25"/>
  <c r="AP32" i="25" s="1"/>
  <c r="AA77" i="36"/>
  <c r="AA35" i="36"/>
  <c r="AB77" i="25"/>
  <c r="AB35" i="25"/>
  <c r="AI77" i="29"/>
  <c r="AI35" i="29"/>
  <c r="AD77" i="8"/>
  <c r="AD35" i="8"/>
  <c r="AD77" i="22"/>
  <c r="AD35" i="22"/>
  <c r="AA77" i="16"/>
  <c r="AA35" i="16"/>
  <c r="K77" i="22"/>
  <c r="K35" i="22"/>
  <c r="AF34" i="33"/>
  <c r="AF76" i="33"/>
  <c r="R33" i="33"/>
  <c r="AD77" i="19"/>
  <c r="AD35" i="19"/>
  <c r="AI35" i="8"/>
  <c r="AI77" i="8"/>
  <c r="AE77" i="2"/>
  <c r="AE35" i="2"/>
  <c r="H77" i="8"/>
  <c r="H35" i="8"/>
  <c r="Z77" i="15"/>
  <c r="Z35" i="15"/>
  <c r="AB35" i="36"/>
  <c r="AB77" i="36"/>
  <c r="AE35" i="36"/>
  <c r="AE77" i="36"/>
  <c r="AA77" i="31"/>
  <c r="AA35" i="31"/>
  <c r="S35" i="6"/>
  <c r="S77" i="6"/>
  <c r="V34" i="35"/>
  <c r="V76" i="35"/>
  <c r="T76" i="35" s="1"/>
  <c r="T33" i="35"/>
  <c r="W77" i="22"/>
  <c r="W35" i="22"/>
  <c r="R33" i="36"/>
  <c r="AF76" i="36"/>
  <c r="R76" i="36" s="1"/>
  <c r="AF34" i="36"/>
  <c r="AC35" i="6"/>
  <c r="AC77" i="6"/>
  <c r="AI77" i="6"/>
  <c r="AI35" i="6"/>
  <c r="W77" i="5"/>
  <c r="W35" i="5"/>
  <c r="F35" i="36"/>
  <c r="F77" i="36"/>
  <c r="AG35" i="14"/>
  <c r="AG77" i="14"/>
  <c r="H77" i="11"/>
  <c r="H35" i="11"/>
  <c r="F77" i="21"/>
  <c r="F35" i="21"/>
  <c r="Y77" i="14"/>
  <c r="Y35" i="14"/>
  <c r="F77" i="18"/>
  <c r="F35" i="18"/>
  <c r="H35" i="20"/>
  <c r="H77" i="20"/>
  <c r="AH35" i="32"/>
  <c r="AH77" i="32"/>
  <c r="AC77" i="26"/>
  <c r="AC35" i="26"/>
  <c r="M77" i="37"/>
  <c r="M35" i="37"/>
  <c r="AC77" i="16"/>
  <c r="AC35" i="16"/>
  <c r="V76" i="11"/>
  <c r="T76" i="11" s="1"/>
  <c r="T33" i="11"/>
  <c r="V34" i="11"/>
  <c r="AB35" i="20"/>
  <c r="AB77" i="20"/>
  <c r="E77" i="17"/>
  <c r="E35" i="17"/>
  <c r="W77" i="19"/>
  <c r="W35" i="19"/>
  <c r="M35" i="36"/>
  <c r="M77" i="36"/>
  <c r="F35" i="32"/>
  <c r="F77" i="32"/>
  <c r="AA77" i="33"/>
  <c r="AA35" i="33"/>
  <c r="AC77" i="31"/>
  <c r="AC35" i="31"/>
  <c r="W77" i="32"/>
  <c r="W35" i="32"/>
  <c r="AA77" i="27"/>
  <c r="AA35" i="27"/>
  <c r="S35" i="5"/>
  <c r="S77" i="5"/>
  <c r="Z77" i="3"/>
  <c r="Z35" i="3"/>
  <c r="S77" i="3"/>
  <c r="S35" i="3"/>
  <c r="AM33" i="18"/>
  <c r="AP33" i="18" s="1"/>
  <c r="L35" i="11"/>
  <c r="L77" i="11"/>
  <c r="AE77" i="22"/>
  <c r="AE35" i="22"/>
  <c r="S77" i="20"/>
  <c r="S35" i="20"/>
  <c r="R34" i="20"/>
  <c r="R77" i="20" s="1"/>
  <c r="AF34" i="20"/>
  <c r="AF76" i="20"/>
  <c r="AA35" i="13"/>
  <c r="AA77" i="13"/>
  <c r="AE77" i="6"/>
  <c r="AE35" i="6"/>
  <c r="AC77" i="8"/>
  <c r="AC35" i="8"/>
  <c r="M77" i="16"/>
  <c r="M35" i="16"/>
  <c r="Z35" i="1"/>
  <c r="Z77" i="1"/>
  <c r="V76" i="6"/>
  <c r="T76" i="6" s="1"/>
  <c r="V34" i="6"/>
  <c r="T33" i="6"/>
  <c r="AD77" i="13"/>
  <c r="AD35" i="13"/>
  <c r="V34" i="17"/>
  <c r="V76" i="17"/>
  <c r="T76" i="17" s="1"/>
  <c r="T33" i="17"/>
  <c r="AM33" i="17" s="1"/>
  <c r="AP33" i="17" s="1"/>
  <c r="Y77" i="34"/>
  <c r="Y35" i="34"/>
  <c r="AA35" i="26"/>
  <c r="AA77" i="26"/>
  <c r="AH77" i="34"/>
  <c r="AH35" i="34"/>
  <c r="AD35" i="27"/>
  <c r="AD77" i="27"/>
  <c r="R33" i="15"/>
  <c r="AF76" i="15"/>
  <c r="R76" i="15" s="1"/>
  <c r="AF34" i="15"/>
  <c r="E77" i="25"/>
  <c r="E35" i="25"/>
  <c r="R75" i="3"/>
  <c r="AM75" i="3" s="1"/>
  <c r="AP75" i="3" s="1"/>
  <c r="AM32" i="3"/>
  <c r="AP32" i="3" s="1"/>
  <c r="V76" i="20"/>
  <c r="T76" i="20" s="1"/>
  <c r="V34" i="20"/>
  <c r="T33" i="20"/>
  <c r="AM33" i="20" s="1"/>
  <c r="AP33" i="20" s="1"/>
  <c r="F35" i="1"/>
  <c r="F77" i="1"/>
  <c r="R75" i="16"/>
  <c r="AM75" i="16" s="1"/>
  <c r="AP75" i="16" s="1"/>
  <c r="AM32" i="16"/>
  <c r="AP32" i="16" s="1"/>
  <c r="AC77" i="23"/>
  <c r="AC35" i="23"/>
  <c r="E76" i="19"/>
  <c r="E34" i="19"/>
  <c r="AI35" i="32"/>
  <c r="AI77" i="32"/>
  <c r="X35" i="25"/>
  <c r="X77" i="25"/>
  <c r="L77" i="6"/>
  <c r="L35" i="6"/>
  <c r="K35" i="20"/>
  <c r="K77" i="20"/>
  <c r="AI35" i="19"/>
  <c r="AI77" i="19"/>
  <c r="AA35" i="10"/>
  <c r="AA77" i="10"/>
  <c r="Y35" i="29"/>
  <c r="Y77" i="29"/>
  <c r="AE35" i="10"/>
  <c r="AE77" i="10"/>
  <c r="K35" i="36"/>
  <c r="K77" i="36"/>
  <c r="AH77" i="2"/>
  <c r="AH35" i="2"/>
  <c r="AG77" i="16"/>
  <c r="AG35" i="16"/>
  <c r="L35" i="22"/>
  <c r="L77" i="22"/>
  <c r="Y35" i="3"/>
  <c r="Y77" i="3"/>
  <c r="AA35" i="29"/>
  <c r="AA77" i="29"/>
  <c r="AF76" i="25"/>
  <c r="R76" i="25" s="1"/>
  <c r="AF34" i="25"/>
  <c r="R33" i="25"/>
  <c r="M35" i="13"/>
  <c r="M77" i="13"/>
  <c r="AE35" i="28"/>
  <c r="AE77" i="28"/>
  <c r="Z77" i="25"/>
  <c r="Z35" i="25"/>
  <c r="Y35" i="30"/>
  <c r="Y77" i="30"/>
  <c r="AD35" i="35"/>
  <c r="AD77" i="35"/>
  <c r="AC77" i="5"/>
  <c r="AC35" i="5"/>
  <c r="E34" i="30"/>
  <c r="E76" i="30"/>
  <c r="AF76" i="30"/>
  <c r="R76" i="30" s="1"/>
  <c r="AF34" i="30"/>
  <c r="R34" i="30" s="1"/>
  <c r="M77" i="19"/>
  <c r="M35" i="19"/>
  <c r="AG35" i="13"/>
  <c r="AG77" i="13"/>
  <c r="V76" i="32"/>
  <c r="T76" i="32" s="1"/>
  <c r="V34" i="32"/>
  <c r="AA35" i="6"/>
  <c r="AA77" i="6"/>
  <c r="K35" i="15"/>
  <c r="K77" i="15"/>
  <c r="Y77" i="10"/>
  <c r="Y35" i="10"/>
  <c r="X77" i="23"/>
  <c r="X35" i="23"/>
  <c r="W35" i="20"/>
  <c r="W77" i="20"/>
  <c r="AA35" i="22"/>
  <c r="AA77" i="22"/>
  <c r="AE35" i="23"/>
  <c r="AE77" i="23"/>
  <c r="AG77" i="15"/>
  <c r="AG35" i="15"/>
  <c r="S77" i="25"/>
  <c r="S35" i="25"/>
  <c r="Y35" i="7"/>
  <c r="Y77" i="7"/>
  <c r="F35" i="31"/>
  <c r="F77" i="31"/>
  <c r="AI77" i="10"/>
  <c r="AI35" i="10"/>
  <c r="AH77" i="15"/>
  <c r="AH35" i="15"/>
  <c r="AB35" i="23"/>
  <c r="AB77" i="23"/>
  <c r="Z77" i="20"/>
  <c r="Z35" i="20"/>
  <c r="S35" i="16"/>
  <c r="S77" i="16"/>
  <c r="AE35" i="30"/>
  <c r="AE77" i="30"/>
  <c r="K35" i="30"/>
  <c r="K77" i="30"/>
  <c r="F35" i="3"/>
  <c r="F77" i="3"/>
  <c r="H35" i="15"/>
  <c r="H77" i="15"/>
  <c r="AB77" i="29"/>
  <c r="AB35" i="29"/>
  <c r="S35" i="1"/>
  <c r="S77" i="1"/>
  <c r="M35" i="6"/>
  <c r="M77" i="6"/>
  <c r="AM75" i="7"/>
  <c r="AP75" i="7" s="1"/>
  <c r="S77" i="34"/>
  <c r="S35" i="34"/>
  <c r="R33" i="32"/>
  <c r="AM32" i="32"/>
  <c r="AP32" i="32" s="1"/>
  <c r="M35" i="32"/>
  <c r="M77" i="32"/>
  <c r="AG77" i="1"/>
  <c r="AG35" i="1"/>
  <c r="AE77" i="8"/>
  <c r="AE35" i="8"/>
  <c r="K35" i="35"/>
  <c r="K77" i="35"/>
  <c r="AE77" i="21"/>
  <c r="AE35" i="21"/>
  <c r="M35" i="11"/>
  <c r="M77" i="11"/>
  <c r="AF34" i="34"/>
  <c r="AF76" i="34"/>
  <c r="R76" i="34" s="1"/>
  <c r="R33" i="34"/>
  <c r="M77" i="34"/>
  <c r="M35" i="34"/>
  <c r="Z35" i="36"/>
  <c r="Z77" i="36"/>
  <c r="AI35" i="31"/>
  <c r="AI77" i="31"/>
  <c r="AH35" i="7"/>
  <c r="AH77" i="7"/>
  <c r="H77" i="23"/>
  <c r="H35" i="23"/>
  <c r="AE35" i="25"/>
  <c r="AE77" i="25"/>
  <c r="X35" i="14"/>
  <c r="X77" i="14"/>
  <c r="X35" i="3"/>
  <c r="X77" i="3"/>
  <c r="M35" i="30"/>
  <c r="M77" i="30"/>
  <c r="X35" i="20"/>
  <c r="X77" i="20"/>
  <c r="AI77" i="27"/>
  <c r="AI35" i="27"/>
  <c r="Z77" i="18"/>
  <c r="Z35" i="18"/>
  <c r="AA35" i="28"/>
  <c r="AA77" i="28"/>
  <c r="AI35" i="34"/>
  <c r="AI77" i="34"/>
  <c r="AF34" i="8"/>
  <c r="AF76" i="8"/>
  <c r="R76" i="8" s="1"/>
  <c r="R33" i="8"/>
  <c r="AD77" i="33"/>
  <c r="AD35" i="33"/>
  <c r="F77" i="19"/>
  <c r="F35" i="19"/>
  <c r="AD35" i="34"/>
  <c r="AD77" i="34"/>
  <c r="K77" i="28"/>
  <c r="K35" i="28"/>
  <c r="W35" i="10"/>
  <c r="W77" i="10"/>
  <c r="AC35" i="30"/>
  <c r="AC77" i="30"/>
  <c r="K35" i="1"/>
  <c r="K77" i="1"/>
  <c r="S77" i="15"/>
  <c r="S35" i="15"/>
  <c r="AB35" i="11"/>
  <c r="AB77" i="11"/>
  <c r="AH77" i="10"/>
  <c r="AH35" i="10"/>
  <c r="AB35" i="32"/>
  <c r="AB77" i="32"/>
  <c r="AM32" i="6"/>
  <c r="AP32" i="6" s="1"/>
  <c r="AI35" i="30"/>
  <c r="AI77" i="30"/>
  <c r="L77" i="16"/>
  <c r="L35" i="16"/>
  <c r="Y35" i="1"/>
  <c r="Y77" i="1"/>
  <c r="H35" i="32"/>
  <c r="H77" i="32"/>
  <c r="AF34" i="28"/>
  <c r="AF76" i="28"/>
  <c r="R76" i="28" s="1"/>
  <c r="R33" i="28"/>
  <c r="AM75" i="25"/>
  <c r="AP75" i="25" s="1"/>
  <c r="AE35" i="27"/>
  <c r="AE77" i="27"/>
  <c r="F35" i="11"/>
  <c r="F77" i="11"/>
  <c r="H35" i="1"/>
  <c r="H77" i="1"/>
  <c r="AE35" i="33"/>
  <c r="AE77" i="33"/>
  <c r="M35" i="22"/>
  <c r="M77" i="22"/>
  <c r="AH77" i="28"/>
  <c r="AH35" i="28"/>
  <c r="AM75" i="30"/>
  <c r="AP75" i="30" s="1"/>
  <c r="AD35" i="20"/>
  <c r="AD77" i="20"/>
  <c r="AC77" i="11"/>
  <c r="AC35" i="11"/>
  <c r="M77" i="10"/>
  <c r="M35" i="10"/>
  <c r="X77" i="17"/>
  <c r="X35" i="17"/>
  <c r="AM75" i="32"/>
  <c r="AP75" i="32" s="1"/>
  <c r="AI77" i="3"/>
  <c r="AI35" i="3"/>
  <c r="AD35" i="32"/>
  <c r="AD77" i="32"/>
  <c r="AB77" i="22"/>
  <c r="AB35" i="22"/>
  <c r="AH77" i="1"/>
  <c r="AH35" i="1"/>
  <c r="K77" i="31"/>
  <c r="K35" i="31"/>
  <c r="AD35" i="18"/>
  <c r="AD77" i="18"/>
  <c r="AB35" i="7"/>
  <c r="AB77" i="7"/>
  <c r="T33" i="13"/>
  <c r="V76" i="13"/>
  <c r="T76" i="13" s="1"/>
  <c r="V34" i="13"/>
  <c r="E77" i="27"/>
  <c r="E35" i="27"/>
  <c r="E77" i="3"/>
  <c r="E35" i="3"/>
  <c r="K77" i="25"/>
  <c r="K35" i="25"/>
  <c r="X35" i="35"/>
  <c r="X77" i="35"/>
  <c r="X35" i="27"/>
  <c r="X77" i="27"/>
  <c r="Z35" i="6"/>
  <c r="Z77" i="6"/>
  <c r="K77" i="27"/>
  <c r="K35" i="27"/>
  <c r="U78" i="4"/>
  <c r="U36" i="4"/>
  <c r="AC35" i="17"/>
  <c r="AC77" i="17"/>
  <c r="H77" i="34"/>
  <c r="H35" i="34"/>
  <c r="X77" i="15"/>
  <c r="X35" i="15"/>
  <c r="H77" i="16"/>
  <c r="H35" i="16"/>
  <c r="Z35" i="7"/>
  <c r="Z77" i="7"/>
  <c r="F77" i="15"/>
  <c r="F35" i="15"/>
  <c r="E35" i="8"/>
  <c r="E77" i="8"/>
  <c r="F77" i="6"/>
  <c r="F35" i="6"/>
  <c r="AB77" i="34"/>
  <c r="AB35" i="34"/>
  <c r="AD35" i="4"/>
  <c r="AD77" i="4"/>
  <c r="Y35" i="16"/>
  <c r="Y77" i="16"/>
  <c r="E35" i="15"/>
  <c r="E77" i="15"/>
  <c r="AE35" i="31"/>
  <c r="AE77" i="31"/>
  <c r="V34" i="7"/>
  <c r="V76" i="7"/>
  <c r="T76" i="7" s="1"/>
  <c r="T33" i="7"/>
  <c r="H35" i="7"/>
  <c r="H77" i="7"/>
  <c r="E76" i="28"/>
  <c r="E34" i="28"/>
  <c r="W77" i="17"/>
  <c r="W35" i="17"/>
  <c r="E77" i="6"/>
  <c r="E35" i="6"/>
  <c r="T76" i="21"/>
  <c r="S35" i="11"/>
  <c r="S77" i="11"/>
  <c r="T75" i="31"/>
  <c r="AM75" i="31" s="1"/>
  <c r="AP75" i="31" s="1"/>
  <c r="AC35" i="4"/>
  <c r="AC77" i="4"/>
  <c r="AI77" i="4"/>
  <c r="AI35" i="4"/>
  <c r="M77" i="14"/>
  <c r="M35" i="14"/>
  <c r="AM75" i="34"/>
  <c r="AP75" i="34" s="1"/>
  <c r="AM32" i="19"/>
  <c r="AP32" i="19" s="1"/>
  <c r="AI35" i="16"/>
  <c r="AI77" i="16"/>
  <c r="H77" i="31"/>
  <c r="H35" i="31"/>
  <c r="S77" i="17"/>
  <c r="S35" i="17"/>
  <c r="AC77" i="36"/>
  <c r="AC35" i="36"/>
  <c r="F77" i="16"/>
  <c r="F35" i="16"/>
  <c r="L35" i="3"/>
  <c r="L77" i="3"/>
  <c r="AB77" i="27"/>
  <c r="AB35" i="27"/>
  <c r="AE77" i="1"/>
  <c r="AE35" i="1"/>
  <c r="AF76" i="3"/>
  <c r="AF34" i="3"/>
  <c r="R33" i="3"/>
  <c r="V34" i="25"/>
  <c r="T33" i="25"/>
  <c r="V76" i="25"/>
  <c r="T76" i="25" s="1"/>
  <c r="AI35" i="11"/>
  <c r="AI77" i="11"/>
  <c r="AE35" i="18"/>
  <c r="AE77" i="18"/>
  <c r="H77" i="26"/>
  <c r="H35" i="26"/>
  <c r="AG35" i="19"/>
  <c r="AG77" i="19"/>
  <c r="V34" i="22"/>
  <c r="T34" i="22" s="1"/>
  <c r="V76" i="22"/>
  <c r="T76" i="22" s="1"/>
  <c r="T33" i="22"/>
  <c r="F35" i="33"/>
  <c r="F77" i="33"/>
  <c r="AB77" i="3"/>
  <c r="AB35" i="3"/>
  <c r="L77" i="20"/>
  <c r="L35" i="20"/>
  <c r="E35" i="13"/>
  <c r="E77" i="13"/>
  <c r="AC35" i="13"/>
  <c r="AC77" i="13"/>
  <c r="S35" i="29"/>
  <c r="S77" i="29"/>
  <c r="AA77" i="5"/>
  <c r="AA35" i="5"/>
  <c r="Y77" i="8"/>
  <c r="Y35" i="8"/>
  <c r="S35" i="8"/>
  <c r="S77" i="8"/>
  <c r="K35" i="23"/>
  <c r="K77" i="23"/>
  <c r="S77" i="7"/>
  <c r="S35" i="7"/>
  <c r="Y77" i="35"/>
  <c r="Y35" i="35"/>
  <c r="Z35" i="16"/>
  <c r="Z77" i="16"/>
  <c r="AH77" i="30"/>
  <c r="AH35" i="30"/>
  <c r="X77" i="36"/>
  <c r="X35" i="36"/>
  <c r="E35" i="7"/>
  <c r="E77" i="7"/>
  <c r="L77" i="15"/>
  <c r="L35" i="15"/>
  <c r="M77" i="3"/>
  <c r="M35" i="3"/>
  <c r="L35" i="17"/>
  <c r="L77" i="17"/>
  <c r="Y35" i="27"/>
  <c r="Y77" i="27"/>
  <c r="K77" i="33"/>
  <c r="K35" i="33"/>
  <c r="AC77" i="27"/>
  <c r="AC35" i="27"/>
  <c r="L35" i="1"/>
  <c r="L77" i="1"/>
  <c r="L77" i="7"/>
  <c r="L35" i="7"/>
  <c r="H77" i="36"/>
  <c r="H35" i="36"/>
  <c r="W35" i="23"/>
  <c r="W77" i="23"/>
  <c r="AM32" i="8"/>
  <c r="AP32" i="8" s="1"/>
  <c r="Y77" i="32"/>
  <c r="Y35" i="32"/>
  <c r="AC35" i="22"/>
  <c r="AC77" i="22"/>
  <c r="AD77" i="15"/>
  <c r="AD35" i="15"/>
  <c r="K35" i="10"/>
  <c r="K77" i="10"/>
  <c r="AF34" i="22"/>
  <c r="AF76" i="22"/>
  <c r="R76" i="22" s="1"/>
  <c r="R33" i="22"/>
  <c r="AM33" i="22" s="1"/>
  <c r="AP33" i="22" s="1"/>
  <c r="AB35" i="31"/>
  <c r="AB77" i="31"/>
  <c r="L77" i="23"/>
  <c r="L35" i="23"/>
  <c r="L77" i="10"/>
  <c r="L35" i="10"/>
  <c r="Z35" i="8"/>
  <c r="Z77" i="8"/>
  <c r="AH35" i="8"/>
  <c r="AH77" i="8"/>
  <c r="X35" i="18"/>
  <c r="X77" i="18"/>
  <c r="F77" i="7"/>
  <c r="F35" i="7"/>
  <c r="M35" i="4"/>
  <c r="M77" i="4"/>
  <c r="K35" i="32"/>
  <c r="K77" i="32"/>
  <c r="W77" i="34"/>
  <c r="W35" i="34"/>
  <c r="Z35" i="29"/>
  <c r="Z77" i="29"/>
  <c r="X35" i="22"/>
  <c r="X77" i="22"/>
  <c r="K35" i="26"/>
  <c r="K77" i="26"/>
  <c r="AH77" i="23"/>
  <c r="AH35" i="23"/>
  <c r="AC35" i="14"/>
  <c r="AC77" i="14"/>
  <c r="V76" i="31"/>
  <c r="T76" i="31" s="1"/>
  <c r="V34" i="31"/>
  <c r="T33" i="31"/>
  <c r="L35" i="8"/>
  <c r="L77" i="8"/>
  <c r="L35" i="5"/>
  <c r="L77" i="5"/>
  <c r="V34" i="19"/>
  <c r="V76" i="19"/>
  <c r="T76" i="19" s="1"/>
  <c r="T33" i="19"/>
  <c r="AD35" i="26"/>
  <c r="AD77" i="26"/>
  <c r="AD35" i="30"/>
  <c r="AD77" i="30"/>
  <c r="AB35" i="30"/>
  <c r="AB77" i="30"/>
  <c r="AI77" i="25"/>
  <c r="AI35" i="25"/>
  <c r="Z77" i="33"/>
  <c r="Z35" i="33"/>
  <c r="R33" i="26"/>
  <c r="AM33" i="26" s="1"/>
  <c r="AP33" i="26" s="1"/>
  <c r="AF76" i="26"/>
  <c r="R76" i="26" s="1"/>
  <c r="AM76" i="26" s="1"/>
  <c r="AP76" i="26" s="1"/>
  <c r="AF34" i="26"/>
  <c r="W77" i="37"/>
  <c r="W35" i="37"/>
  <c r="AE35" i="20"/>
  <c r="AE77" i="20"/>
  <c r="AE77" i="14"/>
  <c r="AE35" i="14"/>
  <c r="AC77" i="15"/>
  <c r="AC35" i="15"/>
  <c r="V77" i="18"/>
  <c r="V35" i="18"/>
  <c r="L35" i="34"/>
  <c r="L77" i="34"/>
  <c r="W35" i="1"/>
  <c r="W77" i="1"/>
  <c r="W77" i="31"/>
  <c r="W35" i="31"/>
  <c r="AC35" i="20"/>
  <c r="AC77" i="20"/>
  <c r="W35" i="6"/>
  <c r="W77" i="6"/>
  <c r="W35" i="14"/>
  <c r="W77" i="14"/>
  <c r="AF77" i="29"/>
  <c r="AF35" i="29"/>
  <c r="X35" i="5"/>
  <c r="X77" i="5"/>
  <c r="AF76" i="35"/>
  <c r="R76" i="35" s="1"/>
  <c r="AM76" i="35" s="1"/>
  <c r="AP76" i="35" s="1"/>
  <c r="AF34" i="35"/>
  <c r="R33" i="35"/>
  <c r="AM33" i="35" s="1"/>
  <c r="AP33" i="35" s="1"/>
  <c r="AH35" i="29"/>
  <c r="AH77" i="29"/>
  <c r="Z77" i="27"/>
  <c r="Z35" i="27"/>
  <c r="X77" i="13"/>
  <c r="X35" i="13"/>
  <c r="AH77" i="27"/>
  <c r="AH35" i="27"/>
  <c r="W35" i="15"/>
  <c r="W77" i="15"/>
  <c r="Z77" i="34"/>
  <c r="Z35" i="34"/>
  <c r="AI77" i="14"/>
  <c r="AI35" i="14"/>
  <c r="K77" i="4"/>
  <c r="K35" i="4"/>
  <c r="AA35" i="30"/>
  <c r="AA77" i="30"/>
  <c r="X35" i="10"/>
  <c r="X77" i="10"/>
  <c r="K77" i="34"/>
  <c r="K35" i="34"/>
  <c r="AF76" i="6"/>
  <c r="R76" i="6" s="1"/>
  <c r="AF34" i="6"/>
  <c r="R33" i="6"/>
  <c r="AM33" i="6" s="1"/>
  <c r="AP33" i="6" s="1"/>
  <c r="Z77" i="26"/>
  <c r="Z35" i="26"/>
  <c r="AA35" i="2"/>
  <c r="AA77" i="2"/>
  <c r="Y77" i="17"/>
  <c r="Y35" i="17"/>
  <c r="M35" i="31"/>
  <c r="M77" i="31"/>
  <c r="AE77" i="35"/>
  <c r="AE35" i="35"/>
  <c r="F77" i="30"/>
  <c r="F35" i="30"/>
  <c r="H35" i="3"/>
  <c r="H77" i="3"/>
  <c r="AD77" i="36"/>
  <c r="AD35" i="36"/>
  <c r="AH77" i="3"/>
  <c r="AH35" i="3"/>
  <c r="M35" i="33"/>
  <c r="M77" i="33"/>
  <c r="Y35" i="19"/>
  <c r="Y77" i="19"/>
  <c r="X77" i="6"/>
  <c r="X35" i="6"/>
  <c r="R33" i="30"/>
  <c r="AI77" i="33"/>
  <c r="AI35" i="33"/>
  <c r="X35" i="1"/>
  <c r="X77" i="1"/>
  <c r="H35" i="29"/>
  <c r="H77" i="29"/>
  <c r="AG35" i="22"/>
  <c r="AG77" i="22"/>
  <c r="L35" i="13"/>
  <c r="L77" i="13"/>
  <c r="F77" i="34"/>
  <c r="F35" i="34"/>
  <c r="AB35" i="24"/>
  <c r="AB77" i="24"/>
  <c r="L35" i="33"/>
  <c r="L77" i="33"/>
  <c r="K35" i="19"/>
  <c r="K77" i="19"/>
  <c r="V76" i="8"/>
  <c r="T76" i="8" s="1"/>
  <c r="V34" i="8"/>
  <c r="T33" i="8"/>
  <c r="AC77" i="3"/>
  <c r="AC35" i="3"/>
  <c r="AA35" i="1"/>
  <c r="AA77" i="1"/>
  <c r="F77" i="5"/>
  <c r="F35" i="5"/>
  <c r="X77" i="34"/>
  <c r="X35" i="34"/>
  <c r="L77" i="36"/>
  <c r="L35" i="36"/>
  <c r="M35" i="5"/>
  <c r="M77" i="5"/>
  <c r="AE35" i="4"/>
  <c r="AE77" i="4"/>
  <c r="S77" i="35"/>
  <c r="S35" i="35"/>
  <c r="AG77" i="28"/>
  <c r="AG35" i="28"/>
  <c r="AA77" i="19"/>
  <c r="AA35" i="19"/>
  <c r="AA35" i="11"/>
  <c r="AA77" i="11"/>
  <c r="E77" i="35"/>
  <c r="E35" i="35"/>
  <c r="E35" i="29"/>
  <c r="E77" i="29"/>
  <c r="AB35" i="8"/>
  <c r="AB77" i="8"/>
  <c r="E35" i="11"/>
  <c r="E77" i="11"/>
  <c r="R75" i="23"/>
  <c r="AM75" i="23" s="1"/>
  <c r="AP75" i="23" s="1"/>
  <c r="AM32" i="23"/>
  <c r="AP32" i="23" s="1"/>
  <c r="AM32" i="28"/>
  <c r="AP32" i="28" s="1"/>
  <c r="AM32" i="31"/>
  <c r="AP32" i="31" s="1"/>
  <c r="AB77" i="1"/>
  <c r="AB35" i="1"/>
  <c r="S35" i="33"/>
  <c r="S77" i="33"/>
  <c r="AE35" i="19"/>
  <c r="AE77" i="19"/>
  <c r="W77" i="29"/>
  <c r="W35" i="29"/>
  <c r="AE35" i="13"/>
  <c r="AE77" i="13"/>
  <c r="AD35" i="16"/>
  <c r="AD77" i="16"/>
  <c r="AF34" i="13"/>
  <c r="AF76" i="13"/>
  <c r="R76" i="13" s="1"/>
  <c r="R33" i="13"/>
  <c r="AM33" i="13" s="1"/>
  <c r="AP33" i="13" s="1"/>
  <c r="E35" i="4"/>
  <c r="E77" i="4"/>
  <c r="L35" i="28"/>
  <c r="L77" i="28"/>
  <c r="E35" i="23"/>
  <c r="E77" i="23"/>
  <c r="W35" i="11"/>
  <c r="W77" i="11"/>
  <c r="V34" i="27"/>
  <c r="V76" i="27"/>
  <c r="T76" i="27" s="1"/>
  <c r="T33" i="27"/>
  <c r="Z35" i="13"/>
  <c r="Z77" i="13"/>
  <c r="AH77" i="33"/>
  <c r="AH35" i="33"/>
  <c r="Z35" i="32"/>
  <c r="Z77" i="32"/>
  <c r="AH35" i="13"/>
  <c r="AH77" i="13"/>
  <c r="Y35" i="5"/>
  <c r="Y77" i="5"/>
  <c r="AI35" i="26"/>
  <c r="AI77" i="26"/>
  <c r="AE35" i="32"/>
  <c r="AE77" i="32"/>
  <c r="Z35" i="14"/>
  <c r="Z77" i="14"/>
  <c r="E77" i="32"/>
  <c r="E35" i="32"/>
  <c r="AG77" i="23"/>
  <c r="AG35" i="23"/>
  <c r="L77" i="19"/>
  <c r="L35" i="19"/>
  <c r="AC77" i="28"/>
  <c r="AC35" i="28"/>
  <c r="M77" i="27"/>
  <c r="M35" i="27"/>
  <c r="AH77" i="4"/>
  <c r="AH35" i="4"/>
  <c r="T33" i="23"/>
  <c r="V76" i="23"/>
  <c r="T76" i="23" s="1"/>
  <c r="V34" i="23"/>
  <c r="AF34" i="7"/>
  <c r="AF76" i="7"/>
  <c r="R76" i="7" s="1"/>
  <c r="AM76" i="7" s="1"/>
  <c r="AP76" i="7" s="1"/>
  <c r="R33" i="7"/>
  <c r="Y77" i="31"/>
  <c r="Y35" i="31"/>
  <c r="H77" i="4"/>
  <c r="H35" i="4"/>
  <c r="V35" i="37"/>
  <c r="V77" i="37"/>
  <c r="E34" i="20"/>
  <c r="E76" i="20"/>
  <c r="X35" i="4"/>
  <c r="X77" i="4"/>
  <c r="AE77" i="26"/>
  <c r="AE35" i="26"/>
  <c r="F77" i="4"/>
  <c r="F35" i="4"/>
  <c r="M35" i="23"/>
  <c r="M77" i="23"/>
  <c r="AM75" i="10"/>
  <c r="AP75" i="10" s="1"/>
  <c r="AH35" i="26"/>
  <c r="AH77" i="26"/>
  <c r="AE77" i="15"/>
  <c r="AE35" i="15"/>
  <c r="L35" i="29"/>
  <c r="L77" i="29"/>
  <c r="AC77" i="35"/>
  <c r="AC35" i="35"/>
  <c r="AM32" i="14"/>
  <c r="AP32" i="14" s="1"/>
  <c r="V76" i="16"/>
  <c r="T76" i="16" s="1"/>
  <c r="V34" i="16"/>
  <c r="T33" i="16"/>
  <c r="X35" i="16"/>
  <c r="X77" i="16"/>
  <c r="M35" i="15"/>
  <c r="M77" i="15"/>
  <c r="AG35" i="20"/>
  <c r="AG77" i="20"/>
  <c r="R76" i="33"/>
  <c r="AB77" i="16"/>
  <c r="AB35" i="16"/>
  <c r="AD35" i="11"/>
  <c r="AD77" i="11"/>
  <c r="F77" i="20"/>
  <c r="F35" i="20"/>
  <c r="Y35" i="11"/>
  <c r="Y77" i="11"/>
  <c r="AD35" i="23"/>
  <c r="AD77" i="23"/>
  <c r="AB35" i="26"/>
  <c r="AB77" i="26"/>
  <c r="W77" i="28"/>
  <c r="W35" i="28"/>
  <c r="AG77" i="8"/>
  <c r="AG35" i="8"/>
  <c r="AM75" i="8"/>
  <c r="AP75" i="8" s="1"/>
  <c r="L35" i="31"/>
  <c r="L77" i="31"/>
  <c r="AD77" i="10"/>
  <c r="AD35" i="10"/>
  <c r="K77" i="11"/>
  <c r="K35" i="11"/>
  <c r="K77" i="13"/>
  <c r="K35" i="13"/>
  <c r="L35" i="25"/>
  <c r="L77" i="25"/>
  <c r="H35" i="14"/>
  <c r="H77" i="14"/>
  <c r="M77" i="26"/>
  <c r="M35" i="26"/>
  <c r="AM75" i="33"/>
  <c r="AP75" i="33" s="1"/>
  <c r="AA77" i="14"/>
  <c r="AA35" i="14"/>
  <c r="Z35" i="35"/>
  <c r="Z77" i="35"/>
  <c r="H77" i="6"/>
  <c r="H35" i="6"/>
  <c r="S35" i="26"/>
  <c r="S77" i="26"/>
  <c r="AA35" i="3"/>
  <c r="AA77" i="3"/>
  <c r="X35" i="29"/>
  <c r="X77" i="29"/>
  <c r="X77" i="30"/>
  <c r="X35" i="30"/>
  <c r="H35" i="22"/>
  <c r="H77" i="22"/>
  <c r="AB77" i="6"/>
  <c r="AB35" i="6"/>
  <c r="E35" i="36"/>
  <c r="E77" i="36"/>
  <c r="R76" i="19"/>
  <c r="AF76" i="23"/>
  <c r="R33" i="23"/>
  <c r="AF34" i="23"/>
  <c r="AI77" i="17"/>
  <c r="AI35" i="17"/>
  <c r="M77" i="20"/>
  <c r="M35" i="20"/>
  <c r="AM75" i="28"/>
  <c r="AP75" i="28" s="1"/>
  <c r="AF34" i="10"/>
  <c r="AF76" i="10"/>
  <c r="R76" i="10" s="1"/>
  <c r="R33" i="10"/>
  <c r="AF76" i="31"/>
  <c r="R76" i="31" s="1"/>
  <c r="AM76" i="31" s="1"/>
  <c r="AP76" i="31" s="1"/>
  <c r="AF34" i="31"/>
  <c r="R33" i="31"/>
  <c r="AM33" i="31" s="1"/>
  <c r="AP33" i="31" s="1"/>
  <c r="V77" i="29"/>
  <c r="V35" i="29"/>
  <c r="AM32" i="1"/>
  <c r="AP32" i="1" s="1"/>
  <c r="E77" i="16"/>
  <c r="E35" i="16"/>
  <c r="T33" i="15"/>
  <c r="V76" i="15"/>
  <c r="T76" i="15" s="1"/>
  <c r="V34" i="15"/>
  <c r="AA35" i="15"/>
  <c r="AA77" i="15"/>
  <c r="H77" i="27"/>
  <c r="H35" i="27"/>
  <c r="X77" i="31"/>
  <c r="X35" i="31"/>
  <c r="AC35" i="33"/>
  <c r="AC77" i="33"/>
  <c r="AE35" i="16"/>
  <c r="AE77" i="16"/>
  <c r="V35" i="5"/>
  <c r="V77" i="5"/>
  <c r="AG35" i="4"/>
  <c r="AG77" i="4"/>
  <c r="AE77" i="7"/>
  <c r="AE35" i="7"/>
  <c r="X35" i="8"/>
  <c r="X77" i="8"/>
  <c r="M35" i="25"/>
  <c r="M77" i="25"/>
  <c r="AG35" i="27"/>
  <c r="AG77" i="27"/>
  <c r="E77" i="31"/>
  <c r="E35" i="31"/>
  <c r="S35" i="36"/>
  <c r="S77" i="36"/>
  <c r="V34" i="34"/>
  <c r="V76" i="34"/>
  <c r="T76" i="34" s="1"/>
  <c r="T33" i="34"/>
  <c r="AI35" i="15"/>
  <c r="AI77" i="15"/>
  <c r="E35" i="33"/>
  <c r="E77" i="33"/>
  <c r="AF77" i="5"/>
  <c r="AF35" i="5"/>
  <c r="Y77" i="28"/>
  <c r="Y35" i="28"/>
  <c r="AG77" i="7"/>
  <c r="AG35" i="7"/>
  <c r="F77" i="27"/>
  <c r="F35" i="27"/>
  <c r="AH35" i="31"/>
  <c r="AH77" i="31"/>
  <c r="AC77" i="25"/>
  <c r="AC35" i="25"/>
  <c r="H35" i="35"/>
  <c r="H77" i="35"/>
  <c r="S35" i="10"/>
  <c r="S77" i="10"/>
  <c r="AF34" i="32"/>
  <c r="AF76" i="32"/>
  <c r="R76" i="32" s="1"/>
  <c r="AM76" i="32" s="1"/>
  <c r="AP76" i="32" s="1"/>
  <c r="Y35" i="6"/>
  <c r="Y77" i="6"/>
  <c r="AB77" i="13"/>
  <c r="AB35" i="13"/>
  <c r="E35" i="34"/>
  <c r="E77" i="34"/>
  <c r="AC77" i="7"/>
  <c r="AC35" i="7"/>
  <c r="F35" i="28"/>
  <c r="F77" i="28"/>
  <c r="AA35" i="25"/>
  <c r="AA77" i="25"/>
  <c r="F77" i="22"/>
  <c r="F35" i="22"/>
  <c r="S36" i="22"/>
  <c r="S78" i="22"/>
  <c r="AA35" i="23"/>
  <c r="AA77" i="23"/>
  <c r="W77" i="7"/>
  <c r="W35" i="7"/>
  <c r="W77" i="3"/>
  <c r="W35" i="3"/>
  <c r="M77" i="7"/>
  <c r="M35" i="7"/>
  <c r="V76" i="10"/>
  <c r="T76" i="10" s="1"/>
  <c r="V34" i="10"/>
  <c r="T33" i="10"/>
  <c r="S77" i="30"/>
  <c r="S35" i="30"/>
  <c r="V34" i="36"/>
  <c r="V76" i="36"/>
  <c r="T76" i="36" s="1"/>
  <c r="AM76" i="36" s="1"/>
  <c r="AP76" i="36" s="1"/>
  <c r="T33" i="36"/>
  <c r="AM33" i="36" s="1"/>
  <c r="AP33" i="36" s="1"/>
  <c r="W35" i="21"/>
  <c r="W77" i="21"/>
  <c r="L77" i="14"/>
  <c r="L35" i="14"/>
  <c r="AM75" i="14"/>
  <c r="AP75" i="14" s="1"/>
  <c r="S77" i="13"/>
  <c r="S35" i="13"/>
  <c r="S77" i="23"/>
  <c r="S35" i="23"/>
  <c r="Z77" i="5"/>
  <c r="Z35" i="5"/>
  <c r="AH77" i="6"/>
  <c r="AH35" i="6"/>
  <c r="W35" i="26"/>
  <c r="W77" i="26"/>
  <c r="AE35" i="34"/>
  <c r="AE77" i="34"/>
  <c r="Z77" i="10"/>
  <c r="Z35" i="10"/>
  <c r="AH35" i="35"/>
  <c r="AH77" i="35"/>
  <c r="E77" i="5"/>
  <c r="E35" i="5"/>
  <c r="F77" i="14"/>
  <c r="F35" i="14"/>
  <c r="AH77" i="36"/>
  <c r="AH35" i="36"/>
  <c r="AD35" i="31"/>
  <c r="AD77" i="31"/>
  <c r="AG77" i="26"/>
  <c r="AG35" i="26"/>
  <c r="AE77" i="3"/>
  <c r="AE35" i="3"/>
  <c r="W77" i="25"/>
  <c r="W35" i="25"/>
  <c r="V76" i="33"/>
  <c r="T76" i="33" s="1"/>
  <c r="V34" i="33"/>
  <c r="T33" i="33"/>
  <c r="F35" i="10"/>
  <c r="F77" i="10"/>
  <c r="AG77" i="11"/>
  <c r="AG35" i="11"/>
  <c r="X35" i="32"/>
  <c r="X77" i="32"/>
  <c r="X77" i="26"/>
  <c r="X35" i="26"/>
  <c r="AA77" i="17"/>
  <c r="AA35" i="17"/>
  <c r="Y77" i="20"/>
  <c r="Y35" i="20"/>
  <c r="S35" i="27"/>
  <c r="S77" i="27"/>
  <c r="H77" i="28"/>
  <c r="H35" i="28"/>
  <c r="E77" i="26"/>
  <c r="E35" i="26"/>
  <c r="AH35" i="19"/>
  <c r="AH77" i="19"/>
  <c r="L77" i="27"/>
  <c r="L35" i="27"/>
  <c r="S35" i="32"/>
  <c r="S77" i="32"/>
  <c r="Y35" i="36"/>
  <c r="Y77" i="36"/>
  <c r="H35" i="5"/>
  <c r="H77" i="5"/>
  <c r="AD35" i="25"/>
  <c r="AD77" i="25"/>
  <c r="V34" i="28"/>
  <c r="V76" i="28"/>
  <c r="T76" i="28" s="1"/>
  <c r="T33" i="28"/>
  <c r="E35" i="10"/>
  <c r="E77" i="10"/>
  <c r="Z77" i="23"/>
  <c r="Z35" i="23"/>
  <c r="AG35" i="36"/>
  <c r="AG77" i="36"/>
  <c r="Y35" i="15"/>
  <c r="Y77" i="15"/>
  <c r="H77" i="30"/>
  <c r="H35" i="30"/>
  <c r="AD77" i="1"/>
  <c r="AD35" i="1"/>
  <c r="AC35" i="19"/>
  <c r="AC77" i="19"/>
  <c r="U78" i="35"/>
  <c r="U36" i="35"/>
  <c r="U79" i="2"/>
  <c r="U37" i="2"/>
  <c r="U78" i="32"/>
  <c r="U36" i="32"/>
  <c r="U78" i="36"/>
  <c r="U36" i="36"/>
  <c r="U79" i="10"/>
  <c r="U37" i="10"/>
  <c r="U78" i="19"/>
  <c r="U36" i="19"/>
  <c r="U78" i="28"/>
  <c r="U36" i="28"/>
  <c r="U35" i="6"/>
  <c r="U77" i="6"/>
  <c r="U36" i="30"/>
  <c r="U78" i="30"/>
  <c r="U78" i="24"/>
  <c r="U36" i="24"/>
  <c r="U78" i="7"/>
  <c r="U36" i="7"/>
  <c r="U79" i="31"/>
  <c r="U37" i="31"/>
  <c r="U36" i="5"/>
  <c r="U78" i="5"/>
  <c r="U79" i="22"/>
  <c r="U37" i="22"/>
  <c r="U37" i="38"/>
  <c r="U79" i="38"/>
  <c r="U78" i="3"/>
  <c r="U36" i="3"/>
  <c r="U80" i="37"/>
  <c r="U38" i="37"/>
  <c r="U79" i="8"/>
  <c r="U37" i="8"/>
  <c r="U37" i="21"/>
  <c r="U79" i="21"/>
  <c r="U36" i="17"/>
  <c r="U78" i="17"/>
  <c r="U36" i="27"/>
  <c r="U78" i="27"/>
  <c r="U78" i="11"/>
  <c r="U36" i="11"/>
  <c r="U36" i="25"/>
  <c r="U78" i="25"/>
  <c r="U78" i="12"/>
  <c r="U36" i="12"/>
  <c r="U37" i="29"/>
  <c r="U79" i="29"/>
  <c r="U37" i="34"/>
  <c r="U79" i="34"/>
  <c r="U78" i="23"/>
  <c r="U36" i="23"/>
  <c r="U36" i="13"/>
  <c r="U78" i="13"/>
  <c r="U36" i="14"/>
  <c r="U78" i="14"/>
  <c r="U78" i="15"/>
  <c r="U36" i="15"/>
  <c r="U78" i="1"/>
  <c r="U36" i="1"/>
  <c r="U79" i="9"/>
  <c r="U37" i="9"/>
  <c r="U36" i="33"/>
  <c r="U78" i="33"/>
  <c r="U39" i="18"/>
  <c r="U81" i="18"/>
  <c r="AH78" i="20"/>
  <c r="AH36" i="20"/>
  <c r="W78" i="30"/>
  <c r="W36" i="30"/>
  <c r="Y78" i="33"/>
  <c r="Y36" i="33"/>
  <c r="Z78" i="19"/>
  <c r="Z36" i="19"/>
  <c r="AB36" i="10"/>
  <c r="AB78" i="10"/>
  <c r="K36" i="6"/>
  <c r="K78" i="6"/>
  <c r="AI36" i="7"/>
  <c r="AI78" i="7"/>
  <c r="AA78" i="32"/>
  <c r="AA36" i="32"/>
  <c r="AG78" i="32"/>
  <c r="AG36" i="32"/>
  <c r="AG78" i="31"/>
  <c r="AG36" i="31"/>
  <c r="AG36" i="3"/>
  <c r="AG78" i="3"/>
  <c r="W78" i="36"/>
  <c r="W36" i="36"/>
  <c r="AH36" i="11"/>
  <c r="AH78" i="11"/>
  <c r="AM76" i="29"/>
  <c r="AP76" i="29" s="1"/>
  <c r="Z78" i="31"/>
  <c r="Z36" i="31"/>
  <c r="K78" i="3"/>
  <c r="K36" i="3"/>
  <c r="AH36" i="25"/>
  <c r="AH78" i="25"/>
  <c r="W36" i="27"/>
  <c r="W78" i="27"/>
  <c r="AH36" i="38"/>
  <c r="AH78" i="38"/>
  <c r="L78" i="9"/>
  <c r="L36" i="9"/>
  <c r="L78" i="18"/>
  <c r="L36" i="18"/>
  <c r="F78" i="29"/>
  <c r="F36" i="29"/>
  <c r="AE78" i="29"/>
  <c r="AE36" i="29"/>
  <c r="AE36" i="12"/>
  <c r="AE78" i="12"/>
  <c r="AG35" i="17"/>
  <c r="AG77" i="17"/>
  <c r="R34" i="17"/>
  <c r="W36" i="38"/>
  <c r="W78" i="38"/>
  <c r="Y36" i="18"/>
  <c r="Y78" i="18"/>
  <c r="AI36" i="38"/>
  <c r="AI78" i="38"/>
  <c r="AB36" i="17"/>
  <c r="AB78" i="17"/>
  <c r="AG78" i="9"/>
  <c r="AG36" i="9"/>
  <c r="AF35" i="38"/>
  <c r="AF77" i="38"/>
  <c r="R77" i="38" s="1"/>
  <c r="R34" i="38"/>
  <c r="F78" i="38"/>
  <c r="F36" i="38"/>
  <c r="AB78" i="18"/>
  <c r="AB36" i="18"/>
  <c r="AF77" i="9"/>
  <c r="R77" i="9" s="1"/>
  <c r="AF35" i="9"/>
  <c r="R34" i="9"/>
  <c r="Z36" i="9"/>
  <c r="Z78" i="9"/>
  <c r="AM33" i="5"/>
  <c r="AP33" i="5" s="1"/>
  <c r="AE78" i="38"/>
  <c r="AE36" i="38"/>
  <c r="W77" i="18"/>
  <c r="W35" i="18"/>
  <c r="T34" i="18"/>
  <c r="AB36" i="38"/>
  <c r="AB78" i="38"/>
  <c r="X79" i="11"/>
  <c r="X37" i="11"/>
  <c r="AM76" i="38"/>
  <c r="AP76" i="38" s="1"/>
  <c r="AD78" i="9"/>
  <c r="AD36" i="9"/>
  <c r="S36" i="38"/>
  <c r="S78" i="38"/>
  <c r="E78" i="38"/>
  <c r="E36" i="38"/>
  <c r="AC36" i="38"/>
  <c r="AC78" i="38"/>
  <c r="AA36" i="38"/>
  <c r="AA78" i="38"/>
  <c r="AI78" i="28"/>
  <c r="AI36" i="28"/>
  <c r="S78" i="9"/>
  <c r="S36" i="9"/>
  <c r="AC36" i="18"/>
  <c r="AC78" i="18"/>
  <c r="AM76" i="18"/>
  <c r="AP76" i="18" s="1"/>
  <c r="AM33" i="29"/>
  <c r="AP33" i="29" s="1"/>
  <c r="K36" i="9"/>
  <c r="K78" i="9"/>
  <c r="AF36" i="12"/>
  <c r="AF78" i="12"/>
  <c r="M36" i="9"/>
  <c r="M78" i="9"/>
  <c r="AA36" i="12"/>
  <c r="AA78" i="12"/>
  <c r="F78" i="12"/>
  <c r="F36" i="12"/>
  <c r="H78" i="38"/>
  <c r="H36" i="38"/>
  <c r="AD36" i="29"/>
  <c r="AD78" i="29"/>
  <c r="V78" i="9"/>
  <c r="V36" i="9"/>
  <c r="S78" i="18"/>
  <c r="S36" i="18"/>
  <c r="M36" i="18"/>
  <c r="M78" i="18"/>
  <c r="M36" i="17"/>
  <c r="M78" i="17"/>
  <c r="F36" i="9"/>
  <c r="F78" i="9"/>
  <c r="E35" i="18"/>
  <c r="E77" i="18"/>
  <c r="AC77" i="29"/>
  <c r="AC35" i="29"/>
  <c r="T34" i="29"/>
  <c r="AG77" i="29"/>
  <c r="R77" i="29" s="1"/>
  <c r="AG35" i="29"/>
  <c r="R34" i="29"/>
  <c r="Z36" i="38"/>
  <c r="Z78" i="38"/>
  <c r="AE36" i="9"/>
  <c r="AE78" i="9"/>
  <c r="AF35" i="18"/>
  <c r="AF77" i="18"/>
  <c r="R77" i="18" s="1"/>
  <c r="R34" i="18"/>
  <c r="AB36" i="9"/>
  <c r="AB78" i="9"/>
  <c r="M36" i="12"/>
  <c r="M78" i="12"/>
  <c r="F78" i="17"/>
  <c r="F36" i="17"/>
  <c r="K36" i="17"/>
  <c r="K78" i="17"/>
  <c r="AG36" i="12"/>
  <c r="AG78" i="12"/>
  <c r="H79" i="9"/>
  <c r="H37" i="9"/>
  <c r="X78" i="9"/>
  <c r="X36" i="9"/>
  <c r="Z78" i="17"/>
  <c r="Z36" i="17"/>
  <c r="X36" i="38"/>
  <c r="X78" i="38"/>
  <c r="K78" i="18"/>
  <c r="K36" i="18"/>
  <c r="V35" i="38"/>
  <c r="V77" i="38"/>
  <c r="T77" i="38" s="1"/>
  <c r="T34" i="38"/>
  <c r="AG79" i="38"/>
  <c r="AG37" i="38"/>
  <c r="L36" i="38"/>
  <c r="L78" i="38"/>
  <c r="AA36" i="18"/>
  <c r="AA78" i="18"/>
  <c r="AD78" i="12"/>
  <c r="AD36" i="12"/>
  <c r="AI36" i="9"/>
  <c r="AI78" i="9"/>
  <c r="AG78" i="18"/>
  <c r="AG36" i="18"/>
  <c r="L36" i="12"/>
  <c r="L78" i="12"/>
  <c r="AI78" i="18"/>
  <c r="AI36" i="18"/>
  <c r="AM75" i="17"/>
  <c r="AP75" i="17" s="1"/>
  <c r="S78" i="12"/>
  <c r="S36" i="12"/>
  <c r="AD78" i="38"/>
  <c r="AD36" i="38"/>
  <c r="AG36" i="35"/>
  <c r="AG78" i="35"/>
  <c r="Y36" i="9"/>
  <c r="Y78" i="9"/>
  <c r="AH78" i="9"/>
  <c r="AH36" i="9"/>
  <c r="AC78" i="9"/>
  <c r="AC36" i="9"/>
  <c r="AI78" i="12"/>
  <c r="AI36" i="12"/>
  <c r="M78" i="38"/>
  <c r="M36" i="38"/>
  <c r="E36" i="9"/>
  <c r="E78" i="9"/>
  <c r="R76" i="9"/>
  <c r="AM76" i="9" s="1"/>
  <c r="AP76" i="9" s="1"/>
  <c r="AH78" i="18"/>
  <c r="AH36" i="18"/>
  <c r="V33" i="2"/>
  <c r="V75" i="2"/>
  <c r="K35" i="5"/>
  <c r="K77" i="5"/>
  <c r="W35" i="9"/>
  <c r="W77" i="9"/>
  <c r="T77" i="9" s="1"/>
  <c r="T34" i="9"/>
  <c r="AB36" i="12"/>
  <c r="AB78" i="12"/>
  <c r="H78" i="37"/>
  <c r="H36" i="37"/>
  <c r="AD78" i="21"/>
  <c r="AD36" i="21"/>
  <c r="E35" i="37"/>
  <c r="E77" i="37"/>
  <c r="H79" i="12"/>
  <c r="H37" i="12"/>
  <c r="K37" i="38"/>
  <c r="K79" i="38"/>
  <c r="AA36" i="37"/>
  <c r="AA78" i="37"/>
  <c r="AE33" i="24"/>
  <c r="AE75" i="24"/>
  <c r="T75" i="24" s="1"/>
  <c r="AM75" i="24" s="1"/>
  <c r="AP75" i="24" s="1"/>
  <c r="T32" i="24"/>
  <c r="AM32" i="24" s="1"/>
  <c r="AP32" i="24" s="1"/>
  <c r="AI78" i="35"/>
  <c r="AI36" i="35"/>
  <c r="AM76" i="21"/>
  <c r="AP76" i="21" s="1"/>
  <c r="K78" i="12"/>
  <c r="K36" i="12"/>
  <c r="AP30" i="2"/>
  <c r="L36" i="37"/>
  <c r="L78" i="37"/>
  <c r="L78" i="24"/>
  <c r="L36" i="24"/>
  <c r="AM75" i="9"/>
  <c r="AP75" i="9" s="1"/>
  <c r="K36" i="21"/>
  <c r="K78" i="21"/>
  <c r="M75" i="2"/>
  <c r="M33" i="2"/>
  <c r="W78" i="4"/>
  <c r="W36" i="4"/>
  <c r="AF77" i="21"/>
  <c r="R77" i="21" s="1"/>
  <c r="AF35" i="21"/>
  <c r="R34" i="21"/>
  <c r="AH78" i="22"/>
  <c r="AH36" i="22"/>
  <c r="M78" i="21"/>
  <c r="M36" i="21"/>
  <c r="AG78" i="21"/>
  <c r="AG36" i="21"/>
  <c r="Y33" i="2"/>
  <c r="Y75" i="2"/>
  <c r="AE78" i="37"/>
  <c r="AE36" i="37"/>
  <c r="AB36" i="4"/>
  <c r="AB78" i="4"/>
  <c r="V35" i="4"/>
  <c r="V77" i="4"/>
  <c r="AC75" i="2"/>
  <c r="AC33" i="2"/>
  <c r="Y78" i="21"/>
  <c r="Y36" i="21"/>
  <c r="AI36" i="21"/>
  <c r="AI78" i="21"/>
  <c r="AF75" i="2"/>
  <c r="AF33" i="2"/>
  <c r="R32" i="2"/>
  <c r="F36" i="24"/>
  <c r="F78" i="24"/>
  <c r="X78" i="21"/>
  <c r="X36" i="21"/>
  <c r="AF35" i="37"/>
  <c r="AF77" i="37"/>
  <c r="R34" i="37"/>
  <c r="AC78" i="12"/>
  <c r="AC36" i="12"/>
  <c r="AC36" i="34"/>
  <c r="AC78" i="34"/>
  <c r="AM76" i="5"/>
  <c r="AP76" i="5" s="1"/>
  <c r="H36" i="24"/>
  <c r="H78" i="24"/>
  <c r="X75" i="2"/>
  <c r="X33" i="2"/>
  <c r="E33" i="2"/>
  <c r="E75" i="2"/>
  <c r="R74" i="2"/>
  <c r="Z78" i="24"/>
  <c r="Z36" i="24"/>
  <c r="AP72" i="2"/>
  <c r="AH78" i="24"/>
  <c r="AH36" i="24"/>
  <c r="AG36" i="24"/>
  <c r="AG78" i="24"/>
  <c r="AA78" i="9"/>
  <c r="AA36" i="9"/>
  <c r="F33" i="2"/>
  <c r="F75" i="2"/>
  <c r="AB33" i="2"/>
  <c r="AB75" i="2"/>
  <c r="Y78" i="37"/>
  <c r="Y36" i="37"/>
  <c r="E35" i="12"/>
  <c r="E77" i="12"/>
  <c r="K78" i="24"/>
  <c r="K36" i="24"/>
  <c r="AM33" i="37"/>
  <c r="AP33" i="37" s="1"/>
  <c r="X36" i="12"/>
  <c r="X78" i="12"/>
  <c r="S36" i="24"/>
  <c r="S78" i="24"/>
  <c r="AD77" i="5"/>
  <c r="AD35" i="5"/>
  <c r="T34" i="5"/>
  <c r="AI33" i="2"/>
  <c r="AI75" i="2"/>
  <c r="M36" i="29"/>
  <c r="M78" i="29"/>
  <c r="T74" i="4"/>
  <c r="AF35" i="24"/>
  <c r="R34" i="24"/>
  <c r="AF77" i="24"/>
  <c r="R77" i="24" s="1"/>
  <c r="R74" i="12"/>
  <c r="AM31" i="12"/>
  <c r="AP31" i="12" s="1"/>
  <c r="AA78" i="24"/>
  <c r="AA36" i="24"/>
  <c r="K78" i="37"/>
  <c r="K36" i="37"/>
  <c r="AG33" i="2"/>
  <c r="AG75" i="2"/>
  <c r="S33" i="2"/>
  <c r="S75" i="2"/>
  <c r="L75" i="2"/>
  <c r="L33" i="2"/>
  <c r="H75" i="2"/>
  <c r="H33" i="2"/>
  <c r="Z33" i="2"/>
  <c r="Z75" i="2"/>
  <c r="Y36" i="12"/>
  <c r="Y78" i="12"/>
  <c r="T74" i="24"/>
  <c r="W36" i="24"/>
  <c r="W78" i="24"/>
  <c r="AD36" i="17"/>
  <c r="AD78" i="17"/>
  <c r="Z78" i="21"/>
  <c r="Z36" i="21"/>
  <c r="AB78" i="21"/>
  <c r="AB36" i="21"/>
  <c r="X78" i="28"/>
  <c r="X36" i="28"/>
  <c r="X78" i="24"/>
  <c r="X36" i="24"/>
  <c r="AM75" i="5"/>
  <c r="AP75" i="5" s="1"/>
  <c r="X77" i="37"/>
  <c r="X35" i="37"/>
  <c r="T34" i="37"/>
  <c r="AA36" i="21"/>
  <c r="AA78" i="21"/>
  <c r="AA75" i="4"/>
  <c r="T75" i="4" s="1"/>
  <c r="AM75" i="4" s="1"/>
  <c r="AP75" i="4" s="1"/>
  <c r="AA33" i="4"/>
  <c r="T32" i="4"/>
  <c r="AM32" i="4" s="1"/>
  <c r="AP32" i="4" s="1"/>
  <c r="R76" i="24"/>
  <c r="AH33" i="12"/>
  <c r="AH75" i="12"/>
  <c r="R32" i="12"/>
  <c r="E77" i="24"/>
  <c r="E35" i="24"/>
  <c r="AC36" i="37"/>
  <c r="AC78" i="37"/>
  <c r="AD36" i="37"/>
  <c r="AD78" i="37"/>
  <c r="AH78" i="14"/>
  <c r="AH36" i="14"/>
  <c r="K33" i="2"/>
  <c r="K75" i="2"/>
  <c r="AM76" i="17"/>
  <c r="AP76" i="17" s="1"/>
  <c r="F36" i="37"/>
  <c r="F78" i="37"/>
  <c r="V77" i="21"/>
  <c r="V35" i="21"/>
  <c r="T34" i="21"/>
  <c r="AM34" i="21" s="1"/>
  <c r="AP34" i="21" s="1"/>
  <c r="V35" i="12"/>
  <c r="V77" i="12"/>
  <c r="T34" i="12"/>
  <c r="AH78" i="37"/>
  <c r="AH36" i="37"/>
  <c r="S78" i="37"/>
  <c r="S36" i="37"/>
  <c r="AG36" i="34"/>
  <c r="AG78" i="34"/>
  <c r="W36" i="12"/>
  <c r="W78" i="12"/>
  <c r="AM76" i="37"/>
  <c r="AP76" i="37" s="1"/>
  <c r="V35" i="24"/>
  <c r="V77" i="24"/>
  <c r="AG36" i="37"/>
  <c r="AG78" i="37"/>
  <c r="M36" i="24"/>
  <c r="M78" i="24"/>
  <c r="Y36" i="24"/>
  <c r="Y78" i="24"/>
  <c r="AC36" i="24"/>
  <c r="AC78" i="24"/>
  <c r="AH36" i="21"/>
  <c r="AH78" i="21"/>
  <c r="W33" i="2"/>
  <c r="W75" i="2"/>
  <c r="Z78" i="12"/>
  <c r="Z36" i="12"/>
  <c r="Y79" i="38"/>
  <c r="Y37" i="38"/>
  <c r="T74" i="2"/>
  <c r="AM74" i="2" s="1"/>
  <c r="AP74" i="2" s="1"/>
  <c r="AM77" i="38"/>
  <c r="AP77" i="38" s="1"/>
  <c r="AB36" i="37"/>
  <c r="AB78" i="37"/>
  <c r="Z78" i="37"/>
  <c r="Z36" i="37"/>
  <c r="AD78" i="24"/>
  <c r="AD36" i="24"/>
  <c r="AI77" i="5"/>
  <c r="AI35" i="5"/>
  <c r="R34" i="5"/>
  <c r="AD36" i="14"/>
  <c r="AD78" i="14"/>
  <c r="H36" i="21"/>
  <c r="H78" i="21"/>
  <c r="AM33" i="21"/>
  <c r="AP33" i="21" s="1"/>
  <c r="AI36" i="37"/>
  <c r="AI78" i="37"/>
  <c r="AD33" i="2"/>
  <c r="AD75" i="2"/>
  <c r="E35" i="21"/>
  <c r="E77" i="21"/>
  <c r="AC36" i="21"/>
  <c r="AC78" i="21"/>
  <c r="AI78" i="24"/>
  <c r="AI36" i="24"/>
  <c r="S77" i="4"/>
  <c r="S35" i="4"/>
  <c r="N81" i="37" l="1"/>
  <c r="N39" i="37"/>
  <c r="I80" i="36"/>
  <c r="I38" i="36"/>
  <c r="G82" i="19"/>
  <c r="G40" i="19"/>
  <c r="G40" i="25"/>
  <c r="G83" i="25" s="1"/>
  <c r="G84" i="25" s="1"/>
  <c r="K30" i="39" s="1"/>
  <c r="G82" i="25"/>
  <c r="G41" i="25"/>
  <c r="G28" i="43" s="1"/>
  <c r="P39" i="31"/>
  <c r="P81" i="31"/>
  <c r="C39" i="14"/>
  <c r="C81" i="14"/>
  <c r="G38" i="20"/>
  <c r="G80" i="20"/>
  <c r="G82" i="28"/>
  <c r="G40" i="28"/>
  <c r="I39" i="6"/>
  <c r="I81" i="6"/>
  <c r="I40" i="38"/>
  <c r="I83" i="38" s="1"/>
  <c r="I84" i="38" s="1"/>
  <c r="M43" i="39" s="1"/>
  <c r="I82" i="38"/>
  <c r="C39" i="30"/>
  <c r="C81" i="30"/>
  <c r="Q80" i="28"/>
  <c r="Q38" i="28"/>
  <c r="P38" i="34"/>
  <c r="P80" i="34"/>
  <c r="C84" i="23"/>
  <c r="Q41" i="23"/>
  <c r="Q26" i="43" s="1"/>
  <c r="O80" i="22"/>
  <c r="O38" i="22"/>
  <c r="O38" i="7"/>
  <c r="O80" i="7"/>
  <c r="I39" i="9"/>
  <c r="I81" i="9"/>
  <c r="G39" i="31"/>
  <c r="G81" i="31"/>
  <c r="G84" i="22"/>
  <c r="K27" i="39" s="1"/>
  <c r="Q39" i="27"/>
  <c r="Q81" i="27"/>
  <c r="N84" i="20"/>
  <c r="R25" i="39" s="1"/>
  <c r="J80" i="3"/>
  <c r="J38" i="3"/>
  <c r="Q81" i="29"/>
  <c r="Q39" i="29"/>
  <c r="J81" i="26"/>
  <c r="J39" i="26"/>
  <c r="Q81" i="19"/>
  <c r="Q39" i="19"/>
  <c r="G40" i="37"/>
  <c r="G83" i="37" s="1"/>
  <c r="G82" i="37"/>
  <c r="G84" i="37" s="1"/>
  <c r="K42" i="39" s="1"/>
  <c r="G41" i="37"/>
  <c r="G40" i="43" s="1"/>
  <c r="J83" i="8"/>
  <c r="J84" i="8" s="1"/>
  <c r="N13" i="39" s="1"/>
  <c r="J41" i="8"/>
  <c r="J11" i="43" s="1"/>
  <c r="C83" i="1"/>
  <c r="C84" i="1" s="1"/>
  <c r="G6" i="39" s="1"/>
  <c r="C41" i="1"/>
  <c r="N81" i="10"/>
  <c r="N39" i="10"/>
  <c r="I40" i="19"/>
  <c r="I82" i="19"/>
  <c r="Q41" i="5"/>
  <c r="Q8" i="43" s="1"/>
  <c r="P40" i="26"/>
  <c r="P82" i="26"/>
  <c r="AM76" i="13"/>
  <c r="AP76" i="13" s="1"/>
  <c r="AM76" i="6"/>
  <c r="AP76" i="6" s="1"/>
  <c r="Q40" i="24"/>
  <c r="Q82" i="24"/>
  <c r="C80" i="12"/>
  <c r="C38" i="12"/>
  <c r="C39" i="38"/>
  <c r="C81" i="38"/>
  <c r="O38" i="37"/>
  <c r="O80" i="37"/>
  <c r="P83" i="23"/>
  <c r="P84" i="23" s="1"/>
  <c r="T28" i="39" s="1"/>
  <c r="P41" i="23"/>
  <c r="P26" i="43" s="1"/>
  <c r="N82" i="32"/>
  <c r="N40" i="32"/>
  <c r="O40" i="19"/>
  <c r="O83" i="19" s="1"/>
  <c r="O84" i="19" s="1"/>
  <c r="S24" i="39" s="1"/>
  <c r="O82" i="19"/>
  <c r="Q82" i="34"/>
  <c r="Q40" i="34"/>
  <c r="Q83" i="34" s="1"/>
  <c r="P39" i="8"/>
  <c r="P81" i="8"/>
  <c r="G83" i="24"/>
  <c r="G84" i="24" s="1"/>
  <c r="K29" i="39" s="1"/>
  <c r="G41" i="24"/>
  <c r="G27" i="43" s="1"/>
  <c r="C81" i="29"/>
  <c r="C39" i="29"/>
  <c r="C80" i="18"/>
  <c r="C38" i="18"/>
  <c r="N39" i="13"/>
  <c r="N81" i="13"/>
  <c r="O39" i="15"/>
  <c r="O81" i="15"/>
  <c r="P83" i="2"/>
  <c r="P84" i="2" s="1"/>
  <c r="T7" i="39" s="1"/>
  <c r="P41" i="2"/>
  <c r="P5" i="43" s="1"/>
  <c r="Q40" i="8"/>
  <c r="Q82" i="8"/>
  <c r="U79" i="26"/>
  <c r="U37" i="26"/>
  <c r="I40" i="1"/>
  <c r="I82" i="1"/>
  <c r="I81" i="23"/>
  <c r="I39" i="23"/>
  <c r="G82" i="26"/>
  <c r="G40" i="26"/>
  <c r="Q39" i="36"/>
  <c r="Q81" i="36"/>
  <c r="O39" i="21"/>
  <c r="O81" i="21"/>
  <c r="Q82" i="20"/>
  <c r="Q40" i="20"/>
  <c r="Q83" i="20" s="1"/>
  <c r="Q84" i="20" s="1"/>
  <c r="U25" i="39" s="1"/>
  <c r="N39" i="27"/>
  <c r="N81" i="27"/>
  <c r="I39" i="35"/>
  <c r="I81" i="35"/>
  <c r="I40" i="2"/>
  <c r="I82" i="2"/>
  <c r="G39" i="11"/>
  <c r="G81" i="11"/>
  <c r="P39" i="16"/>
  <c r="P81" i="16"/>
  <c r="C39" i="35"/>
  <c r="C81" i="35"/>
  <c r="AM76" i="1"/>
  <c r="AP76" i="1" s="1"/>
  <c r="N39" i="2"/>
  <c r="N81" i="2"/>
  <c r="J81" i="16"/>
  <c r="J39" i="16"/>
  <c r="C80" i="33"/>
  <c r="C38" i="33"/>
  <c r="N40" i="14"/>
  <c r="N82" i="14"/>
  <c r="J40" i="28"/>
  <c r="J83" i="28" s="1"/>
  <c r="J82" i="28"/>
  <c r="C38" i="31"/>
  <c r="C80" i="31"/>
  <c r="Q39" i="1"/>
  <c r="Q81" i="1"/>
  <c r="C40" i="15"/>
  <c r="C82" i="15"/>
  <c r="G39" i="30"/>
  <c r="G81" i="30"/>
  <c r="U37" i="20"/>
  <c r="U79" i="20"/>
  <c r="C83" i="36"/>
  <c r="C84" i="36" s="1"/>
  <c r="G41" i="39" s="1"/>
  <c r="C41" i="36"/>
  <c r="Q40" i="13"/>
  <c r="Q83" i="13" s="1"/>
  <c r="Q82" i="13"/>
  <c r="Q41" i="13"/>
  <c r="Q16" i="43" s="1"/>
  <c r="N82" i="23"/>
  <c r="N40" i="23"/>
  <c r="N83" i="23" s="1"/>
  <c r="N84" i="23" s="1"/>
  <c r="R28" i="39" s="1"/>
  <c r="O83" i="29"/>
  <c r="O84" i="29" s="1"/>
  <c r="S34" i="39" s="1"/>
  <c r="O41" i="29"/>
  <c r="P39" i="12"/>
  <c r="P81" i="12"/>
  <c r="J40" i="18"/>
  <c r="J82" i="18"/>
  <c r="C40" i="5"/>
  <c r="C83" i="5" s="1"/>
  <c r="C82" i="5"/>
  <c r="I82" i="10"/>
  <c r="I40" i="10"/>
  <c r="I83" i="10" s="1"/>
  <c r="I41" i="10"/>
  <c r="I13" i="43" s="1"/>
  <c r="O83" i="9"/>
  <c r="O84" i="9" s="1"/>
  <c r="S14" i="39" s="1"/>
  <c r="O41" i="9"/>
  <c r="O41" i="27"/>
  <c r="I39" i="22"/>
  <c r="I81" i="22"/>
  <c r="C39" i="9"/>
  <c r="C81" i="9"/>
  <c r="J38" i="10"/>
  <c r="J80" i="10"/>
  <c r="P82" i="5"/>
  <c r="P40" i="5"/>
  <c r="P83" i="5" s="1"/>
  <c r="P84" i="5" s="1"/>
  <c r="T10" i="39" s="1"/>
  <c r="I41" i="38"/>
  <c r="I41" i="43" s="1"/>
  <c r="Q80" i="33"/>
  <c r="Q38" i="33"/>
  <c r="Q39" i="30"/>
  <c r="Q81" i="30"/>
  <c r="P82" i="21"/>
  <c r="P40" i="21"/>
  <c r="C41" i="16"/>
  <c r="C83" i="16"/>
  <c r="C84" i="16" s="1"/>
  <c r="G21" i="39" s="1"/>
  <c r="J81" i="29"/>
  <c r="J39" i="29"/>
  <c r="Q38" i="35"/>
  <c r="Q80" i="35"/>
  <c r="G40" i="33"/>
  <c r="G82" i="33"/>
  <c r="N41" i="20"/>
  <c r="N23" i="43" s="1"/>
  <c r="P38" i="24"/>
  <c r="P80" i="24"/>
  <c r="P39" i="1"/>
  <c r="P81" i="1"/>
  <c r="Q82" i="2"/>
  <c r="Q40" i="2"/>
  <c r="P80" i="22"/>
  <c r="P38" i="22"/>
  <c r="O39" i="1"/>
  <c r="O81" i="1"/>
  <c r="I39" i="7"/>
  <c r="I81" i="7"/>
  <c r="G39" i="3"/>
  <c r="G81" i="3"/>
  <c r="G38" i="35"/>
  <c r="G80" i="35"/>
  <c r="C39" i="3"/>
  <c r="C81" i="3"/>
  <c r="C40" i="32"/>
  <c r="C82" i="32"/>
  <c r="N82" i="33"/>
  <c r="N40" i="33"/>
  <c r="AM33" i="8"/>
  <c r="AP33" i="8" s="1"/>
  <c r="C82" i="19"/>
  <c r="C40" i="19"/>
  <c r="O39" i="32"/>
  <c r="O81" i="32"/>
  <c r="N83" i="6"/>
  <c r="N84" i="6" s="1"/>
  <c r="N41" i="6"/>
  <c r="N9" i="43" s="1"/>
  <c r="U8" i="39"/>
  <c r="O38" i="28"/>
  <c r="O80" i="28"/>
  <c r="O84" i="33"/>
  <c r="S38" i="39" s="1"/>
  <c r="P39" i="37"/>
  <c r="P81" i="37"/>
  <c r="G39" i="5"/>
  <c r="G81" i="5"/>
  <c r="Q39" i="4"/>
  <c r="Q81" i="4"/>
  <c r="T25" i="39"/>
  <c r="G40" i="17"/>
  <c r="G82" i="17"/>
  <c r="N82" i="28"/>
  <c r="N40" i="28"/>
  <c r="J40" i="24"/>
  <c r="J83" i="24" s="1"/>
  <c r="J84" i="24" s="1"/>
  <c r="J82" i="24"/>
  <c r="N39" i="9"/>
  <c r="N81" i="9"/>
  <c r="O83" i="24"/>
  <c r="O84" i="24" s="1"/>
  <c r="S29" i="39" s="1"/>
  <c r="O41" i="24"/>
  <c r="U15" i="39"/>
  <c r="I39" i="27"/>
  <c r="I81" i="27"/>
  <c r="J83" i="30"/>
  <c r="J84" i="30" s="1"/>
  <c r="J41" i="30"/>
  <c r="J33" i="43" s="1"/>
  <c r="N82" i="24"/>
  <c r="N40" i="24"/>
  <c r="I82" i="3"/>
  <c r="I40" i="3"/>
  <c r="C81" i="13"/>
  <c r="C39" i="13"/>
  <c r="C39" i="21"/>
  <c r="C81" i="21"/>
  <c r="Q40" i="26"/>
  <c r="Q82" i="26"/>
  <c r="O38" i="17"/>
  <c r="O80" i="17"/>
  <c r="P39" i="3"/>
  <c r="P81" i="3"/>
  <c r="J83" i="12"/>
  <c r="J84" i="12" s="1"/>
  <c r="J41" i="12"/>
  <c r="J15" i="43" s="1"/>
  <c r="G82" i="10"/>
  <c r="G40" i="10"/>
  <c r="C39" i="22"/>
  <c r="C81" i="22"/>
  <c r="I40" i="28"/>
  <c r="I82" i="28"/>
  <c r="C39" i="4"/>
  <c r="C81" i="4"/>
  <c r="T32" i="39"/>
  <c r="Q40" i="14"/>
  <c r="Q82" i="14"/>
  <c r="O80" i="25"/>
  <c r="O38" i="25"/>
  <c r="I39" i="8"/>
  <c r="I81" i="8"/>
  <c r="P80" i="13"/>
  <c r="P38" i="13"/>
  <c r="G83" i="23"/>
  <c r="G84" i="23" s="1"/>
  <c r="G41" i="23"/>
  <c r="G26" i="43" s="1"/>
  <c r="G83" i="2"/>
  <c r="G84" i="2" s="1"/>
  <c r="G41" i="2"/>
  <c r="G5" i="43" s="1"/>
  <c r="AM76" i="20"/>
  <c r="AP76" i="20" s="1"/>
  <c r="AM76" i="22"/>
  <c r="AP76" i="22" s="1"/>
  <c r="O81" i="6"/>
  <c r="O39" i="6"/>
  <c r="P81" i="28"/>
  <c r="P39" i="28"/>
  <c r="I38" i="13"/>
  <c r="I80" i="13"/>
  <c r="P40" i="25"/>
  <c r="P82" i="25"/>
  <c r="K23" i="39"/>
  <c r="Q40" i="16"/>
  <c r="Q82" i="16"/>
  <c r="N43" i="39"/>
  <c r="P39" i="6"/>
  <c r="P81" i="6"/>
  <c r="I40" i="32"/>
  <c r="I83" i="32" s="1"/>
  <c r="I82" i="32"/>
  <c r="K43" i="39"/>
  <c r="J39" i="22"/>
  <c r="J81" i="22"/>
  <c r="N80" i="35"/>
  <c r="N38" i="35"/>
  <c r="I82" i="14"/>
  <c r="I40" i="14"/>
  <c r="O83" i="5"/>
  <c r="O84" i="5" s="1"/>
  <c r="S10" i="39" s="1"/>
  <c r="O41" i="5"/>
  <c r="J83" i="33"/>
  <c r="J84" i="33" s="1"/>
  <c r="J41" i="33"/>
  <c r="J36" i="43" s="1"/>
  <c r="I83" i="16"/>
  <c r="I84" i="16" s="1"/>
  <c r="M21" i="39" s="1"/>
  <c r="I41" i="16"/>
  <c r="I19" i="43" s="1"/>
  <c r="N38" i="31"/>
  <c r="N80" i="31"/>
  <c r="C40" i="2"/>
  <c r="C82" i="2"/>
  <c r="N39" i="26"/>
  <c r="N81" i="26"/>
  <c r="T77" i="5"/>
  <c r="C80" i="17"/>
  <c r="C38" i="17"/>
  <c r="C41" i="23"/>
  <c r="I39" i="34"/>
  <c r="I81" i="34"/>
  <c r="O38" i="11"/>
  <c r="O80" i="11"/>
  <c r="O39" i="2"/>
  <c r="O81" i="2"/>
  <c r="Q82" i="6"/>
  <c r="Q40" i="6"/>
  <c r="C38" i="34"/>
  <c r="C80" i="34"/>
  <c r="P39" i="14"/>
  <c r="P81" i="14"/>
  <c r="O82" i="38"/>
  <c r="O40" i="38"/>
  <c r="O81" i="13"/>
  <c r="O39" i="13"/>
  <c r="P39" i="7"/>
  <c r="P81" i="7"/>
  <c r="K11" i="39"/>
  <c r="G39" i="34"/>
  <c r="G81" i="34"/>
  <c r="O41" i="35"/>
  <c r="O80" i="3"/>
  <c r="O38" i="3"/>
  <c r="AM77" i="9"/>
  <c r="AP77" i="9" s="1"/>
  <c r="Q82" i="25"/>
  <c r="Q40" i="25"/>
  <c r="Q83" i="25" s="1"/>
  <c r="Q84" i="25" s="1"/>
  <c r="J40" i="32"/>
  <c r="J83" i="32" s="1"/>
  <c r="J84" i="32" s="1"/>
  <c r="J82" i="32"/>
  <c r="J41" i="32"/>
  <c r="J35" i="43" s="1"/>
  <c r="C39" i="11"/>
  <c r="C81" i="11"/>
  <c r="G82" i="9"/>
  <c r="G40" i="9"/>
  <c r="G39" i="15"/>
  <c r="G81" i="15"/>
  <c r="O40" i="36"/>
  <c r="O83" i="36" s="1"/>
  <c r="O82" i="36"/>
  <c r="R35" i="39"/>
  <c r="J82" i="11"/>
  <c r="J40" i="11"/>
  <c r="G38" i="1"/>
  <c r="G80" i="1"/>
  <c r="O40" i="18"/>
  <c r="O82" i="18"/>
  <c r="N80" i="36"/>
  <c r="N38" i="36"/>
  <c r="N83" i="3"/>
  <c r="N84" i="3" s="1"/>
  <c r="N41" i="3"/>
  <c r="N6" i="43" s="1"/>
  <c r="N83" i="8"/>
  <c r="N84" i="8" s="1"/>
  <c r="N41" i="8"/>
  <c r="N11" i="43" s="1"/>
  <c r="N83" i="22"/>
  <c r="N84" i="22" s="1"/>
  <c r="N41" i="22"/>
  <c r="N25" i="43" s="1"/>
  <c r="N40" i="17"/>
  <c r="N83" i="17" s="1"/>
  <c r="N84" i="17" s="1"/>
  <c r="N82" i="17"/>
  <c r="J38" i="25"/>
  <c r="J80" i="25"/>
  <c r="I40" i="21"/>
  <c r="I82" i="21"/>
  <c r="G28" i="39"/>
  <c r="C38" i="8"/>
  <c r="C80" i="8"/>
  <c r="J41" i="24"/>
  <c r="J27" i="43" s="1"/>
  <c r="P80" i="11"/>
  <c r="P38" i="11"/>
  <c r="C38" i="37"/>
  <c r="C80" i="37"/>
  <c r="J81" i="21"/>
  <c r="J39" i="21"/>
  <c r="G25" i="39"/>
  <c r="N80" i="21"/>
  <c r="N38" i="21"/>
  <c r="N39" i="29"/>
  <c r="N81" i="29"/>
  <c r="O40" i="26"/>
  <c r="O82" i="26"/>
  <c r="N82" i="1"/>
  <c r="N40" i="1"/>
  <c r="N28" i="39"/>
  <c r="G81" i="27"/>
  <c r="G39" i="27"/>
  <c r="D80" i="1"/>
  <c r="D38" i="1"/>
  <c r="G39" i="14"/>
  <c r="G81" i="14"/>
  <c r="O40" i="12"/>
  <c r="O82" i="12"/>
  <c r="O84" i="30"/>
  <c r="S35" i="39" s="1"/>
  <c r="AM76" i="33"/>
  <c r="AP76" i="33" s="1"/>
  <c r="G39" i="36"/>
  <c r="G81" i="36"/>
  <c r="O83" i="8"/>
  <c r="O84" i="8" s="1"/>
  <c r="S13" i="39" s="1"/>
  <c r="O41" i="8"/>
  <c r="G39" i="21"/>
  <c r="G81" i="21"/>
  <c r="G12" i="39"/>
  <c r="I41" i="37"/>
  <c r="I40" i="43" s="1"/>
  <c r="O39" i="16"/>
  <c r="O81" i="16"/>
  <c r="I39" i="33"/>
  <c r="I81" i="33"/>
  <c r="O41" i="33"/>
  <c r="I40" i="5"/>
  <c r="I83" i="5" s="1"/>
  <c r="I84" i="5" s="1"/>
  <c r="M10" i="39" s="1"/>
  <c r="I82" i="5"/>
  <c r="N38" i="16"/>
  <c r="N80" i="16"/>
  <c r="N39" i="11"/>
  <c r="N81" i="11"/>
  <c r="J40" i="15"/>
  <c r="J82" i="15"/>
  <c r="O38" i="10"/>
  <c r="O80" i="10"/>
  <c r="I82" i="15"/>
  <c r="I40" i="15"/>
  <c r="I83" i="15" s="1"/>
  <c r="I40" i="31"/>
  <c r="I82" i="31"/>
  <c r="C40" i="25"/>
  <c r="C82" i="25"/>
  <c r="Q84" i="23"/>
  <c r="Q39" i="9"/>
  <c r="Q81" i="9"/>
  <c r="AM76" i="14"/>
  <c r="AP76" i="14" s="1"/>
  <c r="T77" i="29"/>
  <c r="AM76" i="8"/>
  <c r="AP76" i="8" s="1"/>
  <c r="AM33" i="14"/>
  <c r="AP33" i="14" s="1"/>
  <c r="W36" i="3"/>
  <c r="W78" i="3"/>
  <c r="F78" i="22"/>
  <c r="F36" i="22"/>
  <c r="AF77" i="32"/>
  <c r="R77" i="32" s="1"/>
  <c r="AF35" i="32"/>
  <c r="AH78" i="31"/>
  <c r="AH36" i="31"/>
  <c r="AF77" i="10"/>
  <c r="AF35" i="10"/>
  <c r="R34" i="10"/>
  <c r="X36" i="30"/>
  <c r="X78" i="30"/>
  <c r="H36" i="6"/>
  <c r="H78" i="6"/>
  <c r="W78" i="29"/>
  <c r="W36" i="29"/>
  <c r="AA78" i="1"/>
  <c r="AA36" i="1"/>
  <c r="E78" i="16"/>
  <c r="E36" i="16"/>
  <c r="V35" i="16"/>
  <c r="V77" i="16"/>
  <c r="T77" i="16" s="1"/>
  <c r="T34" i="16"/>
  <c r="H36" i="4"/>
  <c r="H78" i="4"/>
  <c r="L36" i="19"/>
  <c r="L78" i="19"/>
  <c r="Z78" i="26"/>
  <c r="Z36" i="26"/>
  <c r="V35" i="33"/>
  <c r="V77" i="33"/>
  <c r="T77" i="33" s="1"/>
  <c r="T34" i="33"/>
  <c r="AH78" i="6"/>
  <c r="AH36" i="6"/>
  <c r="S78" i="30"/>
  <c r="S36" i="30"/>
  <c r="E78" i="29"/>
  <c r="E36" i="29"/>
  <c r="AG36" i="28"/>
  <c r="AG78" i="28"/>
  <c r="L36" i="36"/>
  <c r="L78" i="36"/>
  <c r="L78" i="10"/>
  <c r="L36" i="10"/>
  <c r="AF35" i="22"/>
  <c r="AF77" i="22"/>
  <c r="R77" i="22" s="1"/>
  <c r="R34" i="22"/>
  <c r="AM34" i="22" s="1"/>
  <c r="AP34" i="22" s="1"/>
  <c r="Y78" i="32"/>
  <c r="Y36" i="32"/>
  <c r="Y36" i="27"/>
  <c r="Y78" i="27"/>
  <c r="E78" i="7"/>
  <c r="E36" i="7"/>
  <c r="Y36" i="35"/>
  <c r="Y78" i="35"/>
  <c r="Y78" i="8"/>
  <c r="Y36" i="8"/>
  <c r="AF77" i="23"/>
  <c r="AF35" i="23"/>
  <c r="R34" i="23"/>
  <c r="M78" i="26"/>
  <c r="M36" i="26"/>
  <c r="AA36" i="19"/>
  <c r="AA78" i="19"/>
  <c r="AH36" i="3"/>
  <c r="AH78" i="3"/>
  <c r="X36" i="10"/>
  <c r="X78" i="10"/>
  <c r="X78" i="5"/>
  <c r="X36" i="5"/>
  <c r="W78" i="7"/>
  <c r="W36" i="7"/>
  <c r="E36" i="34"/>
  <c r="E78" i="34"/>
  <c r="S78" i="10"/>
  <c r="S36" i="10"/>
  <c r="E78" i="33"/>
  <c r="E36" i="33"/>
  <c r="E78" i="31"/>
  <c r="E36" i="31"/>
  <c r="AE78" i="7"/>
  <c r="AE36" i="7"/>
  <c r="Z78" i="29"/>
  <c r="Z36" i="29"/>
  <c r="K78" i="11"/>
  <c r="K36" i="11"/>
  <c r="T77" i="37"/>
  <c r="AD78" i="25"/>
  <c r="AD36" i="25"/>
  <c r="X36" i="32"/>
  <c r="X78" i="32"/>
  <c r="W36" i="25"/>
  <c r="W78" i="25"/>
  <c r="AH78" i="36"/>
  <c r="AH36" i="36"/>
  <c r="Z78" i="10"/>
  <c r="Z36" i="10"/>
  <c r="Z78" i="5"/>
  <c r="Z36" i="5"/>
  <c r="AM33" i="10"/>
  <c r="AP33" i="10" s="1"/>
  <c r="E36" i="23"/>
  <c r="E78" i="23"/>
  <c r="AE36" i="26"/>
  <c r="AE78" i="26"/>
  <c r="AI78" i="33"/>
  <c r="AI36" i="33"/>
  <c r="V35" i="31"/>
  <c r="V77" i="31"/>
  <c r="T77" i="31" s="1"/>
  <c r="T34" i="31"/>
  <c r="AE78" i="35"/>
  <c r="AE36" i="35"/>
  <c r="Y36" i="20"/>
  <c r="Y78" i="20"/>
  <c r="X36" i="16"/>
  <c r="X78" i="16"/>
  <c r="L78" i="29"/>
  <c r="L36" i="29"/>
  <c r="F36" i="4"/>
  <c r="F78" i="4"/>
  <c r="AF77" i="7"/>
  <c r="R77" i="7" s="1"/>
  <c r="AF35" i="7"/>
  <c r="R34" i="7"/>
  <c r="AC78" i="28"/>
  <c r="AC36" i="28"/>
  <c r="Z78" i="13"/>
  <c r="Z36" i="13"/>
  <c r="AD36" i="26"/>
  <c r="AD78" i="26"/>
  <c r="E36" i="10"/>
  <c r="E78" i="10"/>
  <c r="Y78" i="11"/>
  <c r="Y36" i="11"/>
  <c r="AB78" i="8"/>
  <c r="AB36" i="8"/>
  <c r="AC78" i="20"/>
  <c r="AC36" i="20"/>
  <c r="H78" i="30"/>
  <c r="H36" i="30"/>
  <c r="H36" i="5"/>
  <c r="H78" i="5"/>
  <c r="AH78" i="19"/>
  <c r="AH36" i="19"/>
  <c r="K78" i="13"/>
  <c r="K36" i="13"/>
  <c r="AD36" i="23"/>
  <c r="AD78" i="23"/>
  <c r="L36" i="28"/>
  <c r="L78" i="28"/>
  <c r="F36" i="30"/>
  <c r="F78" i="30"/>
  <c r="W36" i="6"/>
  <c r="W78" i="6"/>
  <c r="L36" i="34"/>
  <c r="L78" i="34"/>
  <c r="AE36" i="20"/>
  <c r="AE78" i="20"/>
  <c r="AI36" i="25"/>
  <c r="AI78" i="25"/>
  <c r="Y78" i="36"/>
  <c r="Y36" i="36"/>
  <c r="E78" i="26"/>
  <c r="E36" i="26"/>
  <c r="AE78" i="3"/>
  <c r="AE36" i="3"/>
  <c r="F36" i="14"/>
  <c r="F78" i="14"/>
  <c r="S36" i="23"/>
  <c r="S78" i="23"/>
  <c r="W36" i="21"/>
  <c r="W78" i="21"/>
  <c r="AM76" i="10"/>
  <c r="AP76" i="10" s="1"/>
  <c r="H78" i="35"/>
  <c r="H36" i="35"/>
  <c r="AI36" i="15"/>
  <c r="AI78" i="15"/>
  <c r="X78" i="31"/>
  <c r="X36" i="31"/>
  <c r="AA36" i="15"/>
  <c r="AA78" i="15"/>
  <c r="M78" i="20"/>
  <c r="M36" i="20"/>
  <c r="AD36" i="10"/>
  <c r="AD78" i="10"/>
  <c r="AH78" i="26"/>
  <c r="AH36" i="26"/>
  <c r="Y78" i="31"/>
  <c r="Y36" i="31"/>
  <c r="AH78" i="4"/>
  <c r="AH36" i="4"/>
  <c r="AG36" i="23"/>
  <c r="AG78" i="23"/>
  <c r="Z36" i="32"/>
  <c r="Z78" i="32"/>
  <c r="V35" i="27"/>
  <c r="V77" i="27"/>
  <c r="T77" i="27" s="1"/>
  <c r="T34" i="27"/>
  <c r="E36" i="4"/>
  <c r="E78" i="4"/>
  <c r="S36" i="35"/>
  <c r="S78" i="35"/>
  <c r="AD78" i="36"/>
  <c r="AD36" i="36"/>
  <c r="AA36" i="30"/>
  <c r="AA78" i="30"/>
  <c r="W36" i="15"/>
  <c r="W78" i="15"/>
  <c r="K36" i="26"/>
  <c r="K78" i="26"/>
  <c r="K78" i="32"/>
  <c r="K36" i="32"/>
  <c r="W36" i="23"/>
  <c r="W78" i="23"/>
  <c r="AB78" i="3"/>
  <c r="AB36" i="3"/>
  <c r="AI36" i="11"/>
  <c r="AI78" i="11"/>
  <c r="F36" i="15"/>
  <c r="F78" i="15"/>
  <c r="H36" i="34"/>
  <c r="H78" i="34"/>
  <c r="AB78" i="22"/>
  <c r="AB36" i="22"/>
  <c r="X78" i="17"/>
  <c r="X36" i="17"/>
  <c r="AB36" i="11"/>
  <c r="AB78" i="11"/>
  <c r="W36" i="10"/>
  <c r="W78" i="10"/>
  <c r="M78" i="30"/>
  <c r="M36" i="30"/>
  <c r="AE36" i="21"/>
  <c r="AE78" i="21"/>
  <c r="M78" i="6"/>
  <c r="M36" i="6"/>
  <c r="F36" i="3"/>
  <c r="F78" i="3"/>
  <c r="F78" i="31"/>
  <c r="F36" i="31"/>
  <c r="Y36" i="10"/>
  <c r="Y78" i="10"/>
  <c r="AC78" i="5"/>
  <c r="AC36" i="5"/>
  <c r="AA36" i="29"/>
  <c r="AA78" i="29"/>
  <c r="AH36" i="34"/>
  <c r="AH78" i="34"/>
  <c r="V35" i="17"/>
  <c r="V77" i="17"/>
  <c r="T77" i="17" s="1"/>
  <c r="T34" i="17"/>
  <c r="M36" i="16"/>
  <c r="M78" i="16"/>
  <c r="L78" i="11"/>
  <c r="L36" i="11"/>
  <c r="S36" i="5"/>
  <c r="S78" i="5"/>
  <c r="M78" i="37"/>
  <c r="M36" i="37"/>
  <c r="F78" i="18"/>
  <c r="F36" i="18"/>
  <c r="S78" i="19"/>
  <c r="S36" i="19"/>
  <c r="Y36" i="23"/>
  <c r="Y78" i="23"/>
  <c r="H36" i="33"/>
  <c r="H78" i="33"/>
  <c r="AB36" i="28"/>
  <c r="AB78" i="28"/>
  <c r="S78" i="14"/>
  <c r="S36" i="14"/>
  <c r="F78" i="23"/>
  <c r="F36" i="23"/>
  <c r="V35" i="30"/>
  <c r="V77" i="30"/>
  <c r="T77" i="30" s="1"/>
  <c r="T34" i="30"/>
  <c r="AM34" i="30" s="1"/>
  <c r="AP34" i="30" s="1"/>
  <c r="AF36" i="17"/>
  <c r="AF78" i="17"/>
  <c r="L78" i="26"/>
  <c r="L36" i="26"/>
  <c r="AG36" i="30"/>
  <c r="AG78" i="30"/>
  <c r="W78" i="8"/>
  <c r="W36" i="8"/>
  <c r="K78" i="7"/>
  <c r="K36" i="7"/>
  <c r="T77" i="18"/>
  <c r="AC36" i="19"/>
  <c r="AC78" i="19"/>
  <c r="AG36" i="36"/>
  <c r="AG78" i="36"/>
  <c r="AA78" i="17"/>
  <c r="AA36" i="17"/>
  <c r="AE36" i="34"/>
  <c r="AE78" i="34"/>
  <c r="AA36" i="23"/>
  <c r="AA78" i="23"/>
  <c r="F78" i="28"/>
  <c r="F36" i="28"/>
  <c r="AC36" i="25"/>
  <c r="AC78" i="25"/>
  <c r="Y78" i="28"/>
  <c r="Y36" i="28"/>
  <c r="AG78" i="27"/>
  <c r="AG36" i="27"/>
  <c r="AG78" i="4"/>
  <c r="AG36" i="4"/>
  <c r="T34" i="15"/>
  <c r="V35" i="15"/>
  <c r="V77" i="15"/>
  <c r="T77" i="15" s="1"/>
  <c r="E36" i="36"/>
  <c r="E78" i="36"/>
  <c r="X78" i="29"/>
  <c r="X36" i="29"/>
  <c r="Z78" i="35"/>
  <c r="Z36" i="35"/>
  <c r="H36" i="14"/>
  <c r="H78" i="14"/>
  <c r="M36" i="15"/>
  <c r="M78" i="15"/>
  <c r="AC78" i="35"/>
  <c r="AC36" i="35"/>
  <c r="X78" i="4"/>
  <c r="X36" i="4"/>
  <c r="AI36" i="26"/>
  <c r="AI78" i="26"/>
  <c r="AH36" i="33"/>
  <c r="AH78" i="33"/>
  <c r="S36" i="33"/>
  <c r="S78" i="33"/>
  <c r="X78" i="34"/>
  <c r="X36" i="34"/>
  <c r="AB36" i="24"/>
  <c r="AB78" i="24"/>
  <c r="H78" i="29"/>
  <c r="H36" i="29"/>
  <c r="M36" i="31"/>
  <c r="M78" i="31"/>
  <c r="AF77" i="6"/>
  <c r="AF35" i="6"/>
  <c r="R34" i="6"/>
  <c r="K36" i="4"/>
  <c r="K78" i="4"/>
  <c r="AH78" i="27"/>
  <c r="AH36" i="27"/>
  <c r="AH78" i="29"/>
  <c r="AH36" i="29"/>
  <c r="AE36" i="14"/>
  <c r="AE78" i="14"/>
  <c r="L36" i="5"/>
  <c r="L78" i="5"/>
  <c r="AC36" i="14"/>
  <c r="AC78" i="14"/>
  <c r="AH36" i="8"/>
  <c r="AH78" i="8"/>
  <c r="AB36" i="31"/>
  <c r="AB78" i="31"/>
  <c r="H36" i="36"/>
  <c r="H78" i="36"/>
  <c r="K36" i="33"/>
  <c r="K78" i="33"/>
  <c r="L78" i="15"/>
  <c r="L36" i="15"/>
  <c r="K78" i="23"/>
  <c r="K36" i="23"/>
  <c r="S78" i="29"/>
  <c r="S36" i="29"/>
  <c r="AG36" i="19"/>
  <c r="AG78" i="19"/>
  <c r="AB78" i="27"/>
  <c r="AB36" i="27"/>
  <c r="S36" i="17"/>
  <c r="S78" i="17"/>
  <c r="M78" i="14"/>
  <c r="M36" i="14"/>
  <c r="W78" i="17"/>
  <c r="W36" i="17"/>
  <c r="V35" i="7"/>
  <c r="V77" i="7"/>
  <c r="T77" i="7" s="1"/>
  <c r="T34" i="7"/>
  <c r="AM34" i="7" s="1"/>
  <c r="AP34" i="7" s="1"/>
  <c r="AD78" i="4"/>
  <c r="AD36" i="4"/>
  <c r="E78" i="3"/>
  <c r="E36" i="3"/>
  <c r="AB36" i="7"/>
  <c r="AB78" i="7"/>
  <c r="AH78" i="28"/>
  <c r="AH36" i="28"/>
  <c r="H78" i="1"/>
  <c r="H36" i="1"/>
  <c r="AF77" i="28"/>
  <c r="AF35" i="28"/>
  <c r="R34" i="28"/>
  <c r="AI78" i="30"/>
  <c r="AI36" i="30"/>
  <c r="S78" i="15"/>
  <c r="S36" i="15"/>
  <c r="K36" i="28"/>
  <c r="K78" i="28"/>
  <c r="Z78" i="18"/>
  <c r="Z36" i="18"/>
  <c r="M78" i="32"/>
  <c r="M36" i="32"/>
  <c r="AE78" i="23"/>
  <c r="AE36" i="23"/>
  <c r="AG78" i="13"/>
  <c r="AG36" i="13"/>
  <c r="AE36" i="28"/>
  <c r="AE78" i="28"/>
  <c r="AA36" i="10"/>
  <c r="AA78" i="10"/>
  <c r="X36" i="25"/>
  <c r="X78" i="25"/>
  <c r="E78" i="25"/>
  <c r="E36" i="25"/>
  <c r="AD36" i="13"/>
  <c r="AD78" i="13"/>
  <c r="AF35" i="20"/>
  <c r="AF77" i="20"/>
  <c r="R35" i="20"/>
  <c r="R78" i="20" s="1"/>
  <c r="AA78" i="27"/>
  <c r="AA36" i="27"/>
  <c r="AG78" i="14"/>
  <c r="AG36" i="14"/>
  <c r="AC36" i="6"/>
  <c r="AC78" i="6"/>
  <c r="V35" i="35"/>
  <c r="V77" i="35"/>
  <c r="T77" i="35" s="1"/>
  <c r="T34" i="35"/>
  <c r="AB36" i="36"/>
  <c r="AB78" i="36"/>
  <c r="AI78" i="8"/>
  <c r="AI36" i="8"/>
  <c r="AA78" i="16"/>
  <c r="AA36" i="16"/>
  <c r="AB36" i="25"/>
  <c r="AB78" i="25"/>
  <c r="L36" i="21"/>
  <c r="L78" i="21"/>
  <c r="V35" i="14"/>
  <c r="V77" i="14"/>
  <c r="T77" i="14" s="1"/>
  <c r="T34" i="14"/>
  <c r="Y36" i="13"/>
  <c r="Y78" i="13"/>
  <c r="R34" i="27"/>
  <c r="AF77" i="27"/>
  <c r="R77" i="27" s="1"/>
  <c r="AF35" i="27"/>
  <c r="F78" i="35"/>
  <c r="F36" i="35"/>
  <c r="R34" i="4"/>
  <c r="AF35" i="4"/>
  <c r="AF77" i="4"/>
  <c r="R77" i="4" s="1"/>
  <c r="AA78" i="34"/>
  <c r="AA36" i="34"/>
  <c r="Y36" i="22"/>
  <c r="Y78" i="22"/>
  <c r="F36" i="25"/>
  <c r="F78" i="25"/>
  <c r="AF77" i="19"/>
  <c r="R77" i="19" s="1"/>
  <c r="AF35" i="19"/>
  <c r="R34" i="19"/>
  <c r="E36" i="1"/>
  <c r="E78" i="1"/>
  <c r="AB78" i="35"/>
  <c r="AB36" i="35"/>
  <c r="AI78" i="36"/>
  <c r="AI36" i="36"/>
  <c r="AD78" i="3"/>
  <c r="AD36" i="3"/>
  <c r="S78" i="28"/>
  <c r="S36" i="28"/>
  <c r="AG36" i="6"/>
  <c r="AG78" i="6"/>
  <c r="K36" i="29"/>
  <c r="K78" i="29"/>
  <c r="AD78" i="1"/>
  <c r="AD36" i="1"/>
  <c r="V77" i="28"/>
  <c r="T77" i="28" s="1"/>
  <c r="V35" i="28"/>
  <c r="T34" i="28"/>
  <c r="AM34" i="28" s="1"/>
  <c r="AP34" i="28" s="1"/>
  <c r="S78" i="32"/>
  <c r="S36" i="32"/>
  <c r="H36" i="28"/>
  <c r="H78" i="28"/>
  <c r="F78" i="10"/>
  <c r="F36" i="10"/>
  <c r="AG36" i="26"/>
  <c r="AG78" i="26"/>
  <c r="E36" i="5"/>
  <c r="E78" i="5"/>
  <c r="S78" i="13"/>
  <c r="S36" i="13"/>
  <c r="M78" i="7"/>
  <c r="M36" i="7"/>
  <c r="AC36" i="7"/>
  <c r="AC78" i="7"/>
  <c r="Y78" i="6"/>
  <c r="Y36" i="6"/>
  <c r="AF35" i="31"/>
  <c r="AF77" i="31"/>
  <c r="R77" i="31" s="1"/>
  <c r="AM77" i="31" s="1"/>
  <c r="AP77" i="31" s="1"/>
  <c r="R34" i="31"/>
  <c r="AI78" i="17"/>
  <c r="AI36" i="17"/>
  <c r="AB36" i="6"/>
  <c r="AB78" i="6"/>
  <c r="AB78" i="26"/>
  <c r="AB36" i="26"/>
  <c r="AD36" i="11"/>
  <c r="AD78" i="11"/>
  <c r="M36" i="27"/>
  <c r="M78" i="27"/>
  <c r="E78" i="32"/>
  <c r="E36" i="32"/>
  <c r="W78" i="11"/>
  <c r="W36" i="11"/>
  <c r="E78" i="11"/>
  <c r="E36" i="11"/>
  <c r="V35" i="8"/>
  <c r="V77" i="8"/>
  <c r="T77" i="8" s="1"/>
  <c r="T34" i="8"/>
  <c r="F78" i="34"/>
  <c r="F36" i="34"/>
  <c r="Y78" i="17"/>
  <c r="Y36" i="17"/>
  <c r="W78" i="14"/>
  <c r="W36" i="14"/>
  <c r="W36" i="1"/>
  <c r="W78" i="1"/>
  <c r="Z36" i="33"/>
  <c r="Z78" i="33"/>
  <c r="AD36" i="30"/>
  <c r="AD78" i="30"/>
  <c r="X36" i="22"/>
  <c r="X78" i="22"/>
  <c r="M36" i="4"/>
  <c r="M78" i="4"/>
  <c r="AC78" i="22"/>
  <c r="AC36" i="22"/>
  <c r="H78" i="26"/>
  <c r="H36" i="26"/>
  <c r="S36" i="11"/>
  <c r="S78" i="11"/>
  <c r="AB36" i="34"/>
  <c r="AB78" i="34"/>
  <c r="Z36" i="6"/>
  <c r="Z78" i="6"/>
  <c r="M36" i="10"/>
  <c r="M78" i="10"/>
  <c r="X36" i="3"/>
  <c r="X78" i="3"/>
  <c r="AH78" i="7"/>
  <c r="AH36" i="7"/>
  <c r="AM33" i="34"/>
  <c r="AP33" i="34" s="1"/>
  <c r="S78" i="1"/>
  <c r="S36" i="1"/>
  <c r="K78" i="30"/>
  <c r="K36" i="30"/>
  <c r="AB78" i="23"/>
  <c r="AB36" i="23"/>
  <c r="Y36" i="7"/>
  <c r="Y78" i="7"/>
  <c r="M36" i="19"/>
  <c r="M78" i="19"/>
  <c r="Y78" i="3"/>
  <c r="Y36" i="3"/>
  <c r="K78" i="36"/>
  <c r="K36" i="36"/>
  <c r="AC36" i="8"/>
  <c r="AC78" i="8"/>
  <c r="F36" i="32"/>
  <c r="F78" i="32"/>
  <c r="AB78" i="20"/>
  <c r="AB36" i="20"/>
  <c r="AC78" i="26"/>
  <c r="AC36" i="26"/>
  <c r="Y36" i="14"/>
  <c r="Y78" i="14"/>
  <c r="R34" i="36"/>
  <c r="AF77" i="36"/>
  <c r="R77" i="36" s="1"/>
  <c r="AF35" i="36"/>
  <c r="Z36" i="15"/>
  <c r="Z78" i="15"/>
  <c r="AD78" i="19"/>
  <c r="AD36" i="19"/>
  <c r="AM33" i="1"/>
  <c r="AP33" i="1" s="1"/>
  <c r="AI36" i="22"/>
  <c r="AI78" i="22"/>
  <c r="R76" i="16"/>
  <c r="AM33" i="16"/>
  <c r="AP33" i="16" s="1"/>
  <c r="AM76" i="27"/>
  <c r="AP76" i="27" s="1"/>
  <c r="AM33" i="11"/>
  <c r="AP33" i="11" s="1"/>
  <c r="X78" i="19"/>
  <c r="X36" i="19"/>
  <c r="V35" i="1"/>
  <c r="V77" i="1"/>
  <c r="T77" i="1" s="1"/>
  <c r="T34" i="1"/>
  <c r="H36" i="18"/>
  <c r="H78" i="18"/>
  <c r="F78" i="26"/>
  <c r="F36" i="26"/>
  <c r="S36" i="21"/>
  <c r="S78" i="21"/>
  <c r="AF77" i="14"/>
  <c r="R77" i="14" s="1"/>
  <c r="AM77" i="14" s="1"/>
  <c r="AP77" i="14" s="1"/>
  <c r="AF35" i="14"/>
  <c r="R34" i="14"/>
  <c r="K78" i="14"/>
  <c r="K36" i="14"/>
  <c r="Y36" i="26"/>
  <c r="Y78" i="26"/>
  <c r="Z78" i="4"/>
  <c r="Z36" i="4"/>
  <c r="W36" i="33"/>
  <c r="W78" i="33"/>
  <c r="U79" i="16"/>
  <c r="U37" i="16"/>
  <c r="V35" i="26"/>
  <c r="V77" i="26"/>
  <c r="T77" i="26" s="1"/>
  <c r="Z36" i="23"/>
  <c r="Z78" i="23"/>
  <c r="L78" i="27"/>
  <c r="L36" i="27"/>
  <c r="X36" i="26"/>
  <c r="X78" i="26"/>
  <c r="W36" i="26"/>
  <c r="W78" i="26"/>
  <c r="V77" i="36"/>
  <c r="T77" i="36" s="1"/>
  <c r="V35" i="36"/>
  <c r="T34" i="36"/>
  <c r="S79" i="22"/>
  <c r="S37" i="22"/>
  <c r="AF78" i="5"/>
  <c r="AF36" i="5"/>
  <c r="V77" i="34"/>
  <c r="T77" i="34" s="1"/>
  <c r="V35" i="34"/>
  <c r="T34" i="34"/>
  <c r="M36" i="25"/>
  <c r="M78" i="25"/>
  <c r="V78" i="5"/>
  <c r="V36" i="5"/>
  <c r="AA36" i="3"/>
  <c r="AA78" i="3"/>
  <c r="AA78" i="14"/>
  <c r="AA36" i="14"/>
  <c r="L36" i="25"/>
  <c r="L78" i="25"/>
  <c r="L78" i="31"/>
  <c r="L36" i="31"/>
  <c r="AB78" i="16"/>
  <c r="AB36" i="16"/>
  <c r="M78" i="23"/>
  <c r="M36" i="23"/>
  <c r="E35" i="20"/>
  <c r="E77" i="20"/>
  <c r="Y78" i="5"/>
  <c r="Y36" i="5"/>
  <c r="AF35" i="13"/>
  <c r="AF77" i="13"/>
  <c r="R77" i="13" s="1"/>
  <c r="R34" i="13"/>
  <c r="AE36" i="13"/>
  <c r="AE78" i="13"/>
  <c r="AB78" i="1"/>
  <c r="AB36" i="1"/>
  <c r="AA36" i="11"/>
  <c r="AA78" i="11"/>
  <c r="AE36" i="4"/>
  <c r="AE78" i="4"/>
  <c r="F78" i="5"/>
  <c r="F36" i="5"/>
  <c r="X78" i="1"/>
  <c r="X36" i="1"/>
  <c r="Y36" i="19"/>
  <c r="Y78" i="19"/>
  <c r="H78" i="3"/>
  <c r="H36" i="3"/>
  <c r="K78" i="34"/>
  <c r="K36" i="34"/>
  <c r="AI36" i="14"/>
  <c r="AI78" i="14"/>
  <c r="X36" i="13"/>
  <c r="X78" i="13"/>
  <c r="AF77" i="35"/>
  <c r="R77" i="35" s="1"/>
  <c r="AF35" i="35"/>
  <c r="R34" i="35"/>
  <c r="L78" i="8"/>
  <c r="L36" i="8"/>
  <c r="F78" i="7"/>
  <c r="F36" i="7"/>
  <c r="Z36" i="8"/>
  <c r="Z78" i="8"/>
  <c r="L78" i="7"/>
  <c r="L36" i="7"/>
  <c r="Z78" i="16"/>
  <c r="Z36" i="16"/>
  <c r="S78" i="8"/>
  <c r="S36" i="8"/>
  <c r="AC36" i="13"/>
  <c r="AC78" i="13"/>
  <c r="F36" i="33"/>
  <c r="F78" i="33"/>
  <c r="V77" i="25"/>
  <c r="T77" i="25" s="1"/>
  <c r="V35" i="25"/>
  <c r="T34" i="25"/>
  <c r="H36" i="31"/>
  <c r="H78" i="31"/>
  <c r="AI78" i="4"/>
  <c r="AI36" i="4"/>
  <c r="E35" i="28"/>
  <c r="E77" i="28"/>
  <c r="AE36" i="31"/>
  <c r="AE78" i="31"/>
  <c r="Z78" i="7"/>
  <c r="Z36" i="7"/>
  <c r="AC36" i="17"/>
  <c r="AC78" i="17"/>
  <c r="E78" i="27"/>
  <c r="E36" i="27"/>
  <c r="AD78" i="18"/>
  <c r="AD36" i="18"/>
  <c r="F36" i="11"/>
  <c r="F78" i="11"/>
  <c r="H78" i="32"/>
  <c r="H36" i="32"/>
  <c r="AF77" i="8"/>
  <c r="R77" i="8" s="1"/>
  <c r="AF35" i="8"/>
  <c r="R34" i="8"/>
  <c r="AI78" i="27"/>
  <c r="AI36" i="27"/>
  <c r="AM76" i="34"/>
  <c r="AP76" i="34" s="1"/>
  <c r="K78" i="35"/>
  <c r="K36" i="35"/>
  <c r="R34" i="32"/>
  <c r="AM33" i="32"/>
  <c r="AP33" i="32" s="1"/>
  <c r="AB36" i="29"/>
  <c r="AB78" i="29"/>
  <c r="AH78" i="15"/>
  <c r="AH36" i="15"/>
  <c r="AA36" i="22"/>
  <c r="AA78" i="22"/>
  <c r="K78" i="15"/>
  <c r="K36" i="15"/>
  <c r="AD36" i="35"/>
  <c r="AD78" i="35"/>
  <c r="M36" i="13"/>
  <c r="M78" i="13"/>
  <c r="AI36" i="19"/>
  <c r="AI78" i="19"/>
  <c r="AI36" i="32"/>
  <c r="AI78" i="32"/>
  <c r="F36" i="1"/>
  <c r="F78" i="1"/>
  <c r="R34" i="15"/>
  <c r="AF77" i="15"/>
  <c r="R77" i="15" s="1"/>
  <c r="AF35" i="15"/>
  <c r="AA78" i="26"/>
  <c r="AA36" i="26"/>
  <c r="S78" i="20"/>
  <c r="S36" i="20"/>
  <c r="S78" i="3"/>
  <c r="S36" i="3"/>
  <c r="W36" i="32"/>
  <c r="W78" i="32"/>
  <c r="V77" i="11"/>
  <c r="T77" i="11" s="1"/>
  <c r="T34" i="11"/>
  <c r="V35" i="11"/>
  <c r="F78" i="36"/>
  <c r="F36" i="36"/>
  <c r="S36" i="6"/>
  <c r="S78" i="6"/>
  <c r="AD78" i="22"/>
  <c r="AD36" i="22"/>
  <c r="AA78" i="36"/>
  <c r="AA36" i="36"/>
  <c r="Y36" i="25"/>
  <c r="Y78" i="25"/>
  <c r="AH36" i="5"/>
  <c r="AH78" i="5"/>
  <c r="W78" i="13"/>
  <c r="W36" i="13"/>
  <c r="AM33" i="27"/>
  <c r="AP33" i="27" s="1"/>
  <c r="AM76" i="11"/>
  <c r="AP76" i="11" s="1"/>
  <c r="AB78" i="15"/>
  <c r="AB36" i="15"/>
  <c r="H78" i="10"/>
  <c r="H36" i="10"/>
  <c r="E78" i="22"/>
  <c r="E36" i="22"/>
  <c r="AH78" i="17"/>
  <c r="AH36" i="17"/>
  <c r="R76" i="3"/>
  <c r="AM76" i="3" s="1"/>
  <c r="AP76" i="3" s="1"/>
  <c r="AM33" i="3"/>
  <c r="AP33" i="3" s="1"/>
  <c r="L36" i="3"/>
  <c r="L78" i="3"/>
  <c r="AM76" i="28"/>
  <c r="AP76" i="28" s="1"/>
  <c r="F36" i="6"/>
  <c r="F78" i="6"/>
  <c r="H78" i="16"/>
  <c r="H36" i="16"/>
  <c r="U37" i="4"/>
  <c r="U79" i="4"/>
  <c r="X36" i="27"/>
  <c r="X78" i="27"/>
  <c r="K78" i="31"/>
  <c r="K36" i="31"/>
  <c r="AD36" i="32"/>
  <c r="AD78" i="32"/>
  <c r="AC78" i="11"/>
  <c r="AC36" i="11"/>
  <c r="M36" i="22"/>
  <c r="M78" i="22"/>
  <c r="AB36" i="32"/>
  <c r="AB78" i="32"/>
  <c r="K36" i="1"/>
  <c r="K78" i="1"/>
  <c r="AD78" i="34"/>
  <c r="AD36" i="34"/>
  <c r="X36" i="14"/>
  <c r="X78" i="14"/>
  <c r="AI36" i="31"/>
  <c r="AI78" i="31"/>
  <c r="AF35" i="34"/>
  <c r="AF77" i="34"/>
  <c r="R77" i="34" s="1"/>
  <c r="AM77" i="34" s="1"/>
  <c r="AP77" i="34" s="1"/>
  <c r="R34" i="34"/>
  <c r="AE78" i="8"/>
  <c r="AE36" i="8"/>
  <c r="S78" i="34"/>
  <c r="S36" i="34"/>
  <c r="AE78" i="30"/>
  <c r="AE36" i="30"/>
  <c r="S36" i="25"/>
  <c r="S78" i="25"/>
  <c r="AF35" i="30"/>
  <c r="AF77" i="30"/>
  <c r="R77" i="30" s="1"/>
  <c r="AM33" i="25"/>
  <c r="AP33" i="25" s="1"/>
  <c r="L78" i="22"/>
  <c r="L36" i="22"/>
  <c r="E35" i="19"/>
  <c r="E77" i="19"/>
  <c r="AM76" i="15"/>
  <c r="AP76" i="15" s="1"/>
  <c r="Y36" i="34"/>
  <c r="Y78" i="34"/>
  <c r="V35" i="6"/>
  <c r="V77" i="6"/>
  <c r="T77" i="6" s="1"/>
  <c r="T34" i="6"/>
  <c r="AE36" i="6"/>
  <c r="AE78" i="6"/>
  <c r="M78" i="36"/>
  <c r="M36" i="36"/>
  <c r="F78" i="21"/>
  <c r="F36" i="21"/>
  <c r="W36" i="5"/>
  <c r="W78" i="5"/>
  <c r="AA36" i="31"/>
  <c r="AA78" i="31"/>
  <c r="H36" i="8"/>
  <c r="H78" i="8"/>
  <c r="AM33" i="33"/>
  <c r="AP33" i="33" s="1"/>
  <c r="R34" i="1"/>
  <c r="AF35" i="1"/>
  <c r="AF77" i="1"/>
  <c r="R77" i="1" s="1"/>
  <c r="M78" i="35"/>
  <c r="M36" i="35"/>
  <c r="AF35" i="16"/>
  <c r="R34" i="16"/>
  <c r="AF77" i="16"/>
  <c r="AF35" i="11"/>
  <c r="AF77" i="11"/>
  <c r="R34" i="11"/>
  <c r="AM34" i="11" s="1"/>
  <c r="AP34" i="11" s="1"/>
  <c r="E78" i="14"/>
  <c r="E36" i="14"/>
  <c r="F36" i="8"/>
  <c r="F78" i="8"/>
  <c r="AC78" i="1"/>
  <c r="AC36" i="1"/>
  <c r="AE36" i="5"/>
  <c r="AE78" i="5"/>
  <c r="H36" i="19"/>
  <c r="H78" i="19"/>
  <c r="AG36" i="25"/>
  <c r="AG78" i="25"/>
  <c r="AB78" i="19"/>
  <c r="AB36" i="19"/>
  <c r="AI78" i="1"/>
  <c r="AI36" i="1"/>
  <c r="AG78" i="33"/>
  <c r="AG36" i="33"/>
  <c r="S36" i="27"/>
  <c r="S78" i="27"/>
  <c r="AD36" i="31"/>
  <c r="AD78" i="31"/>
  <c r="AH36" i="35"/>
  <c r="AH78" i="35"/>
  <c r="L36" i="14"/>
  <c r="L78" i="14"/>
  <c r="F78" i="27"/>
  <c r="F36" i="27"/>
  <c r="S78" i="36"/>
  <c r="S36" i="36"/>
  <c r="X36" i="8"/>
  <c r="X78" i="8"/>
  <c r="AE78" i="16"/>
  <c r="AE36" i="16"/>
  <c r="H78" i="27"/>
  <c r="H36" i="27"/>
  <c r="AM33" i="23"/>
  <c r="AP33" i="23" s="1"/>
  <c r="R76" i="23"/>
  <c r="AM76" i="23" s="1"/>
  <c r="AP76" i="23" s="1"/>
  <c r="H78" i="22"/>
  <c r="H36" i="22"/>
  <c r="S36" i="26"/>
  <c r="S78" i="26"/>
  <c r="AG36" i="8"/>
  <c r="AG78" i="8"/>
  <c r="AE36" i="15"/>
  <c r="AE78" i="15"/>
  <c r="V78" i="37"/>
  <c r="V36" i="37"/>
  <c r="T34" i="23"/>
  <c r="V77" i="23"/>
  <c r="T77" i="23" s="1"/>
  <c r="V35" i="23"/>
  <c r="Z36" i="14"/>
  <c r="Z78" i="14"/>
  <c r="AH78" i="13"/>
  <c r="AH36" i="13"/>
  <c r="AD36" i="16"/>
  <c r="AD78" i="16"/>
  <c r="M36" i="5"/>
  <c r="M78" i="5"/>
  <c r="K36" i="19"/>
  <c r="K78" i="19"/>
  <c r="L78" i="13"/>
  <c r="L36" i="13"/>
  <c r="M36" i="33"/>
  <c r="M78" i="33"/>
  <c r="AA36" i="2"/>
  <c r="AA78" i="2"/>
  <c r="Z78" i="34"/>
  <c r="Z36" i="34"/>
  <c r="Z36" i="27"/>
  <c r="Z78" i="27"/>
  <c r="V36" i="18"/>
  <c r="V78" i="18"/>
  <c r="W36" i="37"/>
  <c r="W78" i="37"/>
  <c r="AM33" i="19"/>
  <c r="AP33" i="19" s="1"/>
  <c r="AH36" i="23"/>
  <c r="AH78" i="23"/>
  <c r="W36" i="34"/>
  <c r="W78" i="34"/>
  <c r="X78" i="36"/>
  <c r="X36" i="36"/>
  <c r="E36" i="13"/>
  <c r="E78" i="13"/>
  <c r="AF35" i="3"/>
  <c r="AF77" i="3"/>
  <c r="R34" i="3"/>
  <c r="F78" i="16"/>
  <c r="F36" i="16"/>
  <c r="E78" i="15"/>
  <c r="E36" i="15"/>
  <c r="V35" i="13"/>
  <c r="V77" i="13"/>
  <c r="T77" i="13" s="1"/>
  <c r="T34" i="13"/>
  <c r="AM34" i="13" s="1"/>
  <c r="AP34" i="13" s="1"/>
  <c r="AI36" i="3"/>
  <c r="AI78" i="3"/>
  <c r="AE36" i="27"/>
  <c r="AE78" i="27"/>
  <c r="Y36" i="1"/>
  <c r="Y78" i="1"/>
  <c r="AH78" i="10"/>
  <c r="AH36" i="10"/>
  <c r="F36" i="19"/>
  <c r="F78" i="19"/>
  <c r="AI78" i="34"/>
  <c r="AI36" i="34"/>
  <c r="AI36" i="10"/>
  <c r="AI78" i="10"/>
  <c r="W78" i="20"/>
  <c r="W36" i="20"/>
  <c r="AA78" i="6"/>
  <c r="AA36" i="6"/>
  <c r="Y36" i="30"/>
  <c r="Y78" i="30"/>
  <c r="AF77" i="25"/>
  <c r="R77" i="25" s="1"/>
  <c r="AF35" i="25"/>
  <c r="R34" i="25"/>
  <c r="AM34" i="25" s="1"/>
  <c r="AP34" i="25" s="1"/>
  <c r="AG36" i="16"/>
  <c r="AG78" i="16"/>
  <c r="AE36" i="10"/>
  <c r="AE78" i="10"/>
  <c r="K78" i="20"/>
  <c r="K36" i="20"/>
  <c r="AM76" i="19"/>
  <c r="AP76" i="19" s="1"/>
  <c r="V77" i="20"/>
  <c r="T77" i="20" s="1"/>
  <c r="V35" i="20"/>
  <c r="T34" i="20"/>
  <c r="AM34" i="20" s="1"/>
  <c r="AP34" i="20" s="1"/>
  <c r="AM33" i="15"/>
  <c r="AP33" i="15" s="1"/>
  <c r="AE36" i="22"/>
  <c r="AE78" i="22"/>
  <c r="Z36" i="3"/>
  <c r="Z78" i="3"/>
  <c r="AC78" i="31"/>
  <c r="AC36" i="31"/>
  <c r="W36" i="19"/>
  <c r="W78" i="19"/>
  <c r="AH78" i="32"/>
  <c r="AH36" i="32"/>
  <c r="W36" i="22"/>
  <c r="W78" i="22"/>
  <c r="AD78" i="8"/>
  <c r="AD36" i="8"/>
  <c r="AB36" i="33"/>
  <c r="AB78" i="33"/>
  <c r="W78" i="35"/>
  <c r="W36" i="35"/>
  <c r="Z78" i="22"/>
  <c r="Z36" i="22"/>
  <c r="AA78" i="7"/>
  <c r="AA36" i="7"/>
  <c r="S36" i="31"/>
  <c r="S78" i="31"/>
  <c r="AB78" i="14"/>
  <c r="AB36" i="14"/>
  <c r="AD78" i="28"/>
  <c r="AD36" i="28"/>
  <c r="AG36" i="5"/>
  <c r="AG78" i="5"/>
  <c r="L78" i="35"/>
  <c r="L36" i="35"/>
  <c r="K78" i="16"/>
  <c r="K36" i="16"/>
  <c r="V35" i="3"/>
  <c r="V77" i="3"/>
  <c r="T77" i="3" s="1"/>
  <c r="T34" i="3"/>
  <c r="AA78" i="35"/>
  <c r="AA36" i="35"/>
  <c r="AD36" i="7"/>
  <c r="AD78" i="7"/>
  <c r="AA78" i="8"/>
  <c r="AA36" i="8"/>
  <c r="AG36" i="10"/>
  <c r="AG78" i="10"/>
  <c r="L78" i="30"/>
  <c r="L36" i="30"/>
  <c r="X36" i="33"/>
  <c r="X78" i="33"/>
  <c r="X36" i="18"/>
  <c r="X78" i="18"/>
  <c r="L78" i="23"/>
  <c r="L36" i="23"/>
  <c r="K78" i="10"/>
  <c r="K36" i="10"/>
  <c r="L36" i="1"/>
  <c r="L78" i="1"/>
  <c r="L78" i="17"/>
  <c r="L36" i="17"/>
  <c r="S78" i="7"/>
  <c r="S36" i="7"/>
  <c r="AA78" i="5"/>
  <c r="AA36" i="5"/>
  <c r="L36" i="20"/>
  <c r="L78" i="20"/>
  <c r="V77" i="22"/>
  <c r="T77" i="22" s="1"/>
  <c r="V35" i="22"/>
  <c r="AE78" i="18"/>
  <c r="AE36" i="18"/>
  <c r="AI36" i="16"/>
  <c r="AI78" i="16"/>
  <c r="AC36" i="4"/>
  <c r="AC78" i="4"/>
  <c r="H78" i="7"/>
  <c r="H36" i="7"/>
  <c r="X78" i="15"/>
  <c r="X36" i="15"/>
  <c r="X36" i="35"/>
  <c r="X78" i="35"/>
  <c r="AH36" i="1"/>
  <c r="AH78" i="1"/>
  <c r="L78" i="16"/>
  <c r="L36" i="16"/>
  <c r="R77" i="10"/>
  <c r="AC36" i="30"/>
  <c r="AC78" i="30"/>
  <c r="X78" i="20"/>
  <c r="X36" i="20"/>
  <c r="AE36" i="25"/>
  <c r="AE78" i="25"/>
  <c r="Z78" i="36"/>
  <c r="Z36" i="36"/>
  <c r="M36" i="11"/>
  <c r="M78" i="11"/>
  <c r="AG78" i="1"/>
  <c r="AG36" i="1"/>
  <c r="H78" i="15"/>
  <c r="H36" i="15"/>
  <c r="S78" i="16"/>
  <c r="S36" i="16"/>
  <c r="AG36" i="15"/>
  <c r="AG78" i="15"/>
  <c r="X78" i="23"/>
  <c r="X36" i="23"/>
  <c r="V77" i="32"/>
  <c r="T77" i="32" s="1"/>
  <c r="V35" i="32"/>
  <c r="Z78" i="25"/>
  <c r="Z36" i="25"/>
  <c r="AM76" i="25"/>
  <c r="AP76" i="25" s="1"/>
  <c r="L78" i="6"/>
  <c r="L36" i="6"/>
  <c r="AC78" i="23"/>
  <c r="AC36" i="23"/>
  <c r="AC78" i="16"/>
  <c r="AC36" i="16"/>
  <c r="H78" i="11"/>
  <c r="H36" i="11"/>
  <c r="AI36" i="6"/>
  <c r="AI78" i="6"/>
  <c r="AE36" i="2"/>
  <c r="AE78" i="2"/>
  <c r="AF35" i="33"/>
  <c r="AF77" i="33"/>
  <c r="R77" i="33" s="1"/>
  <c r="AM77" i="33" s="1"/>
  <c r="AP77" i="33" s="1"/>
  <c r="R34" i="33"/>
  <c r="AM34" i="33" s="1"/>
  <c r="AP34" i="33" s="1"/>
  <c r="Z36" i="28"/>
  <c r="Z78" i="28"/>
  <c r="Z78" i="30"/>
  <c r="Z36" i="30"/>
  <c r="AI36" i="13"/>
  <c r="AI78" i="13"/>
  <c r="AE78" i="11"/>
  <c r="AE36" i="11"/>
  <c r="W78" i="16"/>
  <c r="W36" i="16"/>
  <c r="H36" i="13"/>
  <c r="H78" i="13"/>
  <c r="AB36" i="5"/>
  <c r="AB78" i="5"/>
  <c r="AC78" i="32"/>
  <c r="AC36" i="32"/>
  <c r="AM33" i="30"/>
  <c r="AP33" i="30" s="1"/>
  <c r="AC78" i="10"/>
  <c r="AC36" i="10"/>
  <c r="AD78" i="6"/>
  <c r="AD36" i="6"/>
  <c r="AI36" i="20"/>
  <c r="AI78" i="20"/>
  <c r="H36" i="25"/>
  <c r="H78" i="25"/>
  <c r="M36" i="8"/>
  <c r="M78" i="8"/>
  <c r="Y78" i="15"/>
  <c r="Y36" i="15"/>
  <c r="AG36" i="11"/>
  <c r="AG78" i="11"/>
  <c r="V35" i="10"/>
  <c r="V77" i="10"/>
  <c r="T77" i="10" s="1"/>
  <c r="T34" i="10"/>
  <c r="AA78" i="25"/>
  <c r="AA36" i="25"/>
  <c r="AB36" i="13"/>
  <c r="AB78" i="13"/>
  <c r="AG78" i="7"/>
  <c r="AG36" i="7"/>
  <c r="AC78" i="33"/>
  <c r="AC36" i="33"/>
  <c r="V78" i="29"/>
  <c r="V36" i="29"/>
  <c r="W78" i="28"/>
  <c r="W36" i="28"/>
  <c r="F36" i="20"/>
  <c r="F78" i="20"/>
  <c r="AG78" i="20"/>
  <c r="AG36" i="20"/>
  <c r="AM76" i="16"/>
  <c r="AP76" i="16" s="1"/>
  <c r="AE36" i="32"/>
  <c r="AE78" i="32"/>
  <c r="AE36" i="19"/>
  <c r="AE78" i="19"/>
  <c r="E78" i="35"/>
  <c r="E36" i="35"/>
  <c r="AC36" i="3"/>
  <c r="AC78" i="3"/>
  <c r="L78" i="33"/>
  <c r="L36" i="33"/>
  <c r="AG78" i="22"/>
  <c r="AG36" i="22"/>
  <c r="X78" i="6"/>
  <c r="X36" i="6"/>
  <c r="AF36" i="29"/>
  <c r="AF78" i="29"/>
  <c r="W78" i="31"/>
  <c r="W36" i="31"/>
  <c r="AC36" i="15"/>
  <c r="AC78" i="15"/>
  <c r="R34" i="26"/>
  <c r="AM34" i="26" s="1"/>
  <c r="AP34" i="26" s="1"/>
  <c r="AF77" i="26"/>
  <c r="R77" i="26" s="1"/>
  <c r="AF35" i="26"/>
  <c r="AB36" i="30"/>
  <c r="AB78" i="30"/>
  <c r="V77" i="19"/>
  <c r="T77" i="19" s="1"/>
  <c r="V35" i="19"/>
  <c r="T34" i="19"/>
  <c r="AD78" i="15"/>
  <c r="AD36" i="15"/>
  <c r="AC78" i="27"/>
  <c r="AC36" i="27"/>
  <c r="M36" i="3"/>
  <c r="M78" i="3"/>
  <c r="R35" i="30"/>
  <c r="AH36" i="30"/>
  <c r="AH78" i="30"/>
  <c r="AE36" i="1"/>
  <c r="AE78" i="1"/>
  <c r="AC78" i="36"/>
  <c r="AC36" i="36"/>
  <c r="E78" i="6"/>
  <c r="E36" i="6"/>
  <c r="AM33" i="7"/>
  <c r="AP33" i="7" s="1"/>
  <c r="Y36" i="16"/>
  <c r="Y78" i="16"/>
  <c r="E78" i="8"/>
  <c r="E36" i="8"/>
  <c r="K78" i="27"/>
  <c r="K36" i="27"/>
  <c r="K78" i="25"/>
  <c r="K36" i="25"/>
  <c r="AD78" i="20"/>
  <c r="AD36" i="20"/>
  <c r="AE36" i="33"/>
  <c r="AE78" i="33"/>
  <c r="AM33" i="28"/>
  <c r="AP33" i="28" s="1"/>
  <c r="AD36" i="33"/>
  <c r="AD78" i="33"/>
  <c r="AA36" i="28"/>
  <c r="AA78" i="28"/>
  <c r="H78" i="23"/>
  <c r="H36" i="23"/>
  <c r="M78" i="34"/>
  <c r="M36" i="34"/>
  <c r="Z78" i="20"/>
  <c r="Z36" i="20"/>
  <c r="E35" i="30"/>
  <c r="E77" i="30"/>
  <c r="AM77" i="30" s="1"/>
  <c r="AP77" i="30" s="1"/>
  <c r="AH36" i="2"/>
  <c r="AH78" i="2"/>
  <c r="Y36" i="29"/>
  <c r="Y78" i="29"/>
  <c r="AD78" i="27"/>
  <c r="AD36" i="27"/>
  <c r="Z78" i="1"/>
  <c r="Z36" i="1"/>
  <c r="AA36" i="13"/>
  <c r="AA78" i="13"/>
  <c r="AA78" i="33"/>
  <c r="AA36" i="33"/>
  <c r="E36" i="17"/>
  <c r="E78" i="17"/>
  <c r="H36" i="20"/>
  <c r="H78" i="20"/>
  <c r="R77" i="6"/>
  <c r="AM77" i="6" s="1"/>
  <c r="AP77" i="6" s="1"/>
  <c r="AE36" i="36"/>
  <c r="AE78" i="36"/>
  <c r="K78" i="22"/>
  <c r="K36" i="22"/>
  <c r="AI36" i="29"/>
  <c r="AI78" i="29"/>
  <c r="Z78" i="11"/>
  <c r="Z36" i="11"/>
  <c r="AA78" i="20"/>
  <c r="AA36" i="20"/>
  <c r="M78" i="1"/>
  <c r="M36" i="1"/>
  <c r="H36" i="17"/>
  <c r="H78" i="17"/>
  <c r="L36" i="32"/>
  <c r="L78" i="32"/>
  <c r="AH36" i="16"/>
  <c r="AH78" i="16"/>
  <c r="M36" i="28"/>
  <c r="M78" i="28"/>
  <c r="AI36" i="23"/>
  <c r="AI78" i="23"/>
  <c r="L36" i="4"/>
  <c r="L78" i="4"/>
  <c r="F78" i="13"/>
  <c r="F36" i="13"/>
  <c r="AM76" i="30"/>
  <c r="AP76" i="30" s="1"/>
  <c r="K36" i="8"/>
  <c r="K78" i="8"/>
  <c r="Y36" i="4"/>
  <c r="Y78" i="4"/>
  <c r="X36" i="7"/>
  <c r="X78" i="7"/>
  <c r="AE36" i="17"/>
  <c r="AE78" i="17"/>
  <c r="U79" i="35"/>
  <c r="U37" i="35"/>
  <c r="U38" i="2"/>
  <c r="U80" i="2"/>
  <c r="U37" i="19"/>
  <c r="U79" i="19"/>
  <c r="U80" i="10"/>
  <c r="U38" i="10"/>
  <c r="U79" i="36"/>
  <c r="U37" i="36"/>
  <c r="U79" i="32"/>
  <c r="U37" i="32"/>
  <c r="U79" i="24"/>
  <c r="U37" i="24"/>
  <c r="U79" i="1"/>
  <c r="U37" i="1"/>
  <c r="U37" i="3"/>
  <c r="U79" i="3"/>
  <c r="U37" i="5"/>
  <c r="U79" i="5"/>
  <c r="U37" i="33"/>
  <c r="U79" i="33"/>
  <c r="U37" i="14"/>
  <c r="U79" i="14"/>
  <c r="U80" i="29"/>
  <c r="U38" i="29"/>
  <c r="U37" i="17"/>
  <c r="U79" i="17"/>
  <c r="U38" i="31"/>
  <c r="U80" i="31"/>
  <c r="U38" i="9"/>
  <c r="U80" i="9"/>
  <c r="U79" i="11"/>
  <c r="U37" i="11"/>
  <c r="U37" i="30"/>
  <c r="U79" i="30"/>
  <c r="U79" i="27"/>
  <c r="U37" i="27"/>
  <c r="U79" i="15"/>
  <c r="U37" i="15"/>
  <c r="U37" i="13"/>
  <c r="U79" i="13"/>
  <c r="U79" i="12"/>
  <c r="U37" i="12"/>
  <c r="U38" i="21"/>
  <c r="U80" i="21"/>
  <c r="U80" i="38"/>
  <c r="U38" i="38"/>
  <c r="U37" i="7"/>
  <c r="U79" i="7"/>
  <c r="U79" i="23"/>
  <c r="U37" i="23"/>
  <c r="U80" i="8"/>
  <c r="U38" i="8"/>
  <c r="U36" i="6"/>
  <c r="U78" i="6"/>
  <c r="U38" i="34"/>
  <c r="U80" i="34"/>
  <c r="U80" i="22"/>
  <c r="U38" i="22"/>
  <c r="U37" i="28"/>
  <c r="U79" i="28"/>
  <c r="U79" i="25"/>
  <c r="U37" i="25"/>
  <c r="U82" i="18"/>
  <c r="U40" i="18"/>
  <c r="U81" i="37"/>
  <c r="U39" i="37"/>
  <c r="W37" i="30"/>
  <c r="W79" i="30"/>
  <c r="AM34" i="37"/>
  <c r="AP34" i="37" s="1"/>
  <c r="Z37" i="19"/>
  <c r="Z79" i="19"/>
  <c r="AH79" i="20"/>
  <c r="AH37" i="20"/>
  <c r="AM34" i="38"/>
  <c r="AP34" i="38" s="1"/>
  <c r="AM34" i="29"/>
  <c r="AP34" i="29" s="1"/>
  <c r="Y79" i="33"/>
  <c r="Y37" i="33"/>
  <c r="K37" i="6"/>
  <c r="K79" i="6"/>
  <c r="AB37" i="10"/>
  <c r="AB79" i="10"/>
  <c r="AI37" i="7"/>
  <c r="AI79" i="7"/>
  <c r="AH79" i="25"/>
  <c r="AH37" i="25"/>
  <c r="AG37" i="3"/>
  <c r="AG79" i="3"/>
  <c r="AM77" i="29"/>
  <c r="AP77" i="29" s="1"/>
  <c r="W37" i="36"/>
  <c r="W79" i="36"/>
  <c r="AA37" i="32"/>
  <c r="AA79" i="32"/>
  <c r="K79" i="3"/>
  <c r="K37" i="3"/>
  <c r="AG37" i="31"/>
  <c r="AG79" i="31"/>
  <c r="AG37" i="32"/>
  <c r="AG79" i="32"/>
  <c r="W79" i="27"/>
  <c r="W37" i="27"/>
  <c r="Z79" i="31"/>
  <c r="Z37" i="31"/>
  <c r="AH37" i="11"/>
  <c r="AH79" i="11"/>
  <c r="AI37" i="18"/>
  <c r="AI79" i="18"/>
  <c r="AI37" i="28"/>
  <c r="AI79" i="28"/>
  <c r="AH37" i="9"/>
  <c r="AH79" i="9"/>
  <c r="K37" i="18"/>
  <c r="K79" i="18"/>
  <c r="AG36" i="29"/>
  <c r="AG78" i="29"/>
  <c r="R35" i="29"/>
  <c r="M37" i="17"/>
  <c r="M79" i="17"/>
  <c r="H79" i="38"/>
  <c r="H37" i="38"/>
  <c r="E37" i="38"/>
  <c r="E79" i="38"/>
  <c r="AH37" i="38"/>
  <c r="AH79" i="38"/>
  <c r="Y79" i="9"/>
  <c r="Y37" i="9"/>
  <c r="Z37" i="17"/>
  <c r="Z79" i="17"/>
  <c r="AE79" i="29"/>
  <c r="AE37" i="29"/>
  <c r="AG79" i="35"/>
  <c r="AG37" i="35"/>
  <c r="AI37" i="9"/>
  <c r="AI79" i="9"/>
  <c r="X79" i="9"/>
  <c r="X37" i="9"/>
  <c r="K37" i="17"/>
  <c r="K79" i="17"/>
  <c r="AF36" i="18"/>
  <c r="AF78" i="18"/>
  <c r="R78" i="18" s="1"/>
  <c r="R35" i="18"/>
  <c r="AE37" i="9"/>
  <c r="AE79" i="9"/>
  <c r="AM77" i="18"/>
  <c r="AP77" i="18" s="1"/>
  <c r="F37" i="38"/>
  <c r="F79" i="38"/>
  <c r="AB37" i="17"/>
  <c r="AB79" i="17"/>
  <c r="AG78" i="17"/>
  <c r="AG36" i="17"/>
  <c r="R35" i="17"/>
  <c r="R78" i="17" s="1"/>
  <c r="L37" i="18"/>
  <c r="L79" i="18"/>
  <c r="S79" i="12"/>
  <c r="S37" i="12"/>
  <c r="AB79" i="18"/>
  <c r="AB37" i="18"/>
  <c r="AD79" i="38"/>
  <c r="AD37" i="38"/>
  <c r="L37" i="12"/>
  <c r="L79" i="12"/>
  <c r="AA37" i="18"/>
  <c r="AA79" i="18"/>
  <c r="L79" i="38"/>
  <c r="L37" i="38"/>
  <c r="F37" i="17"/>
  <c r="F79" i="17"/>
  <c r="E36" i="18"/>
  <c r="E78" i="18"/>
  <c r="M79" i="18"/>
  <c r="M37" i="18"/>
  <c r="AA79" i="12"/>
  <c r="AA37" i="12"/>
  <c r="M37" i="9"/>
  <c r="M79" i="9"/>
  <c r="Y37" i="18"/>
  <c r="Y79" i="18"/>
  <c r="F79" i="29"/>
  <c r="F37" i="29"/>
  <c r="R77" i="17"/>
  <c r="AH37" i="18"/>
  <c r="AH79" i="18"/>
  <c r="E37" i="9"/>
  <c r="E79" i="9"/>
  <c r="AG80" i="38"/>
  <c r="AG38" i="38"/>
  <c r="S79" i="18"/>
  <c r="S37" i="18"/>
  <c r="K37" i="9"/>
  <c r="K79" i="9"/>
  <c r="AA79" i="38"/>
  <c r="AA37" i="38"/>
  <c r="S79" i="38"/>
  <c r="S37" i="38"/>
  <c r="AE37" i="38"/>
  <c r="AE79" i="38"/>
  <c r="Z37" i="9"/>
  <c r="Z79" i="9"/>
  <c r="AC79" i="9"/>
  <c r="AC37" i="9"/>
  <c r="AI79" i="12"/>
  <c r="AI37" i="12"/>
  <c r="Z37" i="38"/>
  <c r="Z79" i="38"/>
  <c r="AC36" i="29"/>
  <c r="AC78" i="29"/>
  <c r="T35" i="29"/>
  <c r="F37" i="12"/>
  <c r="F79" i="12"/>
  <c r="AC37" i="18"/>
  <c r="AC79" i="18"/>
  <c r="X38" i="11"/>
  <c r="X80" i="11"/>
  <c r="AB79" i="38"/>
  <c r="AB37" i="38"/>
  <c r="W79" i="38"/>
  <c r="W37" i="38"/>
  <c r="AG37" i="18"/>
  <c r="AG79" i="18"/>
  <c r="AG37" i="12"/>
  <c r="AG79" i="12"/>
  <c r="M37" i="12"/>
  <c r="M79" i="12"/>
  <c r="V79" i="9"/>
  <c r="V37" i="9"/>
  <c r="S37" i="9"/>
  <c r="S79" i="9"/>
  <c r="AM34" i="18"/>
  <c r="AP34" i="18" s="1"/>
  <c r="AF78" i="9"/>
  <c r="AF36" i="9"/>
  <c r="R35" i="9"/>
  <c r="AF36" i="38"/>
  <c r="AF78" i="38"/>
  <c r="R78" i="38" s="1"/>
  <c r="R35" i="38"/>
  <c r="AE37" i="12"/>
  <c r="AE79" i="12"/>
  <c r="L37" i="9"/>
  <c r="L79" i="9"/>
  <c r="M37" i="38"/>
  <c r="M79" i="38"/>
  <c r="V36" i="38"/>
  <c r="V78" i="38"/>
  <c r="T78" i="38" s="1"/>
  <c r="T35" i="38"/>
  <c r="AC79" i="38"/>
  <c r="AC37" i="38"/>
  <c r="AM34" i="17"/>
  <c r="AP34" i="17" s="1"/>
  <c r="AD37" i="12"/>
  <c r="AD79" i="12"/>
  <c r="X79" i="38"/>
  <c r="X37" i="38"/>
  <c r="H80" i="9"/>
  <c r="H38" i="9"/>
  <c r="AB37" i="9"/>
  <c r="AB79" i="9"/>
  <c r="F37" i="9"/>
  <c r="F79" i="9"/>
  <c r="AD37" i="29"/>
  <c r="AD79" i="29"/>
  <c r="AF79" i="12"/>
  <c r="AF37" i="12"/>
  <c r="AD37" i="9"/>
  <c r="AD79" i="9"/>
  <c r="W36" i="18"/>
  <c r="W78" i="18"/>
  <c r="T35" i="18"/>
  <c r="AG37" i="9"/>
  <c r="AG79" i="9"/>
  <c r="AI37" i="38"/>
  <c r="AI79" i="38"/>
  <c r="E36" i="21"/>
  <c r="E78" i="21"/>
  <c r="AH37" i="21"/>
  <c r="AH79" i="21"/>
  <c r="M37" i="29"/>
  <c r="M79" i="29"/>
  <c r="V36" i="4"/>
  <c r="V78" i="4"/>
  <c r="Y79" i="24"/>
  <c r="Y37" i="24"/>
  <c r="V36" i="24"/>
  <c r="V78" i="24"/>
  <c r="AD79" i="14"/>
  <c r="AD37" i="14"/>
  <c r="AI36" i="5"/>
  <c r="AI78" i="5"/>
  <c r="R35" i="5"/>
  <c r="AG79" i="34"/>
  <c r="AG37" i="34"/>
  <c r="AH79" i="37"/>
  <c r="AH37" i="37"/>
  <c r="T77" i="12"/>
  <c r="X37" i="28"/>
  <c r="X79" i="28"/>
  <c r="Y37" i="12"/>
  <c r="Y79" i="12"/>
  <c r="AB34" i="2"/>
  <c r="AB76" i="2"/>
  <c r="AH79" i="24"/>
  <c r="AH37" i="24"/>
  <c r="R75" i="2"/>
  <c r="Y79" i="21"/>
  <c r="Y37" i="21"/>
  <c r="AG79" i="21"/>
  <c r="AG37" i="21"/>
  <c r="AA37" i="37"/>
  <c r="AA79" i="37"/>
  <c r="V34" i="2"/>
  <c r="V76" i="2"/>
  <c r="F79" i="37"/>
  <c r="F37" i="37"/>
  <c r="AA79" i="24"/>
  <c r="AA37" i="24"/>
  <c r="Z37" i="24"/>
  <c r="Z79" i="24"/>
  <c r="H79" i="24"/>
  <c r="H37" i="24"/>
  <c r="AI79" i="24"/>
  <c r="AI37" i="24"/>
  <c r="Y80" i="38"/>
  <c r="Y38" i="38"/>
  <c r="Y76" i="2"/>
  <c r="Y34" i="2"/>
  <c r="L79" i="24"/>
  <c r="L37" i="24"/>
  <c r="W34" i="2"/>
  <c r="W76" i="2"/>
  <c r="V36" i="12"/>
  <c r="V78" i="12"/>
  <c r="T78" i="12" s="1"/>
  <c r="T35" i="12"/>
  <c r="K34" i="2"/>
  <c r="K76" i="2"/>
  <c r="AG76" i="2"/>
  <c r="AG34" i="2"/>
  <c r="AF36" i="24"/>
  <c r="AF78" i="24"/>
  <c r="R35" i="24"/>
  <c r="AI37" i="21"/>
  <c r="AI79" i="21"/>
  <c r="M34" i="2"/>
  <c r="M76" i="2"/>
  <c r="AI37" i="35"/>
  <c r="AI79" i="35"/>
  <c r="K80" i="38"/>
  <c r="K38" i="38"/>
  <c r="AB79" i="12"/>
  <c r="AB37" i="12"/>
  <c r="AM34" i="9"/>
  <c r="W79" i="24"/>
  <c r="W37" i="24"/>
  <c r="AM74" i="4"/>
  <c r="AP74" i="4" s="1"/>
  <c r="AD79" i="24"/>
  <c r="AD37" i="24"/>
  <c r="AC37" i="24"/>
  <c r="AC79" i="24"/>
  <c r="S79" i="37"/>
  <c r="S37" i="37"/>
  <c r="R75" i="12"/>
  <c r="AM75" i="12" s="1"/>
  <c r="AP75" i="12" s="1"/>
  <c r="AM32" i="12"/>
  <c r="AP32" i="12" s="1"/>
  <c r="AB37" i="21"/>
  <c r="AB79" i="21"/>
  <c r="Z34" i="2"/>
  <c r="Z76" i="2"/>
  <c r="K79" i="37"/>
  <c r="K37" i="37"/>
  <c r="E36" i="12"/>
  <c r="E78" i="12"/>
  <c r="AM32" i="2"/>
  <c r="R77" i="37"/>
  <c r="AM77" i="37" s="1"/>
  <c r="AP77" i="37" s="1"/>
  <c r="AC34" i="2"/>
  <c r="AC76" i="2"/>
  <c r="AB37" i="4"/>
  <c r="AB79" i="4"/>
  <c r="AD79" i="21"/>
  <c r="AD37" i="21"/>
  <c r="H37" i="21"/>
  <c r="H79" i="21"/>
  <c r="Z37" i="37"/>
  <c r="Z79" i="37"/>
  <c r="H38" i="12"/>
  <c r="H80" i="12"/>
  <c r="AG37" i="37"/>
  <c r="AG79" i="37"/>
  <c r="L37" i="37"/>
  <c r="L79" i="37"/>
  <c r="T75" i="2"/>
  <c r="AC79" i="21"/>
  <c r="AC37" i="21"/>
  <c r="AI37" i="37"/>
  <c r="AI79" i="37"/>
  <c r="V36" i="21"/>
  <c r="V78" i="21"/>
  <c r="T35" i="21"/>
  <c r="AM74" i="24"/>
  <c r="AP74" i="24" s="1"/>
  <c r="H76" i="2"/>
  <c r="H34" i="2"/>
  <c r="AI76" i="2"/>
  <c r="AI34" i="2"/>
  <c r="S37" i="24"/>
  <c r="S79" i="24"/>
  <c r="Y37" i="37"/>
  <c r="Y79" i="37"/>
  <c r="F76" i="2"/>
  <c r="F34" i="2"/>
  <c r="X34" i="2"/>
  <c r="X76" i="2"/>
  <c r="AF36" i="37"/>
  <c r="AF78" i="37"/>
  <c r="R78" i="37" s="1"/>
  <c r="R35" i="37"/>
  <c r="X37" i="21"/>
  <c r="X79" i="21"/>
  <c r="W78" i="9"/>
  <c r="W36" i="9"/>
  <c r="T35" i="9"/>
  <c r="AM35" i="9" s="1"/>
  <c r="AP35" i="9" s="1"/>
  <c r="AA37" i="21"/>
  <c r="AA79" i="21"/>
  <c r="AD76" i="2"/>
  <c r="AD34" i="2"/>
  <c r="W79" i="12"/>
  <c r="W37" i="12"/>
  <c r="T77" i="21"/>
  <c r="AH37" i="14"/>
  <c r="AH79" i="14"/>
  <c r="AC79" i="37"/>
  <c r="AC37" i="37"/>
  <c r="AH76" i="12"/>
  <c r="AH34" i="12"/>
  <c r="R33" i="12"/>
  <c r="AA34" i="4"/>
  <c r="AA76" i="4"/>
  <c r="T33" i="4"/>
  <c r="AM33" i="4" s="1"/>
  <c r="AP33" i="4" s="1"/>
  <c r="Z37" i="21"/>
  <c r="Z79" i="21"/>
  <c r="AD37" i="17"/>
  <c r="AD79" i="17"/>
  <c r="AM74" i="12"/>
  <c r="AP74" i="12" s="1"/>
  <c r="AM34" i="5"/>
  <c r="X79" i="12"/>
  <c r="X37" i="12"/>
  <c r="AA37" i="9"/>
  <c r="AA79" i="9"/>
  <c r="E34" i="2"/>
  <c r="E76" i="2"/>
  <c r="F37" i="24"/>
  <c r="F79" i="24"/>
  <c r="AE37" i="37"/>
  <c r="AE79" i="37"/>
  <c r="M79" i="21"/>
  <c r="M37" i="21"/>
  <c r="AF36" i="21"/>
  <c r="AF78" i="21"/>
  <c r="R35" i="21"/>
  <c r="W79" i="4"/>
  <c r="W37" i="4"/>
  <c r="K79" i="12"/>
  <c r="K37" i="12"/>
  <c r="E36" i="37"/>
  <c r="E78" i="37"/>
  <c r="AG79" i="24"/>
  <c r="AG37" i="24"/>
  <c r="AC79" i="34"/>
  <c r="AC37" i="34"/>
  <c r="K36" i="5"/>
  <c r="K78" i="5"/>
  <c r="X78" i="37"/>
  <c r="X36" i="37"/>
  <c r="T35" i="37"/>
  <c r="AF34" i="2"/>
  <c r="AF76" i="2"/>
  <c r="R33" i="2"/>
  <c r="AM33" i="2" s="1"/>
  <c r="AP33" i="2" s="1"/>
  <c r="AH37" i="22"/>
  <c r="AH79" i="22"/>
  <c r="R77" i="5"/>
  <c r="S78" i="4"/>
  <c r="S36" i="4"/>
  <c r="AB79" i="37"/>
  <c r="AB37" i="37"/>
  <c r="Z37" i="12"/>
  <c r="Z79" i="12"/>
  <c r="M37" i="24"/>
  <c r="M79" i="24"/>
  <c r="AD37" i="37"/>
  <c r="AD79" i="37"/>
  <c r="E36" i="24"/>
  <c r="E78" i="24"/>
  <c r="X79" i="24"/>
  <c r="X37" i="24"/>
  <c r="L76" i="2"/>
  <c r="L34" i="2"/>
  <c r="S34" i="2"/>
  <c r="S76" i="2"/>
  <c r="AD36" i="5"/>
  <c r="AD78" i="5"/>
  <c r="T35" i="5"/>
  <c r="K79" i="24"/>
  <c r="K37" i="24"/>
  <c r="AC37" i="12"/>
  <c r="AC79" i="12"/>
  <c r="K79" i="21"/>
  <c r="K37" i="21"/>
  <c r="AE34" i="24"/>
  <c r="AE76" i="24"/>
  <c r="T33" i="24"/>
  <c r="AM33" i="24" s="1"/>
  <c r="AP33" i="24" s="1"/>
  <c r="H37" i="37"/>
  <c r="H79" i="37"/>
  <c r="G82" i="11" l="1"/>
  <c r="G40" i="11"/>
  <c r="C81" i="12"/>
  <c r="C39" i="12"/>
  <c r="I40" i="9"/>
  <c r="I83" i="9" s="1"/>
  <c r="I84" i="9" s="1"/>
  <c r="M14" i="39" s="1"/>
  <c r="I82" i="9"/>
  <c r="P81" i="24"/>
  <c r="P39" i="24"/>
  <c r="Q82" i="30"/>
  <c r="Q40" i="30"/>
  <c r="Q83" i="30" s="1"/>
  <c r="Q84" i="30" s="1"/>
  <c r="U35" i="39" s="1"/>
  <c r="J81" i="10"/>
  <c r="J39" i="10"/>
  <c r="C39" i="18"/>
  <c r="C81" i="18"/>
  <c r="P82" i="8"/>
  <c r="P40" i="8"/>
  <c r="N40" i="37"/>
  <c r="N82" i="37"/>
  <c r="AM77" i="5"/>
  <c r="AP77" i="5" s="1"/>
  <c r="AM34" i="35"/>
  <c r="AP34" i="35" s="1"/>
  <c r="Q81" i="33"/>
  <c r="Q39" i="33"/>
  <c r="P40" i="12"/>
  <c r="P83" i="12" s="1"/>
  <c r="P84" i="12" s="1"/>
  <c r="T17" i="39" s="1"/>
  <c r="P82" i="12"/>
  <c r="P41" i="12"/>
  <c r="P15" i="43" s="1"/>
  <c r="Q84" i="13"/>
  <c r="U18" i="39" s="1"/>
  <c r="C83" i="15"/>
  <c r="C84" i="15" s="1"/>
  <c r="G20" i="39" s="1"/>
  <c r="C41" i="15"/>
  <c r="N83" i="14"/>
  <c r="N84" i="14" s="1"/>
  <c r="R19" i="39" s="1"/>
  <c r="N41" i="14"/>
  <c r="N17" i="43" s="1"/>
  <c r="I83" i="2"/>
  <c r="I84" i="2" s="1"/>
  <c r="M7" i="39" s="1"/>
  <c r="I41" i="2"/>
  <c r="I5" i="43" s="1"/>
  <c r="Q83" i="8"/>
  <c r="Q84" i="8" s="1"/>
  <c r="U13" i="39" s="1"/>
  <c r="Q41" i="8"/>
  <c r="Q11" i="43" s="1"/>
  <c r="I83" i="19"/>
  <c r="I84" i="19" s="1"/>
  <c r="M24" i="39" s="1"/>
  <c r="I41" i="19"/>
  <c r="I22" i="43" s="1"/>
  <c r="Q40" i="27"/>
  <c r="Q82" i="27"/>
  <c r="O81" i="7"/>
  <c r="O39" i="7"/>
  <c r="Q39" i="35"/>
  <c r="Q81" i="35"/>
  <c r="N82" i="13"/>
  <c r="N40" i="13"/>
  <c r="N83" i="13" s="1"/>
  <c r="N84" i="13" s="1"/>
  <c r="G83" i="28"/>
  <c r="G84" i="28" s="1"/>
  <c r="K33" i="39" s="1"/>
  <c r="G41" i="28"/>
  <c r="G31" i="43" s="1"/>
  <c r="T78" i="21"/>
  <c r="C40" i="9"/>
  <c r="C82" i="9"/>
  <c r="I84" i="10"/>
  <c r="M15" i="39" s="1"/>
  <c r="C39" i="33"/>
  <c r="C81" i="33"/>
  <c r="I40" i="23"/>
  <c r="I82" i="23"/>
  <c r="C82" i="29"/>
  <c r="C40" i="29"/>
  <c r="Q84" i="34"/>
  <c r="U39" i="39" s="1"/>
  <c r="Q83" i="24"/>
  <c r="Q84" i="24" s="1"/>
  <c r="U29" i="39" s="1"/>
  <c r="Q41" i="24"/>
  <c r="Q27" i="43" s="1"/>
  <c r="Q40" i="29"/>
  <c r="Q82" i="29"/>
  <c r="O39" i="22"/>
  <c r="O81" i="22"/>
  <c r="P39" i="34"/>
  <c r="P81" i="34"/>
  <c r="J82" i="29"/>
  <c r="J40" i="29"/>
  <c r="J83" i="29" s="1"/>
  <c r="J84" i="29" s="1"/>
  <c r="N34" i="39" s="1"/>
  <c r="T78" i="29"/>
  <c r="AM34" i="1"/>
  <c r="AP34" i="1" s="1"/>
  <c r="AM77" i="35"/>
  <c r="AP77" i="35" s="1"/>
  <c r="Q83" i="2"/>
  <c r="Q84" i="2" s="1"/>
  <c r="U7" i="39" s="1"/>
  <c r="Q41" i="2"/>
  <c r="Q5" i="43" s="1"/>
  <c r="G83" i="33"/>
  <c r="G84" i="33" s="1"/>
  <c r="K38" i="39" s="1"/>
  <c r="G41" i="33"/>
  <c r="G36" i="43" s="1"/>
  <c r="C41" i="5"/>
  <c r="Q40" i="1"/>
  <c r="Q83" i="1" s="1"/>
  <c r="Q82" i="1"/>
  <c r="C40" i="35"/>
  <c r="C82" i="35"/>
  <c r="I82" i="35"/>
  <c r="I40" i="35"/>
  <c r="O82" i="21"/>
  <c r="O40" i="21"/>
  <c r="O41" i="19"/>
  <c r="N40" i="10"/>
  <c r="N82" i="10"/>
  <c r="C40" i="30"/>
  <c r="C82" i="30"/>
  <c r="G39" i="20"/>
  <c r="G81" i="20"/>
  <c r="G83" i="19"/>
  <c r="G84" i="19" s="1"/>
  <c r="K24" i="39" s="1"/>
  <c r="G41" i="19"/>
  <c r="G22" i="43" s="1"/>
  <c r="Q41" i="34"/>
  <c r="Q37" i="43" s="1"/>
  <c r="I82" i="6"/>
  <c r="I40" i="6"/>
  <c r="Q39" i="28"/>
  <c r="Q81" i="28"/>
  <c r="AM34" i="19"/>
  <c r="AP34" i="19" s="1"/>
  <c r="P83" i="21"/>
  <c r="P84" i="21" s="1"/>
  <c r="T26" i="39" s="1"/>
  <c r="P41" i="21"/>
  <c r="P24" i="43" s="1"/>
  <c r="P41" i="5"/>
  <c r="P8" i="43" s="1"/>
  <c r="I40" i="22"/>
  <c r="I83" i="22" s="1"/>
  <c r="I82" i="22"/>
  <c r="I41" i="22"/>
  <c r="I25" i="43" s="1"/>
  <c r="C84" i="5"/>
  <c r="G10" i="39" s="1"/>
  <c r="N41" i="23"/>
  <c r="N26" i="43" s="1"/>
  <c r="J82" i="16"/>
  <c r="J40" i="16"/>
  <c r="O81" i="37"/>
  <c r="O39" i="37"/>
  <c r="J81" i="3"/>
  <c r="J39" i="3"/>
  <c r="G40" i="31"/>
  <c r="G82" i="31"/>
  <c r="AM34" i="15"/>
  <c r="AP34" i="15" s="1"/>
  <c r="N41" i="13"/>
  <c r="N16" i="43" s="1"/>
  <c r="U38" i="20"/>
  <c r="U80" i="20"/>
  <c r="C39" i="31"/>
  <c r="C81" i="31"/>
  <c r="P82" i="16"/>
  <c r="P40" i="16"/>
  <c r="N40" i="27"/>
  <c r="N83" i="27" s="1"/>
  <c r="N82" i="27"/>
  <c r="I83" i="1"/>
  <c r="I84" i="1" s="1"/>
  <c r="M6" i="39" s="1"/>
  <c r="I41" i="1"/>
  <c r="I4" i="43" s="1"/>
  <c r="O82" i="15"/>
  <c r="O84" i="15" s="1"/>
  <c r="S20" i="39" s="1"/>
  <c r="O40" i="15"/>
  <c r="O83" i="15" s="1"/>
  <c r="Q82" i="19"/>
  <c r="Q40" i="19"/>
  <c r="I41" i="9"/>
  <c r="I12" i="43" s="1"/>
  <c r="C82" i="14"/>
  <c r="C40" i="14"/>
  <c r="I81" i="36"/>
  <c r="I39" i="36"/>
  <c r="J41" i="29"/>
  <c r="J32" i="43" s="1"/>
  <c r="J83" i="18"/>
  <c r="J84" i="18" s="1"/>
  <c r="N23" i="39" s="1"/>
  <c r="J41" i="18"/>
  <c r="J21" i="43" s="1"/>
  <c r="G40" i="30"/>
  <c r="G83" i="30" s="1"/>
  <c r="G82" i="30"/>
  <c r="G41" i="30"/>
  <c r="G33" i="43" s="1"/>
  <c r="N82" i="2"/>
  <c r="N40" i="2"/>
  <c r="G83" i="26"/>
  <c r="G84" i="26" s="1"/>
  <c r="K31" i="39" s="1"/>
  <c r="G41" i="26"/>
  <c r="G29" i="43" s="1"/>
  <c r="J40" i="26"/>
  <c r="J83" i="26" s="1"/>
  <c r="J84" i="26" s="1"/>
  <c r="N31" i="39" s="1"/>
  <c r="J82" i="26"/>
  <c r="P82" i="31"/>
  <c r="P40" i="31"/>
  <c r="T78" i="5"/>
  <c r="P82" i="1"/>
  <c r="P40" i="1"/>
  <c r="J41" i="28"/>
  <c r="J31" i="43" s="1"/>
  <c r="J84" i="28"/>
  <c r="N33" i="39" s="1"/>
  <c r="Q41" i="20"/>
  <c r="Q23" i="43" s="1"/>
  <c r="Q40" i="36"/>
  <c r="Q82" i="36"/>
  <c r="U80" i="26"/>
  <c r="U38" i="26"/>
  <c r="N41" i="32"/>
  <c r="N35" i="43" s="1"/>
  <c r="N83" i="32"/>
  <c r="N84" i="32" s="1"/>
  <c r="R37" i="39" s="1"/>
  <c r="C40" i="38"/>
  <c r="C82" i="38"/>
  <c r="P83" i="26"/>
  <c r="P84" i="26" s="1"/>
  <c r="T31" i="39" s="1"/>
  <c r="P41" i="26"/>
  <c r="P29" i="43" s="1"/>
  <c r="J81" i="25"/>
  <c r="J39" i="25"/>
  <c r="P40" i="6"/>
  <c r="P82" i="6"/>
  <c r="Q83" i="14"/>
  <c r="Q84" i="14" s="1"/>
  <c r="Q41" i="14"/>
  <c r="Q17" i="43" s="1"/>
  <c r="I83" i="3"/>
  <c r="I84" i="3" s="1"/>
  <c r="M8" i="39" s="1"/>
  <c r="I41" i="3"/>
  <c r="I6" i="43" s="1"/>
  <c r="I83" i="31"/>
  <c r="I84" i="31" s="1"/>
  <c r="M36" i="39" s="1"/>
  <c r="I41" i="31"/>
  <c r="I34" i="43" s="1"/>
  <c r="J83" i="15"/>
  <c r="J84" i="15" s="1"/>
  <c r="J41" i="15"/>
  <c r="J18" i="43" s="1"/>
  <c r="N39" i="16"/>
  <c r="N81" i="16"/>
  <c r="I40" i="33"/>
  <c r="I82" i="33"/>
  <c r="D39" i="1"/>
  <c r="D81" i="1"/>
  <c r="J40" i="21"/>
  <c r="J82" i="21"/>
  <c r="R8" i="39"/>
  <c r="O84" i="36"/>
  <c r="S41" i="39" s="1"/>
  <c r="P82" i="14"/>
  <c r="P40" i="14"/>
  <c r="C39" i="17"/>
  <c r="C81" i="17"/>
  <c r="N39" i="31"/>
  <c r="N81" i="31"/>
  <c r="J40" i="22"/>
  <c r="J82" i="22"/>
  <c r="I40" i="27"/>
  <c r="I82" i="27"/>
  <c r="N40" i="9"/>
  <c r="N82" i="9"/>
  <c r="C83" i="32"/>
  <c r="C84" i="32" s="1"/>
  <c r="C41" i="32"/>
  <c r="I41" i="15"/>
  <c r="I18" i="43" s="1"/>
  <c r="I41" i="5"/>
  <c r="I8" i="43" s="1"/>
  <c r="G82" i="21"/>
  <c r="G40" i="21"/>
  <c r="O83" i="26"/>
  <c r="O84" i="26" s="1"/>
  <c r="S31" i="39" s="1"/>
  <c r="O41" i="26"/>
  <c r="C39" i="8"/>
  <c r="C81" i="8"/>
  <c r="N81" i="36"/>
  <c r="N39" i="36"/>
  <c r="G81" i="1"/>
  <c r="G39" i="1"/>
  <c r="O81" i="3"/>
  <c r="O39" i="3"/>
  <c r="I39" i="13"/>
  <c r="I81" i="13"/>
  <c r="I40" i="8"/>
  <c r="I82" i="8"/>
  <c r="P82" i="3"/>
  <c r="P40" i="3"/>
  <c r="P83" i="3" s="1"/>
  <c r="P41" i="3"/>
  <c r="P6" i="43" s="1"/>
  <c r="N83" i="24"/>
  <c r="N84" i="24" s="1"/>
  <c r="N41" i="24"/>
  <c r="N27" i="43" s="1"/>
  <c r="O40" i="32"/>
  <c r="O82" i="32"/>
  <c r="I40" i="7"/>
  <c r="I82" i="7"/>
  <c r="I84" i="15"/>
  <c r="M20" i="39" s="1"/>
  <c r="N82" i="11"/>
  <c r="N40" i="11"/>
  <c r="O40" i="16"/>
  <c r="O83" i="16" s="1"/>
  <c r="O82" i="16"/>
  <c r="G40" i="27"/>
  <c r="G82" i="27"/>
  <c r="R22" i="39"/>
  <c r="J83" i="11"/>
  <c r="J84" i="11" s="1"/>
  <c r="J41" i="11"/>
  <c r="J14" i="43" s="1"/>
  <c r="G40" i="15"/>
  <c r="G82" i="15"/>
  <c r="N37" i="39"/>
  <c r="P40" i="7"/>
  <c r="P82" i="7"/>
  <c r="C81" i="34"/>
  <c r="C39" i="34"/>
  <c r="O81" i="25"/>
  <c r="O39" i="25"/>
  <c r="C40" i="22"/>
  <c r="C82" i="22"/>
  <c r="Q83" i="26"/>
  <c r="Q84" i="26" s="1"/>
  <c r="Q41" i="26"/>
  <c r="Q29" i="43" s="1"/>
  <c r="N29" i="39"/>
  <c r="Q40" i="4"/>
  <c r="Q82" i="4"/>
  <c r="O81" i="28"/>
  <c r="O39" i="28"/>
  <c r="C83" i="19"/>
  <c r="C84" i="19" s="1"/>
  <c r="C41" i="19"/>
  <c r="C40" i="3"/>
  <c r="C82" i="3"/>
  <c r="I41" i="32"/>
  <c r="I35" i="43" s="1"/>
  <c r="P83" i="25"/>
  <c r="P84" i="25" s="1"/>
  <c r="P41" i="25"/>
  <c r="P28" i="43" s="1"/>
  <c r="AM77" i="36"/>
  <c r="AP77" i="36" s="1"/>
  <c r="Q82" i="9"/>
  <c r="Q40" i="9"/>
  <c r="Q83" i="9" s="1"/>
  <c r="Q84" i="9" s="1"/>
  <c r="O83" i="12"/>
  <c r="O84" i="12" s="1"/>
  <c r="S17" i="39" s="1"/>
  <c r="O41" i="12"/>
  <c r="N82" i="29"/>
  <c r="N40" i="29"/>
  <c r="C39" i="37"/>
  <c r="C81" i="37"/>
  <c r="G83" i="9"/>
  <c r="G84" i="9" s="1"/>
  <c r="G41" i="9"/>
  <c r="G12" i="43" s="1"/>
  <c r="Q41" i="25"/>
  <c r="Q28" i="43" s="1"/>
  <c r="O40" i="13"/>
  <c r="O82" i="13"/>
  <c r="Q83" i="6"/>
  <c r="Q84" i="6" s="1"/>
  <c r="Q41" i="6"/>
  <c r="Q9" i="43" s="1"/>
  <c r="I83" i="14"/>
  <c r="I84" i="14" s="1"/>
  <c r="M19" i="39" s="1"/>
  <c r="I41" i="14"/>
  <c r="I17" i="43" s="1"/>
  <c r="Q83" i="16"/>
  <c r="Q84" i="16" s="1"/>
  <c r="Q41" i="16"/>
  <c r="Q19" i="43" s="1"/>
  <c r="K7" i="39"/>
  <c r="C40" i="4"/>
  <c r="C82" i="4"/>
  <c r="G83" i="10"/>
  <c r="G84" i="10" s="1"/>
  <c r="G41" i="10"/>
  <c r="G13" i="43" s="1"/>
  <c r="N83" i="28"/>
  <c r="N84" i="28" s="1"/>
  <c r="N41" i="28"/>
  <c r="N31" i="43" s="1"/>
  <c r="O40" i="1"/>
  <c r="O82" i="1"/>
  <c r="U28" i="39"/>
  <c r="N39" i="21"/>
  <c r="N81" i="21"/>
  <c r="P39" i="11"/>
  <c r="P81" i="11"/>
  <c r="R27" i="39"/>
  <c r="U30" i="39"/>
  <c r="O39" i="11"/>
  <c r="O81" i="11"/>
  <c r="N40" i="26"/>
  <c r="N82" i="26"/>
  <c r="P40" i="28"/>
  <c r="P82" i="28"/>
  <c r="C82" i="21"/>
  <c r="C40" i="21"/>
  <c r="N35" i="39"/>
  <c r="R18" i="39"/>
  <c r="G83" i="17"/>
  <c r="G84" i="17" s="1"/>
  <c r="G41" i="17"/>
  <c r="G20" i="43" s="1"/>
  <c r="G39" i="35"/>
  <c r="G81" i="35"/>
  <c r="P39" i="22"/>
  <c r="P81" i="22"/>
  <c r="N41" i="17"/>
  <c r="N20" i="43" s="1"/>
  <c r="P82" i="37"/>
  <c r="P40" i="37"/>
  <c r="AM77" i="10"/>
  <c r="AP77" i="10" s="1"/>
  <c r="G40" i="36"/>
  <c r="G82" i="36"/>
  <c r="I83" i="21"/>
  <c r="I84" i="21" s="1"/>
  <c r="M26" i="39" s="1"/>
  <c r="I41" i="21"/>
  <c r="I24" i="43" s="1"/>
  <c r="O83" i="38"/>
  <c r="O84" i="38" s="1"/>
  <c r="S43" i="39" s="1"/>
  <c r="O41" i="38"/>
  <c r="N39" i="35"/>
  <c r="N81" i="35"/>
  <c r="I84" i="32"/>
  <c r="M37" i="39" s="1"/>
  <c r="K28" i="39"/>
  <c r="I83" i="28"/>
  <c r="I84" i="28" s="1"/>
  <c r="M33" i="39" s="1"/>
  <c r="I41" i="28"/>
  <c r="I31" i="43" s="1"/>
  <c r="O39" i="17"/>
  <c r="O81" i="17"/>
  <c r="C82" i="13"/>
  <c r="C40" i="13"/>
  <c r="G40" i="5"/>
  <c r="G82" i="5"/>
  <c r="N83" i="33"/>
  <c r="N84" i="33" s="1"/>
  <c r="N41" i="33"/>
  <c r="N36" i="43" s="1"/>
  <c r="R78" i="5"/>
  <c r="AM78" i="5" s="1"/>
  <c r="AP78" i="5" s="1"/>
  <c r="C83" i="25"/>
  <c r="C84" i="25" s="1"/>
  <c r="C41" i="25"/>
  <c r="O39" i="10"/>
  <c r="O81" i="10"/>
  <c r="G82" i="14"/>
  <c r="G40" i="14"/>
  <c r="N83" i="1"/>
  <c r="N84" i="1" s="1"/>
  <c r="N41" i="1"/>
  <c r="N4" i="43" s="1"/>
  <c r="R13" i="39"/>
  <c r="O83" i="18"/>
  <c r="O84" i="18" s="1"/>
  <c r="S23" i="39" s="1"/>
  <c r="O41" i="18"/>
  <c r="O41" i="36"/>
  <c r="C82" i="11"/>
  <c r="C40" i="11"/>
  <c r="G40" i="34"/>
  <c r="G82" i="34"/>
  <c r="O82" i="2"/>
  <c r="O40" i="2"/>
  <c r="I40" i="34"/>
  <c r="I82" i="34"/>
  <c r="C83" i="2"/>
  <c r="C84" i="2" s="1"/>
  <c r="C41" i="2"/>
  <c r="N38" i="39"/>
  <c r="O82" i="6"/>
  <c r="O40" i="6"/>
  <c r="O83" i="6" s="1"/>
  <c r="P39" i="13"/>
  <c r="P81" i="13"/>
  <c r="N17" i="39"/>
  <c r="R11" i="39"/>
  <c r="G40" i="3"/>
  <c r="G82" i="3"/>
  <c r="AM34" i="6"/>
  <c r="AP34" i="6" s="1"/>
  <c r="AM77" i="27"/>
  <c r="AP77" i="27" s="1"/>
  <c r="AM77" i="1"/>
  <c r="AP77" i="1" s="1"/>
  <c r="AM77" i="13"/>
  <c r="AP77" i="13" s="1"/>
  <c r="R78" i="29"/>
  <c r="AM78" i="29" s="1"/>
  <c r="AP78" i="29" s="1"/>
  <c r="AM77" i="19"/>
  <c r="AP77" i="19" s="1"/>
  <c r="AG79" i="22"/>
  <c r="AG37" i="22"/>
  <c r="M79" i="35"/>
  <c r="M37" i="35"/>
  <c r="L79" i="32"/>
  <c r="L37" i="32"/>
  <c r="AB79" i="5"/>
  <c r="AB37" i="5"/>
  <c r="M79" i="10"/>
  <c r="M37" i="10"/>
  <c r="AE37" i="17"/>
  <c r="AE79" i="17"/>
  <c r="H79" i="20"/>
  <c r="H37" i="20"/>
  <c r="H79" i="23"/>
  <c r="H37" i="23"/>
  <c r="AE37" i="33"/>
  <c r="AE79" i="33"/>
  <c r="M37" i="3"/>
  <c r="M79" i="3"/>
  <c r="W37" i="31"/>
  <c r="W79" i="31"/>
  <c r="L37" i="33"/>
  <c r="L79" i="33"/>
  <c r="M79" i="8"/>
  <c r="M37" i="8"/>
  <c r="AC79" i="10"/>
  <c r="AC37" i="10"/>
  <c r="Z79" i="30"/>
  <c r="Z37" i="30"/>
  <c r="AE37" i="2"/>
  <c r="AE79" i="2"/>
  <c r="AE37" i="25"/>
  <c r="AE79" i="25"/>
  <c r="AI79" i="34"/>
  <c r="AI37" i="34"/>
  <c r="E37" i="15"/>
  <c r="E79" i="15"/>
  <c r="E79" i="13"/>
  <c r="E37" i="13"/>
  <c r="K37" i="19"/>
  <c r="K79" i="19"/>
  <c r="Z79" i="14"/>
  <c r="Z37" i="14"/>
  <c r="S37" i="36"/>
  <c r="S79" i="36"/>
  <c r="AI37" i="1"/>
  <c r="AI79" i="1"/>
  <c r="L37" i="22"/>
  <c r="L79" i="22"/>
  <c r="K37" i="31"/>
  <c r="K79" i="31"/>
  <c r="AA79" i="36"/>
  <c r="AA37" i="36"/>
  <c r="V78" i="11"/>
  <c r="T78" i="11" s="1"/>
  <c r="V36" i="11"/>
  <c r="T35" i="11"/>
  <c r="S37" i="20"/>
  <c r="S79" i="20"/>
  <c r="F79" i="1"/>
  <c r="F37" i="1"/>
  <c r="F37" i="11"/>
  <c r="F79" i="11"/>
  <c r="H37" i="31"/>
  <c r="H79" i="31"/>
  <c r="S37" i="8"/>
  <c r="S79" i="8"/>
  <c r="F37" i="7"/>
  <c r="F79" i="7"/>
  <c r="X37" i="13"/>
  <c r="X79" i="13"/>
  <c r="Y37" i="19"/>
  <c r="Y79" i="19"/>
  <c r="AA37" i="11"/>
  <c r="AA79" i="11"/>
  <c r="Y79" i="5"/>
  <c r="Y37" i="5"/>
  <c r="L37" i="31"/>
  <c r="L79" i="31"/>
  <c r="V79" i="5"/>
  <c r="V37" i="5"/>
  <c r="V78" i="26"/>
  <c r="T78" i="26" s="1"/>
  <c r="V36" i="26"/>
  <c r="S79" i="21"/>
  <c r="S37" i="21"/>
  <c r="X79" i="19"/>
  <c r="X37" i="19"/>
  <c r="AD79" i="30"/>
  <c r="AD37" i="30"/>
  <c r="Y37" i="17"/>
  <c r="Y79" i="17"/>
  <c r="AM34" i="31"/>
  <c r="AP34" i="31" s="1"/>
  <c r="AG79" i="6"/>
  <c r="AG37" i="6"/>
  <c r="V78" i="14"/>
  <c r="T78" i="14" s="1"/>
  <c r="V36" i="14"/>
  <c r="T35" i="14"/>
  <c r="AI37" i="8"/>
  <c r="AI79" i="8"/>
  <c r="AC79" i="6"/>
  <c r="AC37" i="6"/>
  <c r="V78" i="7"/>
  <c r="T78" i="7" s="1"/>
  <c r="V36" i="7"/>
  <c r="T35" i="7"/>
  <c r="AH37" i="29"/>
  <c r="AH79" i="29"/>
  <c r="X79" i="34"/>
  <c r="X37" i="34"/>
  <c r="X37" i="4"/>
  <c r="X79" i="4"/>
  <c r="H37" i="14"/>
  <c r="H79" i="14"/>
  <c r="T35" i="15"/>
  <c r="V78" i="15"/>
  <c r="T78" i="15" s="1"/>
  <c r="V36" i="15"/>
  <c r="AA79" i="17"/>
  <c r="AA37" i="17"/>
  <c r="M37" i="37"/>
  <c r="M79" i="37"/>
  <c r="AB79" i="11"/>
  <c r="AB37" i="11"/>
  <c r="F37" i="15"/>
  <c r="F79" i="15"/>
  <c r="AH79" i="26"/>
  <c r="AH37" i="26"/>
  <c r="AA37" i="15"/>
  <c r="AA79" i="15"/>
  <c r="E37" i="26"/>
  <c r="E79" i="26"/>
  <c r="H37" i="5"/>
  <c r="H79" i="5"/>
  <c r="AF78" i="7"/>
  <c r="R78" i="7" s="1"/>
  <c r="AF36" i="7"/>
  <c r="R35" i="7"/>
  <c r="Z79" i="29"/>
  <c r="Z37" i="29"/>
  <c r="E79" i="33"/>
  <c r="E37" i="33"/>
  <c r="E37" i="7"/>
  <c r="E79" i="7"/>
  <c r="AM77" i="22"/>
  <c r="AP77" i="22" s="1"/>
  <c r="AG37" i="28"/>
  <c r="AG79" i="28"/>
  <c r="H79" i="4"/>
  <c r="H37" i="4"/>
  <c r="H37" i="6"/>
  <c r="H79" i="6"/>
  <c r="AF36" i="32"/>
  <c r="AF78" i="32"/>
  <c r="R78" i="32" s="1"/>
  <c r="Z37" i="11"/>
  <c r="Z79" i="11"/>
  <c r="M37" i="34"/>
  <c r="M79" i="34"/>
  <c r="AG79" i="7"/>
  <c r="AG37" i="7"/>
  <c r="AD79" i="6"/>
  <c r="AD37" i="6"/>
  <c r="AF78" i="33"/>
  <c r="R78" i="33" s="1"/>
  <c r="AF36" i="33"/>
  <c r="R35" i="33"/>
  <c r="H37" i="7"/>
  <c r="H79" i="7"/>
  <c r="L37" i="17"/>
  <c r="L79" i="17"/>
  <c r="V36" i="3"/>
  <c r="T35" i="3"/>
  <c r="V78" i="3"/>
  <c r="T78" i="3" s="1"/>
  <c r="AH37" i="23"/>
  <c r="AH79" i="23"/>
  <c r="S37" i="3"/>
  <c r="S79" i="3"/>
  <c r="AH37" i="15"/>
  <c r="AH79" i="15"/>
  <c r="V78" i="8"/>
  <c r="T78" i="8" s="1"/>
  <c r="V36" i="8"/>
  <c r="T35" i="8"/>
  <c r="AC37" i="7"/>
  <c r="AC79" i="7"/>
  <c r="AE79" i="3"/>
  <c r="AE37" i="3"/>
  <c r="AE37" i="19"/>
  <c r="AE79" i="19"/>
  <c r="E36" i="19"/>
  <c r="E78" i="19"/>
  <c r="AI37" i="27"/>
  <c r="AI79" i="27"/>
  <c r="AA37" i="10"/>
  <c r="AA79" i="10"/>
  <c r="L37" i="15"/>
  <c r="L79" i="15"/>
  <c r="AE37" i="14"/>
  <c r="AE79" i="14"/>
  <c r="AI79" i="26"/>
  <c r="AI37" i="26"/>
  <c r="H79" i="33"/>
  <c r="H37" i="33"/>
  <c r="AI79" i="23"/>
  <c r="AI37" i="23"/>
  <c r="H79" i="17"/>
  <c r="H37" i="17"/>
  <c r="AI79" i="29"/>
  <c r="AI37" i="29"/>
  <c r="AD79" i="27"/>
  <c r="AD37" i="27"/>
  <c r="AD37" i="20"/>
  <c r="AD79" i="20"/>
  <c r="AC37" i="27"/>
  <c r="AC79" i="27"/>
  <c r="AE37" i="32"/>
  <c r="AE79" i="32"/>
  <c r="V37" i="29"/>
  <c r="V79" i="29"/>
  <c r="AB79" i="13"/>
  <c r="AB37" i="13"/>
  <c r="AG79" i="11"/>
  <c r="AG37" i="11"/>
  <c r="H79" i="13"/>
  <c r="H37" i="13"/>
  <c r="L79" i="6"/>
  <c r="L37" i="6"/>
  <c r="X37" i="23"/>
  <c r="X79" i="23"/>
  <c r="AG79" i="1"/>
  <c r="AG37" i="1"/>
  <c r="X79" i="20"/>
  <c r="X37" i="20"/>
  <c r="AH79" i="1"/>
  <c r="AH37" i="1"/>
  <c r="AC37" i="4"/>
  <c r="AC79" i="4"/>
  <c r="L79" i="20"/>
  <c r="L37" i="20"/>
  <c r="L79" i="1"/>
  <c r="L37" i="1"/>
  <c r="X79" i="33"/>
  <c r="X37" i="33"/>
  <c r="AD79" i="7"/>
  <c r="AD37" i="7"/>
  <c r="L79" i="35"/>
  <c r="L37" i="35"/>
  <c r="AE37" i="22"/>
  <c r="AE79" i="22"/>
  <c r="Y37" i="30"/>
  <c r="Y79" i="30"/>
  <c r="X79" i="36"/>
  <c r="X37" i="36"/>
  <c r="W37" i="37"/>
  <c r="W79" i="37"/>
  <c r="T35" i="23"/>
  <c r="V78" i="23"/>
  <c r="T78" i="23" s="1"/>
  <c r="V36" i="23"/>
  <c r="AG79" i="8"/>
  <c r="AG37" i="8"/>
  <c r="AD79" i="31"/>
  <c r="AD37" i="31"/>
  <c r="AE37" i="5"/>
  <c r="AE79" i="5"/>
  <c r="R77" i="11"/>
  <c r="AM77" i="11" s="1"/>
  <c r="AP77" i="11" s="1"/>
  <c r="AF36" i="1"/>
  <c r="AF78" i="1"/>
  <c r="R78" i="1" s="1"/>
  <c r="R35" i="1"/>
  <c r="W79" i="5"/>
  <c r="W37" i="5"/>
  <c r="S37" i="34"/>
  <c r="S79" i="34"/>
  <c r="AI37" i="31"/>
  <c r="AI79" i="31"/>
  <c r="AB37" i="32"/>
  <c r="AB79" i="32"/>
  <c r="F37" i="6"/>
  <c r="F79" i="6"/>
  <c r="AD79" i="35"/>
  <c r="AD37" i="35"/>
  <c r="AB37" i="29"/>
  <c r="AB79" i="29"/>
  <c r="AD37" i="18"/>
  <c r="AD79" i="18"/>
  <c r="X37" i="1"/>
  <c r="X79" i="1"/>
  <c r="AB79" i="1"/>
  <c r="AB37" i="1"/>
  <c r="S80" i="22"/>
  <c r="S38" i="22"/>
  <c r="X79" i="26"/>
  <c r="X37" i="26"/>
  <c r="U80" i="16"/>
  <c r="U38" i="16"/>
  <c r="Y37" i="26"/>
  <c r="Y79" i="26"/>
  <c r="F79" i="26"/>
  <c r="F37" i="26"/>
  <c r="AD79" i="19"/>
  <c r="AD37" i="19"/>
  <c r="Y79" i="14"/>
  <c r="Y37" i="14"/>
  <c r="AC37" i="8"/>
  <c r="AC79" i="8"/>
  <c r="Y37" i="7"/>
  <c r="Y79" i="7"/>
  <c r="AH37" i="7"/>
  <c r="AH79" i="7"/>
  <c r="Z37" i="6"/>
  <c r="Z79" i="6"/>
  <c r="AC37" i="22"/>
  <c r="AC79" i="22"/>
  <c r="W79" i="11"/>
  <c r="W37" i="11"/>
  <c r="AD79" i="11"/>
  <c r="AD37" i="11"/>
  <c r="S37" i="13"/>
  <c r="S79" i="13"/>
  <c r="AD79" i="1"/>
  <c r="AD37" i="1"/>
  <c r="S79" i="28"/>
  <c r="S37" i="28"/>
  <c r="Y79" i="22"/>
  <c r="Y37" i="22"/>
  <c r="R35" i="27"/>
  <c r="AF36" i="27"/>
  <c r="AF78" i="27"/>
  <c r="R78" i="27" s="1"/>
  <c r="AG37" i="14"/>
  <c r="AG79" i="14"/>
  <c r="AD79" i="13"/>
  <c r="AD37" i="13"/>
  <c r="AE79" i="28"/>
  <c r="AE37" i="28"/>
  <c r="Z79" i="18"/>
  <c r="Z37" i="18"/>
  <c r="AB79" i="7"/>
  <c r="AB37" i="7"/>
  <c r="W79" i="17"/>
  <c r="W37" i="17"/>
  <c r="AH37" i="8"/>
  <c r="AH79" i="8"/>
  <c r="Z79" i="35"/>
  <c r="Z37" i="35"/>
  <c r="AC79" i="25"/>
  <c r="AC37" i="25"/>
  <c r="K37" i="7"/>
  <c r="K79" i="7"/>
  <c r="Y37" i="23"/>
  <c r="Y79" i="23"/>
  <c r="X37" i="17"/>
  <c r="X79" i="17"/>
  <c r="Z79" i="32"/>
  <c r="Z37" i="32"/>
  <c r="X79" i="31"/>
  <c r="X37" i="31"/>
  <c r="W79" i="21"/>
  <c r="W37" i="21"/>
  <c r="W37" i="6"/>
  <c r="W79" i="6"/>
  <c r="AD37" i="23"/>
  <c r="AD79" i="23"/>
  <c r="H79" i="30"/>
  <c r="H37" i="30"/>
  <c r="AB37" i="8"/>
  <c r="AB79" i="8"/>
  <c r="AM77" i="7"/>
  <c r="AP77" i="7" s="1"/>
  <c r="X79" i="16"/>
  <c r="X37" i="16"/>
  <c r="V36" i="31"/>
  <c r="V78" i="31"/>
  <c r="T35" i="31"/>
  <c r="AH37" i="36"/>
  <c r="AH79" i="36"/>
  <c r="AD79" i="25"/>
  <c r="AD37" i="25"/>
  <c r="AH37" i="3"/>
  <c r="AH79" i="3"/>
  <c r="AF36" i="22"/>
  <c r="AF78" i="22"/>
  <c r="R78" i="22" s="1"/>
  <c r="R35" i="22"/>
  <c r="E79" i="29"/>
  <c r="E37" i="29"/>
  <c r="AM77" i="32"/>
  <c r="AP77" i="32" s="1"/>
  <c r="AA79" i="13"/>
  <c r="AA37" i="13"/>
  <c r="AH37" i="2"/>
  <c r="AH79" i="2"/>
  <c r="V36" i="10"/>
  <c r="V78" i="10"/>
  <c r="T78" i="10" s="1"/>
  <c r="T35" i="10"/>
  <c r="AB79" i="15"/>
  <c r="AB37" i="15"/>
  <c r="V78" i="35"/>
  <c r="T78" i="35" s="1"/>
  <c r="V36" i="35"/>
  <c r="T35" i="35"/>
  <c r="S79" i="17"/>
  <c r="S37" i="17"/>
  <c r="E79" i="36"/>
  <c r="E37" i="36"/>
  <c r="F79" i="3"/>
  <c r="F37" i="3"/>
  <c r="E37" i="31"/>
  <c r="E79" i="31"/>
  <c r="R77" i="23"/>
  <c r="AM34" i="23"/>
  <c r="AP34" i="23" s="1"/>
  <c r="AH37" i="6"/>
  <c r="AH79" i="6"/>
  <c r="W37" i="28"/>
  <c r="W79" i="28"/>
  <c r="AC79" i="23"/>
  <c r="AC37" i="23"/>
  <c r="X37" i="18"/>
  <c r="X79" i="18"/>
  <c r="AH79" i="32"/>
  <c r="AH37" i="32"/>
  <c r="AH37" i="35"/>
  <c r="AH79" i="35"/>
  <c r="H79" i="19"/>
  <c r="H37" i="19"/>
  <c r="AE37" i="6"/>
  <c r="AE79" i="6"/>
  <c r="AH79" i="17"/>
  <c r="AH37" i="17"/>
  <c r="M37" i="13"/>
  <c r="M79" i="13"/>
  <c r="Z79" i="8"/>
  <c r="Z37" i="8"/>
  <c r="AF37" i="5"/>
  <c r="AF79" i="5"/>
  <c r="F37" i="32"/>
  <c r="F79" i="32"/>
  <c r="E79" i="11"/>
  <c r="E37" i="11"/>
  <c r="V36" i="28"/>
  <c r="V78" i="28"/>
  <c r="T78" i="28" s="1"/>
  <c r="T35" i="28"/>
  <c r="AF36" i="20"/>
  <c r="AF78" i="20"/>
  <c r="R36" i="20"/>
  <c r="R79" i="20" s="1"/>
  <c r="AI79" i="30"/>
  <c r="AI37" i="30"/>
  <c r="AB37" i="27"/>
  <c r="AB79" i="27"/>
  <c r="AB37" i="31"/>
  <c r="AB79" i="31"/>
  <c r="AB37" i="24"/>
  <c r="AB79" i="24"/>
  <c r="AE79" i="34"/>
  <c r="AE37" i="34"/>
  <c r="M37" i="16"/>
  <c r="M79" i="16"/>
  <c r="M79" i="6"/>
  <c r="M37" i="6"/>
  <c r="AD37" i="36"/>
  <c r="AD79" i="36"/>
  <c r="L37" i="34"/>
  <c r="L79" i="34"/>
  <c r="E79" i="10"/>
  <c r="E37" i="10"/>
  <c r="X79" i="32"/>
  <c r="X37" i="32"/>
  <c r="X37" i="10"/>
  <c r="X79" i="10"/>
  <c r="AF36" i="23"/>
  <c r="AF78" i="23"/>
  <c r="R35" i="23"/>
  <c r="Y37" i="35"/>
  <c r="Y79" i="35"/>
  <c r="AM35" i="37"/>
  <c r="AP35" i="37" s="1"/>
  <c r="X37" i="7"/>
  <c r="X79" i="7"/>
  <c r="M37" i="1"/>
  <c r="M79" i="1"/>
  <c r="K79" i="22"/>
  <c r="K37" i="22"/>
  <c r="E79" i="17"/>
  <c r="E37" i="17"/>
  <c r="E78" i="30"/>
  <c r="E36" i="30"/>
  <c r="Y79" i="16"/>
  <c r="Y37" i="16"/>
  <c r="AE79" i="1"/>
  <c r="AE37" i="1"/>
  <c r="AB79" i="30"/>
  <c r="AB37" i="30"/>
  <c r="AA79" i="25"/>
  <c r="AA37" i="25"/>
  <c r="Y79" i="15"/>
  <c r="Y37" i="15"/>
  <c r="H79" i="25"/>
  <c r="H37" i="25"/>
  <c r="W37" i="16"/>
  <c r="W79" i="16"/>
  <c r="AI37" i="6"/>
  <c r="AI79" i="6"/>
  <c r="AA37" i="5"/>
  <c r="AA79" i="5"/>
  <c r="K79" i="10"/>
  <c r="K37" i="10"/>
  <c r="L79" i="30"/>
  <c r="L37" i="30"/>
  <c r="AA37" i="35"/>
  <c r="AA79" i="35"/>
  <c r="S37" i="31"/>
  <c r="S79" i="31"/>
  <c r="AB79" i="33"/>
  <c r="AB37" i="33"/>
  <c r="AE79" i="10"/>
  <c r="AE37" i="10"/>
  <c r="AA79" i="6"/>
  <c r="AA37" i="6"/>
  <c r="AE79" i="27"/>
  <c r="AE37" i="27"/>
  <c r="F79" i="16"/>
  <c r="F37" i="16"/>
  <c r="AA37" i="2"/>
  <c r="AA79" i="2"/>
  <c r="M37" i="5"/>
  <c r="M79" i="5"/>
  <c r="AM77" i="23"/>
  <c r="AP77" i="23" s="1"/>
  <c r="H79" i="27"/>
  <c r="H37" i="27"/>
  <c r="F37" i="27"/>
  <c r="F79" i="27"/>
  <c r="AB37" i="19"/>
  <c r="AB79" i="19"/>
  <c r="AC37" i="1"/>
  <c r="AC79" i="1"/>
  <c r="AF36" i="11"/>
  <c r="AF78" i="11"/>
  <c r="R78" i="11" s="1"/>
  <c r="R35" i="11"/>
  <c r="AM35" i="11" s="1"/>
  <c r="AP35" i="11" s="1"/>
  <c r="F79" i="21"/>
  <c r="F37" i="21"/>
  <c r="V36" i="6"/>
  <c r="V78" i="6"/>
  <c r="T78" i="6" s="1"/>
  <c r="T35" i="6"/>
  <c r="E37" i="22"/>
  <c r="E79" i="22"/>
  <c r="W79" i="13"/>
  <c r="W37" i="13"/>
  <c r="AD37" i="22"/>
  <c r="AD79" i="22"/>
  <c r="AA37" i="26"/>
  <c r="AA79" i="26"/>
  <c r="AI37" i="32"/>
  <c r="AI79" i="32"/>
  <c r="K79" i="15"/>
  <c r="K37" i="15"/>
  <c r="AE37" i="31"/>
  <c r="AE79" i="31"/>
  <c r="V78" i="25"/>
  <c r="T78" i="25" s="1"/>
  <c r="T35" i="25"/>
  <c r="V36" i="25"/>
  <c r="Z79" i="16"/>
  <c r="Z37" i="16"/>
  <c r="L37" i="8"/>
  <c r="L79" i="8"/>
  <c r="AI79" i="14"/>
  <c r="AI37" i="14"/>
  <c r="AM77" i="20"/>
  <c r="AP77" i="20" s="1"/>
  <c r="L37" i="27"/>
  <c r="L79" i="27"/>
  <c r="K79" i="14"/>
  <c r="K37" i="14"/>
  <c r="AC37" i="26"/>
  <c r="AC79" i="26"/>
  <c r="K79" i="36"/>
  <c r="K37" i="36"/>
  <c r="AB37" i="23"/>
  <c r="AB79" i="23"/>
  <c r="Z79" i="33"/>
  <c r="Z37" i="33"/>
  <c r="F37" i="34"/>
  <c r="F79" i="34"/>
  <c r="AB79" i="26"/>
  <c r="AB37" i="26"/>
  <c r="AF36" i="31"/>
  <c r="AF78" i="31"/>
  <c r="R78" i="31" s="1"/>
  <c r="R35" i="31"/>
  <c r="AM35" i="31" s="1"/>
  <c r="AP35" i="31" s="1"/>
  <c r="H79" i="28"/>
  <c r="H37" i="28"/>
  <c r="E79" i="1"/>
  <c r="E37" i="1"/>
  <c r="AA37" i="34"/>
  <c r="AA79" i="34"/>
  <c r="E79" i="25"/>
  <c r="E37" i="25"/>
  <c r="AG79" i="13"/>
  <c r="AG37" i="13"/>
  <c r="AF36" i="28"/>
  <c r="AF78" i="28"/>
  <c r="R78" i="28" s="1"/>
  <c r="R35" i="28"/>
  <c r="E37" i="3"/>
  <c r="E79" i="3"/>
  <c r="AG79" i="19"/>
  <c r="AG37" i="19"/>
  <c r="K37" i="33"/>
  <c r="K79" i="33"/>
  <c r="AH79" i="27"/>
  <c r="AH37" i="27"/>
  <c r="M79" i="31"/>
  <c r="M37" i="31"/>
  <c r="AC37" i="35"/>
  <c r="AC79" i="35"/>
  <c r="AG79" i="4"/>
  <c r="AG37" i="4"/>
  <c r="F37" i="28"/>
  <c r="F79" i="28"/>
  <c r="AF37" i="17"/>
  <c r="AF79" i="17"/>
  <c r="S37" i="14"/>
  <c r="S79" i="14"/>
  <c r="S37" i="19"/>
  <c r="S79" i="19"/>
  <c r="V78" i="17"/>
  <c r="T78" i="17" s="1"/>
  <c r="AM78" i="17" s="1"/>
  <c r="AP78" i="17" s="1"/>
  <c r="V36" i="17"/>
  <c r="T35" i="17"/>
  <c r="AM35" i="17" s="1"/>
  <c r="AP35" i="17" s="1"/>
  <c r="Y79" i="10"/>
  <c r="Y37" i="10"/>
  <c r="AE79" i="21"/>
  <c r="AE37" i="21"/>
  <c r="AI79" i="11"/>
  <c r="AI37" i="11"/>
  <c r="K37" i="26"/>
  <c r="K79" i="26"/>
  <c r="S37" i="35"/>
  <c r="S79" i="35"/>
  <c r="Y37" i="36"/>
  <c r="Y79" i="36"/>
  <c r="AI79" i="25"/>
  <c r="AI37" i="25"/>
  <c r="K79" i="13"/>
  <c r="K37" i="13"/>
  <c r="AD79" i="26"/>
  <c r="AD37" i="26"/>
  <c r="AI79" i="33"/>
  <c r="AI37" i="33"/>
  <c r="S79" i="10"/>
  <c r="S37" i="10"/>
  <c r="L37" i="10"/>
  <c r="L79" i="10"/>
  <c r="V78" i="33"/>
  <c r="T78" i="33" s="1"/>
  <c r="V36" i="33"/>
  <c r="T35" i="33"/>
  <c r="AA79" i="1"/>
  <c r="AA37" i="1"/>
  <c r="X79" i="30"/>
  <c r="X37" i="30"/>
  <c r="F79" i="22"/>
  <c r="F37" i="22"/>
  <c r="W37" i="22"/>
  <c r="W79" i="22"/>
  <c r="AF36" i="25"/>
  <c r="AF78" i="25"/>
  <c r="R78" i="25" s="1"/>
  <c r="R35" i="25"/>
  <c r="AF36" i="3"/>
  <c r="AF78" i="3"/>
  <c r="R35" i="3"/>
  <c r="F37" i="36"/>
  <c r="F79" i="36"/>
  <c r="AE37" i="4"/>
  <c r="AE79" i="4"/>
  <c r="Y37" i="28"/>
  <c r="Y79" i="28"/>
  <c r="AG79" i="30"/>
  <c r="AG37" i="30"/>
  <c r="F79" i="18"/>
  <c r="F37" i="18"/>
  <c r="AA37" i="29"/>
  <c r="AA79" i="29"/>
  <c r="H37" i="34"/>
  <c r="H79" i="34"/>
  <c r="Y79" i="31"/>
  <c r="Y37" i="31"/>
  <c r="W37" i="7"/>
  <c r="W79" i="7"/>
  <c r="K37" i="8"/>
  <c r="K79" i="8"/>
  <c r="AC37" i="15"/>
  <c r="AC79" i="15"/>
  <c r="V36" i="32"/>
  <c r="V78" i="32"/>
  <c r="T78" i="32" s="1"/>
  <c r="AM77" i="25"/>
  <c r="AP77" i="25" s="1"/>
  <c r="Z79" i="34"/>
  <c r="Z37" i="34"/>
  <c r="AA79" i="31"/>
  <c r="AA37" i="31"/>
  <c r="AE37" i="30"/>
  <c r="AE79" i="30"/>
  <c r="K37" i="1"/>
  <c r="K79" i="1"/>
  <c r="AC37" i="13"/>
  <c r="AC79" i="13"/>
  <c r="AA37" i="3"/>
  <c r="AA79" i="3"/>
  <c r="F37" i="25"/>
  <c r="F79" i="25"/>
  <c r="F79" i="35"/>
  <c r="F37" i="35"/>
  <c r="T78" i="18"/>
  <c r="AM78" i="18" s="1"/>
  <c r="AP78" i="18" s="1"/>
  <c r="M79" i="28"/>
  <c r="M37" i="28"/>
  <c r="AA37" i="33"/>
  <c r="AA79" i="33"/>
  <c r="Z79" i="20"/>
  <c r="Z37" i="20"/>
  <c r="AA79" i="28"/>
  <c r="AA37" i="28"/>
  <c r="K79" i="25"/>
  <c r="K37" i="25"/>
  <c r="AD37" i="15"/>
  <c r="AD79" i="15"/>
  <c r="R35" i="26"/>
  <c r="AM35" i="26" s="1"/>
  <c r="AP35" i="26" s="1"/>
  <c r="AF78" i="26"/>
  <c r="R78" i="26" s="1"/>
  <c r="AF36" i="26"/>
  <c r="AF79" i="29"/>
  <c r="AF37" i="29"/>
  <c r="AC79" i="3"/>
  <c r="AC37" i="3"/>
  <c r="AG79" i="20"/>
  <c r="AG37" i="20"/>
  <c r="AC37" i="33"/>
  <c r="AC79" i="33"/>
  <c r="AC79" i="32"/>
  <c r="AC37" i="32"/>
  <c r="Z37" i="28"/>
  <c r="Z79" i="28"/>
  <c r="H79" i="11"/>
  <c r="H37" i="11"/>
  <c r="X37" i="35"/>
  <c r="X79" i="35"/>
  <c r="AI79" i="16"/>
  <c r="AI37" i="16"/>
  <c r="AA79" i="7"/>
  <c r="AA37" i="7"/>
  <c r="AD37" i="8"/>
  <c r="AD79" i="8"/>
  <c r="W79" i="19"/>
  <c r="W37" i="19"/>
  <c r="F37" i="19"/>
  <c r="F79" i="19"/>
  <c r="V79" i="18"/>
  <c r="V37" i="18"/>
  <c r="S37" i="26"/>
  <c r="S79" i="26"/>
  <c r="S79" i="27"/>
  <c r="S37" i="27"/>
  <c r="AE79" i="8"/>
  <c r="AE37" i="8"/>
  <c r="X79" i="14"/>
  <c r="X37" i="14"/>
  <c r="M37" i="22"/>
  <c r="M79" i="22"/>
  <c r="X79" i="27"/>
  <c r="X37" i="27"/>
  <c r="R35" i="32"/>
  <c r="AM34" i="32"/>
  <c r="AP34" i="32" s="1"/>
  <c r="AF36" i="8"/>
  <c r="AF78" i="8"/>
  <c r="R78" i="8" s="1"/>
  <c r="R35" i="8"/>
  <c r="E37" i="27"/>
  <c r="E79" i="27"/>
  <c r="K79" i="34"/>
  <c r="K37" i="34"/>
  <c r="F79" i="5"/>
  <c r="F37" i="5"/>
  <c r="E36" i="20"/>
  <c r="E78" i="20"/>
  <c r="L79" i="25"/>
  <c r="L37" i="25"/>
  <c r="M37" i="25"/>
  <c r="M79" i="25"/>
  <c r="AM34" i="36"/>
  <c r="AP34" i="36" s="1"/>
  <c r="AB79" i="34"/>
  <c r="AB37" i="34"/>
  <c r="E37" i="32"/>
  <c r="E79" i="32"/>
  <c r="Y79" i="6"/>
  <c r="Y37" i="6"/>
  <c r="AD37" i="3"/>
  <c r="AD79" i="3"/>
  <c r="L37" i="21"/>
  <c r="L79" i="21"/>
  <c r="AB79" i="36"/>
  <c r="AB37" i="36"/>
  <c r="AA79" i="27"/>
  <c r="AA37" i="27"/>
  <c r="R77" i="28"/>
  <c r="AM77" i="28" s="1"/>
  <c r="AP77" i="28" s="1"/>
  <c r="M79" i="14"/>
  <c r="M37" i="14"/>
  <c r="S37" i="29"/>
  <c r="S79" i="29"/>
  <c r="AC79" i="14"/>
  <c r="AC37" i="14"/>
  <c r="S37" i="33"/>
  <c r="S79" i="33"/>
  <c r="X79" i="29"/>
  <c r="X37" i="29"/>
  <c r="AG79" i="36"/>
  <c r="AG37" i="36"/>
  <c r="W37" i="8"/>
  <c r="W79" i="8"/>
  <c r="S79" i="5"/>
  <c r="S37" i="5"/>
  <c r="F37" i="31"/>
  <c r="F79" i="31"/>
  <c r="M37" i="30"/>
  <c r="M79" i="30"/>
  <c r="AB37" i="22"/>
  <c r="AB79" i="22"/>
  <c r="AB37" i="3"/>
  <c r="AB79" i="3"/>
  <c r="AG79" i="23"/>
  <c r="AG37" i="23"/>
  <c r="AD37" i="10"/>
  <c r="AD79" i="10"/>
  <c r="S79" i="23"/>
  <c r="S37" i="23"/>
  <c r="Y79" i="11"/>
  <c r="Y37" i="11"/>
  <c r="Z37" i="13"/>
  <c r="Z79" i="13"/>
  <c r="E79" i="23"/>
  <c r="E37" i="23"/>
  <c r="AA37" i="19"/>
  <c r="AA79" i="19"/>
  <c r="Y37" i="27"/>
  <c r="Y79" i="27"/>
  <c r="Z79" i="26"/>
  <c r="Z37" i="26"/>
  <c r="V78" i="16"/>
  <c r="T78" i="16" s="1"/>
  <c r="V36" i="16"/>
  <c r="T35" i="16"/>
  <c r="AM34" i="10"/>
  <c r="AP34" i="10" s="1"/>
  <c r="F79" i="20"/>
  <c r="F37" i="20"/>
  <c r="V78" i="22"/>
  <c r="T78" i="22" s="1"/>
  <c r="V36" i="22"/>
  <c r="T35" i="22"/>
  <c r="Z37" i="27"/>
  <c r="Z79" i="27"/>
  <c r="AG79" i="33"/>
  <c r="AG37" i="33"/>
  <c r="S79" i="25"/>
  <c r="S37" i="25"/>
  <c r="H79" i="16"/>
  <c r="H37" i="16"/>
  <c r="AC79" i="17"/>
  <c r="AC37" i="17"/>
  <c r="AB79" i="16"/>
  <c r="AB37" i="16"/>
  <c r="Z37" i="4"/>
  <c r="Z79" i="4"/>
  <c r="H79" i="26"/>
  <c r="H37" i="26"/>
  <c r="AI37" i="17"/>
  <c r="AI79" i="17"/>
  <c r="K37" i="29"/>
  <c r="K79" i="29"/>
  <c r="L37" i="19"/>
  <c r="L79" i="19"/>
  <c r="L37" i="4"/>
  <c r="L79" i="4"/>
  <c r="Z79" i="1"/>
  <c r="Z37" i="1"/>
  <c r="E37" i="8"/>
  <c r="E79" i="8"/>
  <c r="AI37" i="13"/>
  <c r="AI79" i="13"/>
  <c r="H79" i="15"/>
  <c r="H37" i="15"/>
  <c r="K79" i="16"/>
  <c r="K37" i="16"/>
  <c r="W37" i="35"/>
  <c r="W79" i="35"/>
  <c r="K79" i="20"/>
  <c r="K37" i="20"/>
  <c r="AI37" i="10"/>
  <c r="AI79" i="10"/>
  <c r="V78" i="13"/>
  <c r="T78" i="13" s="1"/>
  <c r="T35" i="13"/>
  <c r="V36" i="13"/>
  <c r="AD37" i="32"/>
  <c r="AD79" i="32"/>
  <c r="Y37" i="25"/>
  <c r="Y79" i="25"/>
  <c r="AF78" i="13"/>
  <c r="R78" i="13" s="1"/>
  <c r="R35" i="13"/>
  <c r="AM35" i="13" s="1"/>
  <c r="AP35" i="13" s="1"/>
  <c r="AF36" i="13"/>
  <c r="V78" i="1"/>
  <c r="T78" i="1" s="1"/>
  <c r="V36" i="1"/>
  <c r="T35" i="1"/>
  <c r="M37" i="19"/>
  <c r="M79" i="19"/>
  <c r="M37" i="7"/>
  <c r="M79" i="7"/>
  <c r="F79" i="13"/>
  <c r="F37" i="13"/>
  <c r="AA79" i="20"/>
  <c r="AA37" i="20"/>
  <c r="Y79" i="29"/>
  <c r="Y37" i="29"/>
  <c r="E37" i="6"/>
  <c r="E79" i="6"/>
  <c r="AM77" i="26"/>
  <c r="AP77" i="26" s="1"/>
  <c r="X37" i="6"/>
  <c r="X79" i="6"/>
  <c r="E79" i="35"/>
  <c r="E37" i="35"/>
  <c r="AI37" i="20"/>
  <c r="AI79" i="20"/>
  <c r="AE79" i="11"/>
  <c r="AE37" i="11"/>
  <c r="AG37" i="15"/>
  <c r="AG79" i="15"/>
  <c r="M37" i="11"/>
  <c r="M79" i="11"/>
  <c r="AC37" i="30"/>
  <c r="AC79" i="30"/>
  <c r="X79" i="15"/>
  <c r="X37" i="15"/>
  <c r="AE79" i="18"/>
  <c r="AE37" i="18"/>
  <c r="S79" i="7"/>
  <c r="S37" i="7"/>
  <c r="L79" i="23"/>
  <c r="L37" i="23"/>
  <c r="AG37" i="5"/>
  <c r="AG79" i="5"/>
  <c r="AC79" i="31"/>
  <c r="AC37" i="31"/>
  <c r="V78" i="20"/>
  <c r="T78" i="20" s="1"/>
  <c r="T35" i="20"/>
  <c r="AM35" i="20" s="1"/>
  <c r="AP35" i="20" s="1"/>
  <c r="V36" i="20"/>
  <c r="AG79" i="16"/>
  <c r="AG37" i="16"/>
  <c r="W79" i="20"/>
  <c r="W37" i="20"/>
  <c r="AH79" i="10"/>
  <c r="AH37" i="10"/>
  <c r="AI37" i="3"/>
  <c r="AI79" i="3"/>
  <c r="R77" i="3"/>
  <c r="AM77" i="3" s="1"/>
  <c r="AP77" i="3" s="1"/>
  <c r="AM34" i="3"/>
  <c r="AP34" i="3" s="1"/>
  <c r="W37" i="34"/>
  <c r="W79" i="34"/>
  <c r="M79" i="33"/>
  <c r="M37" i="33"/>
  <c r="AD37" i="16"/>
  <c r="AD79" i="16"/>
  <c r="V37" i="37"/>
  <c r="V79" i="37"/>
  <c r="AE37" i="16"/>
  <c r="AE79" i="16"/>
  <c r="R77" i="16"/>
  <c r="AM77" i="16" s="1"/>
  <c r="AP77" i="16" s="1"/>
  <c r="AM34" i="16"/>
  <c r="AP34" i="16" s="1"/>
  <c r="M37" i="36"/>
  <c r="M79" i="36"/>
  <c r="Y37" i="34"/>
  <c r="Y79" i="34"/>
  <c r="AF36" i="30"/>
  <c r="AF78" i="30"/>
  <c r="R78" i="30" s="1"/>
  <c r="AD79" i="34"/>
  <c r="AD37" i="34"/>
  <c r="AC79" i="11"/>
  <c r="AC37" i="11"/>
  <c r="L37" i="3"/>
  <c r="L79" i="3"/>
  <c r="H79" i="10"/>
  <c r="H37" i="10"/>
  <c r="R35" i="15"/>
  <c r="AF78" i="15"/>
  <c r="R78" i="15" s="1"/>
  <c r="AF36" i="15"/>
  <c r="AI37" i="19"/>
  <c r="AI79" i="19"/>
  <c r="K79" i="35"/>
  <c r="K37" i="35"/>
  <c r="E36" i="28"/>
  <c r="E78" i="28"/>
  <c r="L79" i="7"/>
  <c r="L37" i="7"/>
  <c r="AE37" i="13"/>
  <c r="AE79" i="13"/>
  <c r="M37" i="23"/>
  <c r="M79" i="23"/>
  <c r="AA37" i="14"/>
  <c r="AA79" i="14"/>
  <c r="V36" i="36"/>
  <c r="V78" i="36"/>
  <c r="T78" i="36" s="1"/>
  <c r="T35" i="36"/>
  <c r="AM34" i="14"/>
  <c r="AP34" i="14" s="1"/>
  <c r="H79" i="18"/>
  <c r="H37" i="18"/>
  <c r="Z37" i="15"/>
  <c r="Z79" i="15"/>
  <c r="AB79" i="20"/>
  <c r="AB37" i="20"/>
  <c r="Y79" i="3"/>
  <c r="Y37" i="3"/>
  <c r="K79" i="30"/>
  <c r="K37" i="30"/>
  <c r="M79" i="4"/>
  <c r="M37" i="4"/>
  <c r="W79" i="1"/>
  <c r="W37" i="1"/>
  <c r="AM34" i="8"/>
  <c r="AP34" i="8" s="1"/>
  <c r="E79" i="5"/>
  <c r="E37" i="5"/>
  <c r="S37" i="32"/>
  <c r="S79" i="32"/>
  <c r="AM77" i="8"/>
  <c r="AP77" i="8" s="1"/>
  <c r="AF78" i="19"/>
  <c r="AF36" i="19"/>
  <c r="R35" i="19"/>
  <c r="AE37" i="23"/>
  <c r="AE79" i="23"/>
  <c r="K79" i="28"/>
  <c r="K37" i="28"/>
  <c r="H79" i="1"/>
  <c r="H37" i="1"/>
  <c r="AD79" i="4"/>
  <c r="AD37" i="4"/>
  <c r="H79" i="29"/>
  <c r="H37" i="29"/>
  <c r="AG79" i="27"/>
  <c r="AG37" i="27"/>
  <c r="L79" i="11"/>
  <c r="L37" i="11"/>
  <c r="AH37" i="34"/>
  <c r="AH79" i="34"/>
  <c r="W79" i="15"/>
  <c r="W37" i="15"/>
  <c r="E37" i="4"/>
  <c r="E79" i="4"/>
  <c r="AH79" i="4"/>
  <c r="AH37" i="4"/>
  <c r="AI79" i="15"/>
  <c r="AI37" i="15"/>
  <c r="F37" i="4"/>
  <c r="F79" i="4"/>
  <c r="Y79" i="20"/>
  <c r="Y37" i="20"/>
  <c r="W79" i="25"/>
  <c r="W37" i="25"/>
  <c r="AE79" i="7"/>
  <c r="AE37" i="7"/>
  <c r="X79" i="5"/>
  <c r="X37" i="5"/>
  <c r="M37" i="26"/>
  <c r="M79" i="26"/>
  <c r="Y79" i="8"/>
  <c r="Y37" i="8"/>
  <c r="S79" i="30"/>
  <c r="S37" i="30"/>
  <c r="W37" i="29"/>
  <c r="W79" i="29"/>
  <c r="AF36" i="10"/>
  <c r="AF78" i="10"/>
  <c r="R78" i="10" s="1"/>
  <c r="R35" i="10"/>
  <c r="L79" i="16"/>
  <c r="L37" i="16"/>
  <c r="AA37" i="8"/>
  <c r="AA79" i="8"/>
  <c r="E37" i="14"/>
  <c r="E79" i="14"/>
  <c r="S79" i="1"/>
  <c r="S37" i="1"/>
  <c r="X79" i="22"/>
  <c r="X37" i="22"/>
  <c r="M37" i="27"/>
  <c r="M79" i="27"/>
  <c r="AG37" i="26"/>
  <c r="AG79" i="26"/>
  <c r="AA79" i="16"/>
  <c r="AA37" i="16"/>
  <c r="AH37" i="28"/>
  <c r="AH79" i="28"/>
  <c r="F79" i="23"/>
  <c r="F37" i="23"/>
  <c r="W37" i="10"/>
  <c r="W79" i="10"/>
  <c r="W79" i="23"/>
  <c r="W37" i="23"/>
  <c r="AA37" i="30"/>
  <c r="AA79" i="30"/>
  <c r="K37" i="11"/>
  <c r="K79" i="11"/>
  <c r="AH37" i="31"/>
  <c r="AH79" i="31"/>
  <c r="AC79" i="36"/>
  <c r="AC37" i="36"/>
  <c r="V36" i="19"/>
  <c r="V78" i="19"/>
  <c r="T78" i="19" s="1"/>
  <c r="T35" i="19"/>
  <c r="AM35" i="19" s="1"/>
  <c r="AP35" i="19" s="1"/>
  <c r="AB79" i="14"/>
  <c r="AB37" i="14"/>
  <c r="Z79" i="3"/>
  <c r="Z37" i="3"/>
  <c r="Y79" i="1"/>
  <c r="Y37" i="1"/>
  <c r="AE37" i="15"/>
  <c r="AE79" i="15"/>
  <c r="X79" i="8"/>
  <c r="X37" i="8"/>
  <c r="AF78" i="34"/>
  <c r="R78" i="34" s="1"/>
  <c r="AF36" i="34"/>
  <c r="R35" i="34"/>
  <c r="Z37" i="7"/>
  <c r="Z79" i="7"/>
  <c r="W79" i="26"/>
  <c r="W37" i="26"/>
  <c r="AI37" i="22"/>
  <c r="AI79" i="22"/>
  <c r="F37" i="10"/>
  <c r="F79" i="10"/>
  <c r="AB37" i="35"/>
  <c r="AB79" i="35"/>
  <c r="M37" i="32"/>
  <c r="M79" i="32"/>
  <c r="AF78" i="6"/>
  <c r="AF36" i="6"/>
  <c r="R35" i="6"/>
  <c r="AM35" i="6" s="1"/>
  <c r="AP35" i="6" s="1"/>
  <c r="L79" i="26"/>
  <c r="L37" i="26"/>
  <c r="AC79" i="5"/>
  <c r="AC37" i="5"/>
  <c r="K79" i="32"/>
  <c r="K37" i="32"/>
  <c r="V78" i="27"/>
  <c r="T78" i="27" s="1"/>
  <c r="V36" i="27"/>
  <c r="T35" i="27"/>
  <c r="L79" i="28"/>
  <c r="L37" i="28"/>
  <c r="AC37" i="20"/>
  <c r="AC79" i="20"/>
  <c r="Z37" i="10"/>
  <c r="Z79" i="10"/>
  <c r="Y37" i="4"/>
  <c r="Y79" i="4"/>
  <c r="AH79" i="16"/>
  <c r="AH37" i="16"/>
  <c r="AE79" i="36"/>
  <c r="AE37" i="36"/>
  <c r="AD79" i="33"/>
  <c r="AD37" i="33"/>
  <c r="K79" i="27"/>
  <c r="K37" i="27"/>
  <c r="AH37" i="30"/>
  <c r="AH79" i="30"/>
  <c r="AC37" i="16"/>
  <c r="AC79" i="16"/>
  <c r="Z79" i="25"/>
  <c r="Z37" i="25"/>
  <c r="S79" i="16"/>
  <c r="S37" i="16"/>
  <c r="Z79" i="36"/>
  <c r="Z37" i="36"/>
  <c r="AG79" i="10"/>
  <c r="AG37" i="10"/>
  <c r="AD37" i="28"/>
  <c r="AD79" i="28"/>
  <c r="Z79" i="22"/>
  <c r="Z37" i="22"/>
  <c r="L79" i="13"/>
  <c r="L37" i="13"/>
  <c r="AH37" i="13"/>
  <c r="AH79" i="13"/>
  <c r="H37" i="22"/>
  <c r="H79" i="22"/>
  <c r="L79" i="14"/>
  <c r="L37" i="14"/>
  <c r="AG37" i="25"/>
  <c r="AG79" i="25"/>
  <c r="F79" i="8"/>
  <c r="F37" i="8"/>
  <c r="AF78" i="16"/>
  <c r="R35" i="16"/>
  <c r="AF36" i="16"/>
  <c r="H79" i="8"/>
  <c r="H37" i="8"/>
  <c r="AM34" i="34"/>
  <c r="AP34" i="34" s="1"/>
  <c r="U38" i="4"/>
  <c r="U80" i="4"/>
  <c r="AH37" i="5"/>
  <c r="AH79" i="5"/>
  <c r="S79" i="6"/>
  <c r="S37" i="6"/>
  <c r="W79" i="32"/>
  <c r="W37" i="32"/>
  <c r="AM77" i="15"/>
  <c r="AP77" i="15" s="1"/>
  <c r="AA37" i="22"/>
  <c r="AA79" i="22"/>
  <c r="H37" i="32"/>
  <c r="H79" i="32"/>
  <c r="AI79" i="4"/>
  <c r="AI37" i="4"/>
  <c r="F79" i="33"/>
  <c r="F37" i="33"/>
  <c r="AF78" i="35"/>
  <c r="AF36" i="35"/>
  <c r="R35" i="35"/>
  <c r="H37" i="3"/>
  <c r="H79" i="3"/>
  <c r="V36" i="34"/>
  <c r="V78" i="34"/>
  <c r="T78" i="34" s="1"/>
  <c r="T35" i="34"/>
  <c r="Z37" i="23"/>
  <c r="Z79" i="23"/>
  <c r="W37" i="33"/>
  <c r="W79" i="33"/>
  <c r="AF36" i="14"/>
  <c r="AF78" i="14"/>
  <c r="R78" i="14" s="1"/>
  <c r="R35" i="14"/>
  <c r="AM35" i="14" s="1"/>
  <c r="AP35" i="14" s="1"/>
  <c r="R35" i="36"/>
  <c r="AF36" i="36"/>
  <c r="AF78" i="36"/>
  <c r="R78" i="36" s="1"/>
  <c r="X37" i="3"/>
  <c r="X79" i="3"/>
  <c r="S37" i="11"/>
  <c r="S79" i="11"/>
  <c r="W37" i="14"/>
  <c r="W79" i="14"/>
  <c r="AB37" i="6"/>
  <c r="AB79" i="6"/>
  <c r="AI79" i="36"/>
  <c r="AI37" i="36"/>
  <c r="R35" i="4"/>
  <c r="AF78" i="4"/>
  <c r="R78" i="4" s="1"/>
  <c r="AF36" i="4"/>
  <c r="Y37" i="13"/>
  <c r="Y79" i="13"/>
  <c r="AB79" i="25"/>
  <c r="AB37" i="25"/>
  <c r="X79" i="25"/>
  <c r="X37" i="25"/>
  <c r="S79" i="15"/>
  <c r="S37" i="15"/>
  <c r="K37" i="23"/>
  <c r="K79" i="23"/>
  <c r="H37" i="36"/>
  <c r="H79" i="36"/>
  <c r="L37" i="5"/>
  <c r="L79" i="5"/>
  <c r="K79" i="4"/>
  <c r="K37" i="4"/>
  <c r="AH79" i="33"/>
  <c r="AH37" i="33"/>
  <c r="M37" i="15"/>
  <c r="M79" i="15"/>
  <c r="AA37" i="23"/>
  <c r="AA79" i="23"/>
  <c r="AC37" i="19"/>
  <c r="AC79" i="19"/>
  <c r="V36" i="30"/>
  <c r="V78" i="30"/>
  <c r="T78" i="30" s="1"/>
  <c r="T35" i="30"/>
  <c r="AM35" i="30" s="1"/>
  <c r="AP35" i="30" s="1"/>
  <c r="AB79" i="28"/>
  <c r="AB37" i="28"/>
  <c r="AM34" i="27"/>
  <c r="AP34" i="27" s="1"/>
  <c r="M79" i="20"/>
  <c r="M37" i="20"/>
  <c r="H37" i="35"/>
  <c r="H79" i="35"/>
  <c r="F37" i="14"/>
  <c r="F79" i="14"/>
  <c r="AE37" i="20"/>
  <c r="AE79" i="20"/>
  <c r="F79" i="30"/>
  <c r="F37" i="30"/>
  <c r="AH79" i="19"/>
  <c r="AH37" i="19"/>
  <c r="AC79" i="28"/>
  <c r="AC37" i="28"/>
  <c r="L79" i="29"/>
  <c r="L37" i="29"/>
  <c r="AE37" i="35"/>
  <c r="AE79" i="35"/>
  <c r="AE37" i="26"/>
  <c r="AE79" i="26"/>
  <c r="Z79" i="5"/>
  <c r="Z37" i="5"/>
  <c r="E37" i="34"/>
  <c r="E79" i="34"/>
  <c r="Y79" i="32"/>
  <c r="Y37" i="32"/>
  <c r="L79" i="36"/>
  <c r="L37" i="36"/>
  <c r="E37" i="16"/>
  <c r="E79" i="16"/>
  <c r="W37" i="3"/>
  <c r="W79" i="3"/>
  <c r="U38" i="35"/>
  <c r="U80" i="35"/>
  <c r="U81" i="2"/>
  <c r="U39" i="2"/>
  <c r="U80" i="36"/>
  <c r="U38" i="36"/>
  <c r="U39" i="10"/>
  <c r="U81" i="10"/>
  <c r="U80" i="32"/>
  <c r="U38" i="32"/>
  <c r="U38" i="19"/>
  <c r="U80" i="19"/>
  <c r="U81" i="31"/>
  <c r="U39" i="31"/>
  <c r="U38" i="3"/>
  <c r="U80" i="3"/>
  <c r="U38" i="28"/>
  <c r="U80" i="28"/>
  <c r="U79" i="6"/>
  <c r="U37" i="6"/>
  <c r="U80" i="7"/>
  <c r="U38" i="7"/>
  <c r="U38" i="14"/>
  <c r="U80" i="14"/>
  <c r="U38" i="1"/>
  <c r="U80" i="1"/>
  <c r="U83" i="18"/>
  <c r="U84" i="18" s="1"/>
  <c r="U41" i="18"/>
  <c r="U21" i="43" s="1"/>
  <c r="AM21" i="43" s="1"/>
  <c r="U81" i="22"/>
  <c r="U39" i="22"/>
  <c r="U39" i="8"/>
  <c r="U81" i="8"/>
  <c r="U39" i="38"/>
  <c r="U81" i="38"/>
  <c r="U80" i="13"/>
  <c r="U38" i="13"/>
  <c r="U80" i="30"/>
  <c r="U38" i="30"/>
  <c r="U38" i="17"/>
  <c r="U80" i="17"/>
  <c r="U80" i="15"/>
  <c r="U38" i="15"/>
  <c r="U80" i="11"/>
  <c r="U38" i="11"/>
  <c r="U80" i="33"/>
  <c r="U38" i="33"/>
  <c r="U81" i="34"/>
  <c r="U39" i="34"/>
  <c r="U80" i="25"/>
  <c r="U38" i="25"/>
  <c r="U80" i="24"/>
  <c r="U38" i="24"/>
  <c r="U38" i="27"/>
  <c r="U80" i="27"/>
  <c r="U80" i="5"/>
  <c r="U38" i="5"/>
  <c r="U80" i="12"/>
  <c r="U38" i="12"/>
  <c r="U40" i="37"/>
  <c r="U82" i="37"/>
  <c r="U38" i="23"/>
  <c r="U80" i="23"/>
  <c r="U81" i="21"/>
  <c r="U39" i="21"/>
  <c r="U81" i="9"/>
  <c r="U39" i="9"/>
  <c r="U81" i="29"/>
  <c r="U39" i="29"/>
  <c r="Y80" i="33"/>
  <c r="Y38" i="33"/>
  <c r="AH38" i="20"/>
  <c r="AH80" i="20"/>
  <c r="Z38" i="19"/>
  <c r="Z80" i="19"/>
  <c r="W38" i="30"/>
  <c r="W80" i="30"/>
  <c r="K38" i="6"/>
  <c r="K80" i="6"/>
  <c r="AB38" i="10"/>
  <c r="AB80" i="10"/>
  <c r="AI38" i="7"/>
  <c r="AI80" i="7"/>
  <c r="Z38" i="31"/>
  <c r="Z80" i="31"/>
  <c r="W38" i="27"/>
  <c r="W80" i="27"/>
  <c r="AA38" i="32"/>
  <c r="AA80" i="32"/>
  <c r="AG80" i="32"/>
  <c r="AG38" i="32"/>
  <c r="AH80" i="25"/>
  <c r="AH38" i="25"/>
  <c r="AG80" i="3"/>
  <c r="AG38" i="3"/>
  <c r="K80" i="3"/>
  <c r="K38" i="3"/>
  <c r="W38" i="36"/>
  <c r="W80" i="36"/>
  <c r="AM78" i="38"/>
  <c r="AP78" i="38" s="1"/>
  <c r="AH80" i="11"/>
  <c r="AH38" i="11"/>
  <c r="AG80" i="31"/>
  <c r="AG38" i="31"/>
  <c r="F38" i="38"/>
  <c r="F80" i="38"/>
  <c r="AI38" i="9"/>
  <c r="AI80" i="9"/>
  <c r="AI38" i="38"/>
  <c r="AI80" i="38"/>
  <c r="AD80" i="9"/>
  <c r="AD38" i="9"/>
  <c r="L38" i="9"/>
  <c r="L80" i="9"/>
  <c r="S80" i="38"/>
  <c r="S38" i="38"/>
  <c r="AH80" i="18"/>
  <c r="AH38" i="18"/>
  <c r="M38" i="9"/>
  <c r="M80" i="9"/>
  <c r="L38" i="38"/>
  <c r="L80" i="38"/>
  <c r="AG37" i="29"/>
  <c r="AG79" i="29"/>
  <c r="R36" i="29"/>
  <c r="AF38" i="12"/>
  <c r="AF80" i="12"/>
  <c r="H81" i="9"/>
  <c r="H39" i="9"/>
  <c r="AM35" i="38"/>
  <c r="AP35" i="38" s="1"/>
  <c r="AG80" i="12"/>
  <c r="AG38" i="12"/>
  <c r="F38" i="12"/>
  <c r="F80" i="12"/>
  <c r="Y38" i="18"/>
  <c r="Y80" i="18"/>
  <c r="AA80" i="12"/>
  <c r="AA38" i="12"/>
  <c r="AG79" i="17"/>
  <c r="AG37" i="17"/>
  <c r="R36" i="17"/>
  <c r="K80" i="17"/>
  <c r="K38" i="17"/>
  <c r="AH38" i="38"/>
  <c r="AH80" i="38"/>
  <c r="H80" i="38"/>
  <c r="H38" i="38"/>
  <c r="AH38" i="9"/>
  <c r="AH80" i="9"/>
  <c r="AI80" i="18"/>
  <c r="AI38" i="18"/>
  <c r="M80" i="12"/>
  <c r="M38" i="12"/>
  <c r="W37" i="18"/>
  <c r="W79" i="18"/>
  <c r="T36" i="18"/>
  <c r="AB80" i="9"/>
  <c r="AB38" i="9"/>
  <c r="AB38" i="38"/>
  <c r="AB80" i="38"/>
  <c r="AC38" i="18"/>
  <c r="AC80" i="18"/>
  <c r="AI80" i="12"/>
  <c r="AI38" i="12"/>
  <c r="AA80" i="38"/>
  <c r="AA38" i="38"/>
  <c r="L80" i="12"/>
  <c r="L38" i="12"/>
  <c r="AE80" i="9"/>
  <c r="AE38" i="9"/>
  <c r="AE80" i="29"/>
  <c r="AE38" i="29"/>
  <c r="AG38" i="9"/>
  <c r="AG80" i="9"/>
  <c r="AD80" i="29"/>
  <c r="AD38" i="29"/>
  <c r="AE38" i="12"/>
  <c r="AE80" i="12"/>
  <c r="R36" i="38"/>
  <c r="AF79" i="38"/>
  <c r="R79" i="38" s="1"/>
  <c r="AF37" i="38"/>
  <c r="V38" i="9"/>
  <c r="V80" i="9"/>
  <c r="M80" i="18"/>
  <c r="M38" i="18"/>
  <c r="F38" i="17"/>
  <c r="F80" i="17"/>
  <c r="AA38" i="18"/>
  <c r="AA80" i="18"/>
  <c r="S80" i="12"/>
  <c r="S38" i="12"/>
  <c r="AM35" i="18"/>
  <c r="AP35" i="18" s="1"/>
  <c r="AG80" i="35"/>
  <c r="AG38" i="35"/>
  <c r="E80" i="38"/>
  <c r="E38" i="38"/>
  <c r="AD80" i="12"/>
  <c r="AD38" i="12"/>
  <c r="AG80" i="18"/>
  <c r="AG38" i="18"/>
  <c r="Z38" i="9"/>
  <c r="Z80" i="9"/>
  <c r="X38" i="38"/>
  <c r="X80" i="38"/>
  <c r="V37" i="38"/>
  <c r="V79" i="38"/>
  <c r="T79" i="38" s="1"/>
  <c r="T36" i="38"/>
  <c r="AM36" i="38" s="1"/>
  <c r="AP36" i="38" s="1"/>
  <c r="AC79" i="29"/>
  <c r="AC37" i="29"/>
  <c r="T36" i="29"/>
  <c r="AE38" i="38"/>
  <c r="AE80" i="38"/>
  <c r="F80" i="29"/>
  <c r="F38" i="29"/>
  <c r="AB38" i="17"/>
  <c r="AB80" i="17"/>
  <c r="X80" i="9"/>
  <c r="X38" i="9"/>
  <c r="K38" i="9"/>
  <c r="K80" i="9"/>
  <c r="AM77" i="17"/>
  <c r="AP77" i="17" s="1"/>
  <c r="R78" i="9"/>
  <c r="AC80" i="38"/>
  <c r="AC38" i="38"/>
  <c r="AC38" i="9"/>
  <c r="AC80" i="9"/>
  <c r="AG81" i="38"/>
  <c r="AG39" i="38"/>
  <c r="AD38" i="38"/>
  <c r="AD80" i="38"/>
  <c r="R36" i="18"/>
  <c r="AF37" i="18"/>
  <c r="AF79" i="18"/>
  <c r="R79" i="18" s="1"/>
  <c r="Z80" i="17"/>
  <c r="Z38" i="17"/>
  <c r="F80" i="9"/>
  <c r="F38" i="9"/>
  <c r="AI80" i="28"/>
  <c r="AI38" i="28"/>
  <c r="M80" i="38"/>
  <c r="M38" i="38"/>
  <c r="AF79" i="9"/>
  <c r="R79" i="9" s="1"/>
  <c r="AF37" i="9"/>
  <c r="R36" i="9"/>
  <c r="S38" i="9"/>
  <c r="S80" i="9"/>
  <c r="W80" i="38"/>
  <c r="W38" i="38"/>
  <c r="X39" i="11"/>
  <c r="X81" i="11"/>
  <c r="Z80" i="38"/>
  <c r="Z38" i="38"/>
  <c r="S38" i="18"/>
  <c r="S80" i="18"/>
  <c r="E80" i="9"/>
  <c r="E38" i="9"/>
  <c r="E37" i="18"/>
  <c r="E79" i="18"/>
  <c r="AB80" i="18"/>
  <c r="AB38" i="18"/>
  <c r="L38" i="18"/>
  <c r="L80" i="18"/>
  <c r="Y80" i="9"/>
  <c r="Y38" i="9"/>
  <c r="M38" i="17"/>
  <c r="M80" i="17"/>
  <c r="AM35" i="29"/>
  <c r="AP35" i="29" s="1"/>
  <c r="K38" i="18"/>
  <c r="K80" i="18"/>
  <c r="W38" i="12"/>
  <c r="W80" i="12"/>
  <c r="AD35" i="2"/>
  <c r="AD77" i="2"/>
  <c r="H81" i="12"/>
  <c r="H39" i="12"/>
  <c r="V79" i="12"/>
  <c r="T79" i="12" s="1"/>
  <c r="V37" i="12"/>
  <c r="T36" i="12"/>
  <c r="Y81" i="38"/>
  <c r="Y39" i="38"/>
  <c r="AH38" i="21"/>
  <c r="AH80" i="21"/>
  <c r="K80" i="12"/>
  <c r="K38" i="12"/>
  <c r="AA80" i="21"/>
  <c r="AA38" i="21"/>
  <c r="AC38" i="37"/>
  <c r="AC80" i="37"/>
  <c r="Z80" i="24"/>
  <c r="Z38" i="24"/>
  <c r="X38" i="24"/>
  <c r="X80" i="24"/>
  <c r="T78" i="37"/>
  <c r="M38" i="21"/>
  <c r="M80" i="21"/>
  <c r="X80" i="21"/>
  <c r="X38" i="21"/>
  <c r="M77" i="2"/>
  <c r="M35" i="2"/>
  <c r="W77" i="2"/>
  <c r="W35" i="2"/>
  <c r="F38" i="37"/>
  <c r="F80" i="37"/>
  <c r="AG80" i="21"/>
  <c r="AG38" i="21"/>
  <c r="AB80" i="37"/>
  <c r="AB38" i="37"/>
  <c r="R76" i="2"/>
  <c r="F38" i="24"/>
  <c r="F80" i="24"/>
  <c r="AA38" i="9"/>
  <c r="AA80" i="9"/>
  <c r="T76" i="4"/>
  <c r="AM35" i="21"/>
  <c r="AP35" i="21" s="1"/>
  <c r="AM75" i="2"/>
  <c r="AD80" i="21"/>
  <c r="AD38" i="21"/>
  <c r="AD38" i="24"/>
  <c r="AD80" i="24"/>
  <c r="K81" i="38"/>
  <c r="K39" i="38"/>
  <c r="H38" i="24"/>
  <c r="H80" i="24"/>
  <c r="V79" i="24"/>
  <c r="V37" i="24"/>
  <c r="V37" i="4"/>
  <c r="V79" i="4"/>
  <c r="W37" i="9"/>
  <c r="W79" i="9"/>
  <c r="T79" i="9" s="1"/>
  <c r="T36" i="9"/>
  <c r="W38" i="24"/>
  <c r="W80" i="24"/>
  <c r="W38" i="4"/>
  <c r="W80" i="4"/>
  <c r="Z80" i="37"/>
  <c r="Z38" i="37"/>
  <c r="AB35" i="2"/>
  <c r="AB77" i="2"/>
  <c r="H80" i="37"/>
  <c r="H38" i="37"/>
  <c r="S79" i="4"/>
  <c r="S37" i="4"/>
  <c r="AC80" i="21"/>
  <c r="AC38" i="21"/>
  <c r="AG38" i="37"/>
  <c r="AG80" i="37"/>
  <c r="AM35" i="5"/>
  <c r="AP35" i="5" s="1"/>
  <c r="AF77" i="2"/>
  <c r="AF35" i="2"/>
  <c r="R34" i="2"/>
  <c r="AD38" i="17"/>
  <c r="AD80" i="17"/>
  <c r="AA77" i="4"/>
  <c r="T77" i="4" s="1"/>
  <c r="AM77" i="4" s="1"/>
  <c r="AP77" i="4" s="1"/>
  <c r="AA35" i="4"/>
  <c r="T34" i="4"/>
  <c r="AM34" i="4" s="1"/>
  <c r="AP34" i="4" s="1"/>
  <c r="S80" i="24"/>
  <c r="S38" i="24"/>
  <c r="AC35" i="2"/>
  <c r="AC77" i="2"/>
  <c r="E37" i="12"/>
  <c r="E79" i="12"/>
  <c r="AC38" i="24"/>
  <c r="AC80" i="24"/>
  <c r="AI38" i="21"/>
  <c r="AI80" i="21"/>
  <c r="AG77" i="2"/>
  <c r="AG35" i="2"/>
  <c r="L38" i="24"/>
  <c r="L80" i="24"/>
  <c r="AI38" i="24"/>
  <c r="AI80" i="24"/>
  <c r="T76" i="2"/>
  <c r="AA38" i="37"/>
  <c r="AA80" i="37"/>
  <c r="AH80" i="24"/>
  <c r="AH38" i="24"/>
  <c r="AH38" i="37"/>
  <c r="AH80" i="37"/>
  <c r="AI79" i="5"/>
  <c r="AI37" i="5"/>
  <c r="R36" i="5"/>
  <c r="M80" i="29"/>
  <c r="M38" i="29"/>
  <c r="R78" i="21"/>
  <c r="AM78" i="21" s="1"/>
  <c r="AP78" i="21" s="1"/>
  <c r="Z77" i="2"/>
  <c r="Z35" i="2"/>
  <c r="AA80" i="24"/>
  <c r="AA38" i="24"/>
  <c r="Y80" i="24"/>
  <c r="Y38" i="24"/>
  <c r="E37" i="21"/>
  <c r="E79" i="21"/>
  <c r="F77" i="2"/>
  <c r="F35" i="2"/>
  <c r="H77" i="2"/>
  <c r="H35" i="2"/>
  <c r="K77" i="2"/>
  <c r="K35" i="2"/>
  <c r="AD80" i="37"/>
  <c r="AD38" i="37"/>
  <c r="AH38" i="22"/>
  <c r="AH80" i="22"/>
  <c r="X37" i="37"/>
  <c r="X79" i="37"/>
  <c r="T36" i="37"/>
  <c r="AG38" i="24"/>
  <c r="AG80" i="24"/>
  <c r="AF79" i="21"/>
  <c r="R79" i="21" s="1"/>
  <c r="AF37" i="21"/>
  <c r="R36" i="21"/>
  <c r="AI38" i="37"/>
  <c r="AI80" i="37"/>
  <c r="AB38" i="4"/>
  <c r="AB80" i="4"/>
  <c r="K80" i="21"/>
  <c r="K38" i="21"/>
  <c r="K80" i="24"/>
  <c r="K38" i="24"/>
  <c r="K79" i="5"/>
  <c r="K37" i="5"/>
  <c r="R76" i="12"/>
  <c r="AM33" i="12"/>
  <c r="AP33" i="12" s="1"/>
  <c r="AM77" i="21"/>
  <c r="AP77" i="21" s="1"/>
  <c r="AI77" i="2"/>
  <c r="AI35" i="2"/>
  <c r="V79" i="21"/>
  <c r="V37" i="21"/>
  <c r="T36" i="21"/>
  <c r="R78" i="24"/>
  <c r="L77" i="2"/>
  <c r="L35" i="2"/>
  <c r="E79" i="37"/>
  <c r="E37" i="37"/>
  <c r="AE38" i="37"/>
  <c r="AE80" i="37"/>
  <c r="Z38" i="21"/>
  <c r="Z80" i="21"/>
  <c r="AH77" i="12"/>
  <c r="AH35" i="12"/>
  <c r="R34" i="12"/>
  <c r="L80" i="37"/>
  <c r="L38" i="37"/>
  <c r="H38" i="21"/>
  <c r="H80" i="21"/>
  <c r="AB80" i="21"/>
  <c r="AB38" i="21"/>
  <c r="S80" i="37"/>
  <c r="S38" i="37"/>
  <c r="AB38" i="12"/>
  <c r="AB80" i="12"/>
  <c r="R36" i="24"/>
  <c r="AF79" i="24"/>
  <c r="R79" i="24" s="1"/>
  <c r="AF37" i="24"/>
  <c r="Y38" i="21"/>
  <c r="Y80" i="21"/>
  <c r="X38" i="28"/>
  <c r="X80" i="28"/>
  <c r="AG80" i="34"/>
  <c r="AG38" i="34"/>
  <c r="AC80" i="12"/>
  <c r="AC38" i="12"/>
  <c r="M80" i="24"/>
  <c r="M38" i="24"/>
  <c r="AP34" i="5"/>
  <c r="AH80" i="14"/>
  <c r="AH38" i="14"/>
  <c r="T78" i="9"/>
  <c r="AP32" i="2"/>
  <c r="K38" i="37"/>
  <c r="K80" i="37"/>
  <c r="T76" i="24"/>
  <c r="S77" i="2"/>
  <c r="S35" i="2"/>
  <c r="E35" i="2"/>
  <c r="E77" i="2"/>
  <c r="AM34" i="2"/>
  <c r="AP34" i="2" s="1"/>
  <c r="X35" i="2"/>
  <c r="X77" i="2"/>
  <c r="Y38" i="37"/>
  <c r="Y80" i="37"/>
  <c r="AP34" i="9"/>
  <c r="V35" i="2"/>
  <c r="V77" i="2"/>
  <c r="AE35" i="24"/>
  <c r="AE77" i="24"/>
  <c r="T77" i="24" s="1"/>
  <c r="AM77" i="24" s="1"/>
  <c r="AP77" i="24" s="1"/>
  <c r="T34" i="24"/>
  <c r="AM34" i="24" s="1"/>
  <c r="AP34" i="24" s="1"/>
  <c r="AD37" i="5"/>
  <c r="AD79" i="5"/>
  <c r="T36" i="5"/>
  <c r="E79" i="24"/>
  <c r="E37" i="24"/>
  <c r="Z38" i="12"/>
  <c r="Z80" i="12"/>
  <c r="AC38" i="34"/>
  <c r="AC80" i="34"/>
  <c r="X38" i="12"/>
  <c r="X80" i="12"/>
  <c r="AF79" i="37"/>
  <c r="R79" i="37" s="1"/>
  <c r="AF37" i="37"/>
  <c r="R36" i="37"/>
  <c r="AI38" i="35"/>
  <c r="AI80" i="35"/>
  <c r="Y35" i="2"/>
  <c r="Y77" i="2"/>
  <c r="Y38" i="12"/>
  <c r="Y80" i="12"/>
  <c r="AD38" i="14"/>
  <c r="AD80" i="14"/>
  <c r="Q83" i="19" l="1"/>
  <c r="Q84" i="19" s="1"/>
  <c r="U24" i="39" s="1"/>
  <c r="Q41" i="19"/>
  <c r="Q22" i="43" s="1"/>
  <c r="N84" i="27"/>
  <c r="R32" i="39" s="1"/>
  <c r="C41" i="30"/>
  <c r="C83" i="30"/>
  <c r="C84" i="30" s="1"/>
  <c r="G35" i="39" s="1"/>
  <c r="P82" i="34"/>
  <c r="P40" i="34"/>
  <c r="P83" i="34" s="1"/>
  <c r="P84" i="34" s="1"/>
  <c r="T39" i="39" s="1"/>
  <c r="Q82" i="35"/>
  <c r="Q40" i="35"/>
  <c r="G83" i="11"/>
  <c r="G84" i="11" s="1"/>
  <c r="K16" i="39" s="1"/>
  <c r="G41" i="11"/>
  <c r="G14" i="43" s="1"/>
  <c r="AM78" i="14"/>
  <c r="AP78" i="14" s="1"/>
  <c r="O41" i="16"/>
  <c r="U39" i="26"/>
  <c r="U81" i="26"/>
  <c r="O41" i="15"/>
  <c r="P83" i="16"/>
  <c r="P84" i="16" s="1"/>
  <c r="T21" i="39" s="1"/>
  <c r="P41" i="16"/>
  <c r="P19" i="43" s="1"/>
  <c r="O82" i="37"/>
  <c r="O40" i="37"/>
  <c r="O83" i="37" s="1"/>
  <c r="O41" i="37"/>
  <c r="I84" i="22"/>
  <c r="M27" i="39" s="1"/>
  <c r="C83" i="35"/>
  <c r="C84" i="35" s="1"/>
  <c r="G40" i="39" s="1"/>
  <c r="C41" i="35"/>
  <c r="C83" i="9"/>
  <c r="C84" i="9" s="1"/>
  <c r="G14" i="39" s="1"/>
  <c r="C41" i="9"/>
  <c r="O40" i="7"/>
  <c r="O82" i="7"/>
  <c r="P83" i="8"/>
  <c r="P84" i="8" s="1"/>
  <c r="T13" i="39" s="1"/>
  <c r="P41" i="8"/>
  <c r="P11" i="43" s="1"/>
  <c r="P83" i="1"/>
  <c r="P84" i="1" s="1"/>
  <c r="T6" i="39" s="1"/>
  <c r="P41" i="1"/>
  <c r="P4" i="43" s="1"/>
  <c r="C83" i="29"/>
  <c r="C84" i="29" s="1"/>
  <c r="G34" i="39" s="1"/>
  <c r="C41" i="29"/>
  <c r="AM78" i="7"/>
  <c r="AP78" i="7" s="1"/>
  <c r="N83" i="2"/>
  <c r="N84" i="2" s="1"/>
  <c r="R7" i="39" s="1"/>
  <c r="N41" i="2"/>
  <c r="N5" i="43" s="1"/>
  <c r="I40" i="36"/>
  <c r="I82" i="36"/>
  <c r="Q41" i="30"/>
  <c r="Q33" i="43" s="1"/>
  <c r="N83" i="10"/>
  <c r="N84" i="10" s="1"/>
  <c r="R15" i="39" s="1"/>
  <c r="N41" i="10"/>
  <c r="N13" i="43" s="1"/>
  <c r="Q41" i="1"/>
  <c r="Q4" i="43" s="1"/>
  <c r="O40" i="22"/>
  <c r="O82" i="22"/>
  <c r="P40" i="24"/>
  <c r="P82" i="24"/>
  <c r="I83" i="6"/>
  <c r="I84" i="6" s="1"/>
  <c r="M11" i="39" s="1"/>
  <c r="I41" i="6"/>
  <c r="I9" i="43" s="1"/>
  <c r="P83" i="31"/>
  <c r="P84" i="31" s="1"/>
  <c r="T36" i="39" s="1"/>
  <c r="P41" i="31"/>
  <c r="P34" i="43" s="1"/>
  <c r="J41" i="16"/>
  <c r="J19" i="43" s="1"/>
  <c r="J83" i="16"/>
  <c r="J84" i="16" s="1"/>
  <c r="N21" i="39" s="1"/>
  <c r="I83" i="23"/>
  <c r="I84" i="23" s="1"/>
  <c r="M28" i="39" s="1"/>
  <c r="I41" i="23"/>
  <c r="I26" i="43" s="1"/>
  <c r="Q40" i="33"/>
  <c r="Q82" i="33"/>
  <c r="J40" i="3"/>
  <c r="J83" i="3" s="1"/>
  <c r="J82" i="3"/>
  <c r="J84" i="3" s="1"/>
  <c r="N8" i="39" s="1"/>
  <c r="J41" i="3"/>
  <c r="J6" i="43" s="1"/>
  <c r="Q82" i="28"/>
  <c r="Q40" i="28"/>
  <c r="N83" i="37"/>
  <c r="N84" i="37" s="1"/>
  <c r="R42" i="39" s="1"/>
  <c r="N41" i="37"/>
  <c r="N40" i="43" s="1"/>
  <c r="Q83" i="36"/>
  <c r="Q84" i="36" s="1"/>
  <c r="U41" i="39" s="1"/>
  <c r="Q41" i="36"/>
  <c r="Q39" i="43" s="1"/>
  <c r="C83" i="14"/>
  <c r="C84" i="14" s="1"/>
  <c r="G19" i="39" s="1"/>
  <c r="C41" i="14"/>
  <c r="C40" i="31"/>
  <c r="C82" i="31"/>
  <c r="O83" i="21"/>
  <c r="O84" i="21" s="1"/>
  <c r="S26" i="39" s="1"/>
  <c r="O41" i="21"/>
  <c r="Q84" i="1"/>
  <c r="U6" i="39" s="1"/>
  <c r="Q83" i="29"/>
  <c r="Q84" i="29" s="1"/>
  <c r="U34" i="39" s="1"/>
  <c r="Q41" i="29"/>
  <c r="Q32" i="43" s="1"/>
  <c r="Q83" i="27"/>
  <c r="Q84" i="27" s="1"/>
  <c r="U32" i="39" s="1"/>
  <c r="Q41" i="27"/>
  <c r="Q30" i="43" s="1"/>
  <c r="C82" i="18"/>
  <c r="C40" i="18"/>
  <c r="J41" i="26"/>
  <c r="J29" i="43" s="1"/>
  <c r="AM78" i="8"/>
  <c r="AP78" i="8" s="1"/>
  <c r="O84" i="6"/>
  <c r="S11" i="39" s="1"/>
  <c r="C41" i="38"/>
  <c r="C83" i="38"/>
  <c r="C84" i="38" s="1"/>
  <c r="G43" i="39" s="1"/>
  <c r="G84" i="30"/>
  <c r="K35" i="39" s="1"/>
  <c r="N41" i="27"/>
  <c r="N30" i="43" s="1"/>
  <c r="U81" i="20"/>
  <c r="U39" i="20"/>
  <c r="G83" i="31"/>
  <c r="G84" i="31" s="1"/>
  <c r="K36" i="39" s="1"/>
  <c r="G41" i="31"/>
  <c r="G34" i="43" s="1"/>
  <c r="G40" i="20"/>
  <c r="G82" i="20"/>
  <c r="I83" i="35"/>
  <c r="I84" i="35" s="1"/>
  <c r="M40" i="39" s="1"/>
  <c r="I41" i="35"/>
  <c r="I38" i="43" s="1"/>
  <c r="C82" i="33"/>
  <c r="C40" i="33"/>
  <c r="J40" i="10"/>
  <c r="J82" i="10"/>
  <c r="C40" i="12"/>
  <c r="C82" i="12"/>
  <c r="P82" i="22"/>
  <c r="P40" i="22"/>
  <c r="N83" i="26"/>
  <c r="N84" i="26" s="1"/>
  <c r="N41" i="26"/>
  <c r="N29" i="43" s="1"/>
  <c r="O83" i="1"/>
  <c r="O84" i="1" s="1"/>
  <c r="S6" i="39" s="1"/>
  <c r="O41" i="1"/>
  <c r="N83" i="29"/>
  <c r="N84" i="29" s="1"/>
  <c r="N41" i="29"/>
  <c r="N32" i="43" s="1"/>
  <c r="U31" i="39"/>
  <c r="G83" i="27"/>
  <c r="G84" i="27" s="1"/>
  <c r="G41" i="27"/>
  <c r="G30" i="43" s="1"/>
  <c r="I83" i="7"/>
  <c r="I84" i="7" s="1"/>
  <c r="M12" i="39" s="1"/>
  <c r="M49" i="39" s="1"/>
  <c r="I41" i="7"/>
  <c r="I10" i="43" s="1"/>
  <c r="N40" i="36"/>
  <c r="N82" i="36"/>
  <c r="J83" i="21"/>
  <c r="J84" i="21" s="1"/>
  <c r="J41" i="21"/>
  <c r="J24" i="43" s="1"/>
  <c r="N40" i="16"/>
  <c r="N82" i="16"/>
  <c r="U19" i="39"/>
  <c r="N40" i="31"/>
  <c r="N82" i="31"/>
  <c r="G83" i="3"/>
  <c r="G84" i="3" s="1"/>
  <c r="G41" i="3"/>
  <c r="G6" i="43" s="1"/>
  <c r="G30" i="39"/>
  <c r="G83" i="36"/>
  <c r="G84" i="36" s="1"/>
  <c r="G41" i="36"/>
  <c r="G39" i="43" s="1"/>
  <c r="C83" i="21"/>
  <c r="C84" i="21" s="1"/>
  <c r="C41" i="21"/>
  <c r="O83" i="13"/>
  <c r="O84" i="13" s="1"/>
  <c r="S18" i="39" s="1"/>
  <c r="O41" i="13"/>
  <c r="T30" i="39"/>
  <c r="I83" i="8"/>
  <c r="I84" i="8" s="1"/>
  <c r="M13" i="39" s="1"/>
  <c r="I41" i="8"/>
  <c r="I11" i="43" s="1"/>
  <c r="N83" i="9"/>
  <c r="N84" i="9" s="1"/>
  <c r="N41" i="9"/>
  <c r="N12" i="43" s="1"/>
  <c r="C82" i="17"/>
  <c r="C40" i="17"/>
  <c r="AM78" i="25"/>
  <c r="AP78" i="25" s="1"/>
  <c r="G83" i="34"/>
  <c r="G84" i="34" s="1"/>
  <c r="G41" i="34"/>
  <c r="G37" i="43" s="1"/>
  <c r="O40" i="17"/>
  <c r="O82" i="17"/>
  <c r="G82" i="35"/>
  <c r="G40" i="35"/>
  <c r="O82" i="11"/>
  <c r="O40" i="11"/>
  <c r="P40" i="11"/>
  <c r="P82" i="11"/>
  <c r="R33" i="39"/>
  <c r="Q83" i="4"/>
  <c r="Q84" i="4" s="1"/>
  <c r="Q41" i="4"/>
  <c r="Q7" i="43" s="1"/>
  <c r="C83" i="22"/>
  <c r="C84" i="22" s="1"/>
  <c r="C41" i="22"/>
  <c r="G83" i="15"/>
  <c r="G84" i="15" s="1"/>
  <c r="G41" i="15"/>
  <c r="G18" i="43" s="1"/>
  <c r="O83" i="32"/>
  <c r="O84" i="32" s="1"/>
  <c r="S37" i="39" s="1"/>
  <c r="O41" i="32"/>
  <c r="P83" i="14"/>
  <c r="P84" i="14" s="1"/>
  <c r="P41" i="14"/>
  <c r="P17" i="43" s="1"/>
  <c r="D40" i="1"/>
  <c r="D82" i="1"/>
  <c r="N20" i="39"/>
  <c r="P83" i="6"/>
  <c r="P84" i="6" s="1"/>
  <c r="P41" i="6"/>
  <c r="P9" i="43" s="1"/>
  <c r="C83" i="13"/>
  <c r="C84" i="13" s="1"/>
  <c r="C41" i="13"/>
  <c r="T79" i="29"/>
  <c r="AM78" i="15"/>
  <c r="AP78" i="15" s="1"/>
  <c r="AM78" i="20"/>
  <c r="AP78" i="20" s="1"/>
  <c r="C83" i="11"/>
  <c r="C84" i="11" s="1"/>
  <c r="C41" i="11"/>
  <c r="R6" i="39"/>
  <c r="N82" i="35"/>
  <c r="N40" i="35"/>
  <c r="P83" i="37"/>
  <c r="P84" i="37" s="1"/>
  <c r="P41" i="37"/>
  <c r="P40" i="43" s="1"/>
  <c r="U21" i="39"/>
  <c r="O40" i="25"/>
  <c r="O82" i="25"/>
  <c r="C40" i="34"/>
  <c r="C82" i="34"/>
  <c r="O84" i="16"/>
  <c r="S21" i="39" s="1"/>
  <c r="I40" i="13"/>
  <c r="I82" i="13"/>
  <c r="C82" i="8"/>
  <c r="C40" i="8"/>
  <c r="G37" i="39"/>
  <c r="I83" i="27"/>
  <c r="I84" i="27" s="1"/>
  <c r="M32" i="39" s="1"/>
  <c r="I41" i="27"/>
  <c r="I30" i="43" s="1"/>
  <c r="U11" i="39"/>
  <c r="G7" i="39"/>
  <c r="G83" i="14"/>
  <c r="G84" i="14" s="1"/>
  <c r="G41" i="14"/>
  <c r="G17" i="43" s="1"/>
  <c r="R38" i="39"/>
  <c r="K22" i="39"/>
  <c r="P83" i="28"/>
  <c r="P84" i="28" s="1"/>
  <c r="P41" i="28"/>
  <c r="P31" i="43" s="1"/>
  <c r="N40" i="21"/>
  <c r="N82" i="21"/>
  <c r="K15" i="39"/>
  <c r="Q41" i="9"/>
  <c r="Q12" i="43" s="1"/>
  <c r="C83" i="3"/>
  <c r="C84" i="3" s="1"/>
  <c r="C41" i="3"/>
  <c r="N16" i="39"/>
  <c r="N83" i="11"/>
  <c r="N84" i="11" s="1"/>
  <c r="N41" i="11"/>
  <c r="N14" i="43" s="1"/>
  <c r="R29" i="39"/>
  <c r="O82" i="3"/>
  <c r="O40" i="3"/>
  <c r="C40" i="37"/>
  <c r="C82" i="37"/>
  <c r="O40" i="28"/>
  <c r="O82" i="28"/>
  <c r="AM78" i="26"/>
  <c r="AP78" i="26" s="1"/>
  <c r="P40" i="13"/>
  <c r="P82" i="13"/>
  <c r="K14" i="39"/>
  <c r="U14" i="39"/>
  <c r="J83" i="22"/>
  <c r="J84" i="22" s="1"/>
  <c r="J41" i="22"/>
  <c r="J25" i="43" s="1"/>
  <c r="J40" i="25"/>
  <c r="J82" i="25"/>
  <c r="O83" i="2"/>
  <c r="O84" i="2" s="1"/>
  <c r="S7" i="39" s="1"/>
  <c r="O41" i="2"/>
  <c r="O40" i="10"/>
  <c r="O82" i="10"/>
  <c r="O41" i="6"/>
  <c r="I83" i="34"/>
  <c r="I84" i="34" s="1"/>
  <c r="M39" i="39" s="1"/>
  <c r="I41" i="34"/>
  <c r="I37" i="43" s="1"/>
  <c r="G83" i="5"/>
  <c r="G84" i="5" s="1"/>
  <c r="G41" i="5"/>
  <c r="G8" i="43" s="1"/>
  <c r="C83" i="4"/>
  <c r="C84" i="4" s="1"/>
  <c r="C41" i="4"/>
  <c r="G24" i="39"/>
  <c r="P83" i="7"/>
  <c r="P84" i="7" s="1"/>
  <c r="P41" i="7"/>
  <c r="P10" i="43" s="1"/>
  <c r="P84" i="3"/>
  <c r="G40" i="1"/>
  <c r="G82" i="1"/>
  <c r="G83" i="21"/>
  <c r="G84" i="21" s="1"/>
  <c r="G41" i="21"/>
  <c r="G24" i="43" s="1"/>
  <c r="I83" i="33"/>
  <c r="I84" i="33" s="1"/>
  <c r="M38" i="39" s="1"/>
  <c r="I41" i="33"/>
  <c r="I36" i="43" s="1"/>
  <c r="AM78" i="13"/>
  <c r="AP78" i="13" s="1"/>
  <c r="AM35" i="25"/>
  <c r="AP35" i="25" s="1"/>
  <c r="AM78" i="27"/>
  <c r="AP78" i="27" s="1"/>
  <c r="AM78" i="10"/>
  <c r="AP78" i="10" s="1"/>
  <c r="AM78" i="33"/>
  <c r="AP78" i="33" s="1"/>
  <c r="AM35" i="34"/>
  <c r="AP35" i="34" s="1"/>
  <c r="AM78" i="1"/>
  <c r="AP78" i="1" s="1"/>
  <c r="L80" i="5"/>
  <c r="L38" i="5"/>
  <c r="AA80" i="20"/>
  <c r="AA38" i="20"/>
  <c r="AI80" i="13"/>
  <c r="AI38" i="13"/>
  <c r="S38" i="25"/>
  <c r="S80" i="25"/>
  <c r="L80" i="25"/>
  <c r="L38" i="25"/>
  <c r="AD38" i="15"/>
  <c r="AD80" i="15"/>
  <c r="AE38" i="30"/>
  <c r="AE80" i="30"/>
  <c r="S38" i="14"/>
  <c r="S80" i="14"/>
  <c r="AF37" i="28"/>
  <c r="AF79" i="28"/>
  <c r="R36" i="28"/>
  <c r="E80" i="1"/>
  <c r="E38" i="1"/>
  <c r="V79" i="25"/>
  <c r="T79" i="25" s="1"/>
  <c r="T36" i="25"/>
  <c r="V37" i="25"/>
  <c r="AI80" i="32"/>
  <c r="AI38" i="32"/>
  <c r="AE80" i="10"/>
  <c r="AE38" i="10"/>
  <c r="AA80" i="35"/>
  <c r="AA38" i="35"/>
  <c r="W80" i="6"/>
  <c r="W38" i="6"/>
  <c r="X38" i="17"/>
  <c r="X80" i="17"/>
  <c r="Z80" i="18"/>
  <c r="Z38" i="18"/>
  <c r="AC38" i="22"/>
  <c r="AC80" i="22"/>
  <c r="AC80" i="8"/>
  <c r="AC38" i="8"/>
  <c r="Y80" i="26"/>
  <c r="Y38" i="26"/>
  <c r="Y80" i="30"/>
  <c r="Y38" i="30"/>
  <c r="X38" i="33"/>
  <c r="X80" i="33"/>
  <c r="H80" i="33"/>
  <c r="H38" i="33"/>
  <c r="AE38" i="3"/>
  <c r="AE80" i="3"/>
  <c r="AH80" i="15"/>
  <c r="AH38" i="15"/>
  <c r="V37" i="3"/>
  <c r="V79" i="3"/>
  <c r="T79" i="3" s="1"/>
  <c r="T36" i="3"/>
  <c r="AD80" i="6"/>
  <c r="AD38" i="6"/>
  <c r="AI38" i="8"/>
  <c r="AI80" i="8"/>
  <c r="Y38" i="17"/>
  <c r="Y80" i="17"/>
  <c r="V37" i="26"/>
  <c r="V79" i="26"/>
  <c r="T79" i="26" s="1"/>
  <c r="K38" i="31"/>
  <c r="K80" i="31"/>
  <c r="S38" i="36"/>
  <c r="S80" i="36"/>
  <c r="Z38" i="30"/>
  <c r="Z80" i="30"/>
  <c r="M80" i="10"/>
  <c r="M38" i="10"/>
  <c r="AG38" i="22"/>
  <c r="AG80" i="22"/>
  <c r="AC38" i="3"/>
  <c r="AC80" i="3"/>
  <c r="Y80" i="31"/>
  <c r="Y38" i="31"/>
  <c r="R78" i="3"/>
  <c r="AM78" i="3" s="1"/>
  <c r="AP78" i="3" s="1"/>
  <c r="AM35" i="3"/>
  <c r="AP35" i="3" s="1"/>
  <c r="V79" i="33"/>
  <c r="T79" i="33" s="1"/>
  <c r="V37" i="33"/>
  <c r="T36" i="33"/>
  <c r="K80" i="33"/>
  <c r="K38" i="33"/>
  <c r="T79" i="18"/>
  <c r="Y80" i="32"/>
  <c r="Y38" i="32"/>
  <c r="F80" i="14"/>
  <c r="F38" i="14"/>
  <c r="AB38" i="25"/>
  <c r="AB80" i="25"/>
  <c r="X80" i="3"/>
  <c r="X38" i="3"/>
  <c r="W38" i="33"/>
  <c r="W80" i="33"/>
  <c r="S38" i="6"/>
  <c r="S80" i="6"/>
  <c r="H80" i="8"/>
  <c r="H38" i="8"/>
  <c r="AG38" i="25"/>
  <c r="AG80" i="25"/>
  <c r="AC80" i="16"/>
  <c r="AC38" i="16"/>
  <c r="AE38" i="36"/>
  <c r="AE80" i="36"/>
  <c r="AC80" i="20"/>
  <c r="AC38" i="20"/>
  <c r="AF37" i="6"/>
  <c r="AF79" i="6"/>
  <c r="R79" i="6" s="1"/>
  <c r="R36" i="6"/>
  <c r="AF37" i="34"/>
  <c r="AF79" i="34"/>
  <c r="R79" i="34" s="1"/>
  <c r="R36" i="34"/>
  <c r="Z38" i="3"/>
  <c r="Z80" i="3"/>
  <c r="AA80" i="30"/>
  <c r="AA38" i="30"/>
  <c r="AH38" i="28"/>
  <c r="AH80" i="28"/>
  <c r="AA80" i="8"/>
  <c r="AA38" i="8"/>
  <c r="S80" i="30"/>
  <c r="S38" i="30"/>
  <c r="AE38" i="7"/>
  <c r="AE80" i="7"/>
  <c r="AI38" i="15"/>
  <c r="AI80" i="15"/>
  <c r="AD80" i="4"/>
  <c r="AD38" i="4"/>
  <c r="Y38" i="3"/>
  <c r="Y80" i="3"/>
  <c r="L38" i="3"/>
  <c r="L80" i="3"/>
  <c r="Y38" i="34"/>
  <c r="Y80" i="34"/>
  <c r="V38" i="37"/>
  <c r="V80" i="37"/>
  <c r="L38" i="23"/>
  <c r="L80" i="23"/>
  <c r="X38" i="15"/>
  <c r="X80" i="15"/>
  <c r="X80" i="6"/>
  <c r="X38" i="6"/>
  <c r="AF37" i="13"/>
  <c r="R36" i="13"/>
  <c r="AF79" i="13"/>
  <c r="R79" i="13" s="1"/>
  <c r="V37" i="13"/>
  <c r="T36" i="13"/>
  <c r="V79" i="13"/>
  <c r="T79" i="13" s="1"/>
  <c r="L38" i="19"/>
  <c r="L80" i="19"/>
  <c r="Z38" i="4"/>
  <c r="Z80" i="4"/>
  <c r="Z38" i="26"/>
  <c r="Z80" i="26"/>
  <c r="AD80" i="10"/>
  <c r="AD38" i="10"/>
  <c r="M38" i="30"/>
  <c r="M80" i="30"/>
  <c r="AB80" i="36"/>
  <c r="AB38" i="36"/>
  <c r="X38" i="27"/>
  <c r="X80" i="27"/>
  <c r="AI80" i="16"/>
  <c r="AI38" i="16"/>
  <c r="AC80" i="32"/>
  <c r="AC38" i="32"/>
  <c r="K80" i="25"/>
  <c r="K38" i="25"/>
  <c r="AA80" i="33"/>
  <c r="AA38" i="33"/>
  <c r="AA38" i="3"/>
  <c r="AA80" i="3"/>
  <c r="AA80" i="31"/>
  <c r="AA38" i="31"/>
  <c r="AC80" i="15"/>
  <c r="AC38" i="15"/>
  <c r="F80" i="22"/>
  <c r="F38" i="22"/>
  <c r="S80" i="35"/>
  <c r="S38" i="35"/>
  <c r="AC80" i="35"/>
  <c r="AC38" i="35"/>
  <c r="AG38" i="19"/>
  <c r="AG80" i="19"/>
  <c r="AI80" i="14"/>
  <c r="AI38" i="14"/>
  <c r="E38" i="22"/>
  <c r="E80" i="22"/>
  <c r="F38" i="27"/>
  <c r="F80" i="27"/>
  <c r="AA38" i="2"/>
  <c r="AA80" i="2"/>
  <c r="AA80" i="25"/>
  <c r="AA38" i="25"/>
  <c r="E37" i="30"/>
  <c r="E79" i="30"/>
  <c r="M80" i="1"/>
  <c r="M38" i="1"/>
  <c r="X38" i="10"/>
  <c r="X80" i="10"/>
  <c r="AD80" i="36"/>
  <c r="AD38" i="36"/>
  <c r="AB80" i="24"/>
  <c r="AB38" i="24"/>
  <c r="M80" i="13"/>
  <c r="M38" i="13"/>
  <c r="AH38" i="35"/>
  <c r="AH80" i="35"/>
  <c r="W38" i="28"/>
  <c r="W80" i="28"/>
  <c r="V79" i="35"/>
  <c r="T79" i="35" s="1"/>
  <c r="V37" i="35"/>
  <c r="T36" i="35"/>
  <c r="V79" i="10"/>
  <c r="T79" i="10" s="1"/>
  <c r="V37" i="10"/>
  <c r="T36" i="10"/>
  <c r="W80" i="21"/>
  <c r="W38" i="21"/>
  <c r="R36" i="27"/>
  <c r="AF37" i="27"/>
  <c r="AF79" i="27"/>
  <c r="R79" i="27" s="1"/>
  <c r="Y80" i="14"/>
  <c r="Y38" i="14"/>
  <c r="U39" i="16"/>
  <c r="U81" i="16"/>
  <c r="S38" i="34"/>
  <c r="S80" i="34"/>
  <c r="AH80" i="1"/>
  <c r="AH38" i="1"/>
  <c r="X38" i="23"/>
  <c r="X80" i="23"/>
  <c r="AB38" i="13"/>
  <c r="AB80" i="13"/>
  <c r="AC80" i="27"/>
  <c r="AC38" i="27"/>
  <c r="H38" i="17"/>
  <c r="H80" i="17"/>
  <c r="AA38" i="10"/>
  <c r="AA80" i="10"/>
  <c r="AF79" i="32"/>
  <c r="R79" i="32" s="1"/>
  <c r="AF37" i="32"/>
  <c r="AA80" i="15"/>
  <c r="AA38" i="15"/>
  <c r="H80" i="14"/>
  <c r="H38" i="14"/>
  <c r="AM35" i="7"/>
  <c r="AP35" i="7" s="1"/>
  <c r="AA80" i="11"/>
  <c r="AA38" i="11"/>
  <c r="S38" i="8"/>
  <c r="S80" i="8"/>
  <c r="S80" i="20"/>
  <c r="S38" i="20"/>
  <c r="Z80" i="14"/>
  <c r="Z38" i="14"/>
  <c r="E38" i="15"/>
  <c r="E80" i="15"/>
  <c r="W38" i="31"/>
  <c r="W80" i="31"/>
  <c r="H38" i="20"/>
  <c r="H80" i="20"/>
  <c r="AB38" i="28"/>
  <c r="AB80" i="28"/>
  <c r="AI38" i="36"/>
  <c r="AI80" i="36"/>
  <c r="AE80" i="26"/>
  <c r="AE38" i="26"/>
  <c r="AH80" i="19"/>
  <c r="AH38" i="19"/>
  <c r="M80" i="15"/>
  <c r="M38" i="15"/>
  <c r="H38" i="36"/>
  <c r="H80" i="36"/>
  <c r="AM35" i="35"/>
  <c r="AP35" i="35" s="1"/>
  <c r="H38" i="32"/>
  <c r="H80" i="32"/>
  <c r="L80" i="14"/>
  <c r="L38" i="14"/>
  <c r="Z38" i="36"/>
  <c r="Z80" i="36"/>
  <c r="L38" i="28"/>
  <c r="L80" i="28"/>
  <c r="AI38" i="22"/>
  <c r="AI80" i="22"/>
  <c r="AM78" i="34"/>
  <c r="AP78" i="34" s="1"/>
  <c r="W38" i="23"/>
  <c r="W80" i="23"/>
  <c r="AA80" i="16"/>
  <c r="AA38" i="16"/>
  <c r="L80" i="16"/>
  <c r="L38" i="16"/>
  <c r="AH80" i="34"/>
  <c r="AH38" i="34"/>
  <c r="AM35" i="36"/>
  <c r="AP35" i="36" s="1"/>
  <c r="AE38" i="13"/>
  <c r="AE80" i="13"/>
  <c r="AI38" i="19"/>
  <c r="AI80" i="19"/>
  <c r="AC80" i="11"/>
  <c r="AC38" i="11"/>
  <c r="V37" i="20"/>
  <c r="V79" i="20"/>
  <c r="T79" i="20" s="1"/>
  <c r="T36" i="20"/>
  <c r="AM36" i="20" s="1"/>
  <c r="AP36" i="20" s="1"/>
  <c r="AE80" i="11"/>
  <c r="AE38" i="11"/>
  <c r="W38" i="35"/>
  <c r="W80" i="35"/>
  <c r="AB38" i="16"/>
  <c r="AB80" i="16"/>
  <c r="F38" i="20"/>
  <c r="F80" i="20"/>
  <c r="AG38" i="23"/>
  <c r="AG80" i="23"/>
  <c r="X38" i="29"/>
  <c r="X80" i="29"/>
  <c r="S38" i="29"/>
  <c r="S80" i="29"/>
  <c r="E80" i="32"/>
  <c r="E38" i="32"/>
  <c r="E80" i="27"/>
  <c r="E38" i="27"/>
  <c r="F38" i="19"/>
  <c r="F80" i="19"/>
  <c r="AF38" i="29"/>
  <c r="AF80" i="29"/>
  <c r="AF79" i="3"/>
  <c r="AF37" i="3"/>
  <c r="R36" i="3"/>
  <c r="K38" i="13"/>
  <c r="K80" i="13"/>
  <c r="AF38" i="17"/>
  <c r="AF80" i="17"/>
  <c r="M80" i="31"/>
  <c r="M38" i="31"/>
  <c r="AG38" i="13"/>
  <c r="AG80" i="13"/>
  <c r="H38" i="28"/>
  <c r="H80" i="28"/>
  <c r="F80" i="34"/>
  <c r="F38" i="34"/>
  <c r="AC38" i="26"/>
  <c r="AC80" i="26"/>
  <c r="AA38" i="26"/>
  <c r="AA80" i="26"/>
  <c r="H80" i="27"/>
  <c r="H38" i="27"/>
  <c r="F80" i="16"/>
  <c r="F38" i="16"/>
  <c r="L80" i="30"/>
  <c r="L38" i="30"/>
  <c r="AI38" i="6"/>
  <c r="AI80" i="6"/>
  <c r="AM78" i="30"/>
  <c r="AP78" i="30" s="1"/>
  <c r="X80" i="32"/>
  <c r="X38" i="32"/>
  <c r="M80" i="6"/>
  <c r="M38" i="6"/>
  <c r="AF37" i="20"/>
  <c r="R37" i="20"/>
  <c r="R80" i="20" s="1"/>
  <c r="AF79" i="20"/>
  <c r="AH80" i="17"/>
  <c r="AH38" i="17"/>
  <c r="AH38" i="32"/>
  <c r="AH80" i="32"/>
  <c r="F38" i="3"/>
  <c r="F80" i="3"/>
  <c r="AM35" i="22"/>
  <c r="AP35" i="22" s="1"/>
  <c r="AH38" i="36"/>
  <c r="AH80" i="36"/>
  <c r="AB80" i="8"/>
  <c r="AB38" i="8"/>
  <c r="Y38" i="23"/>
  <c r="Y80" i="23"/>
  <c r="AH80" i="8"/>
  <c r="AH38" i="8"/>
  <c r="AE38" i="28"/>
  <c r="AE80" i="28"/>
  <c r="AM35" i="27"/>
  <c r="AP35" i="27" s="1"/>
  <c r="S38" i="13"/>
  <c r="S80" i="13"/>
  <c r="Z38" i="6"/>
  <c r="Z80" i="6"/>
  <c r="X38" i="1"/>
  <c r="X80" i="1"/>
  <c r="F38" i="6"/>
  <c r="F80" i="6"/>
  <c r="W38" i="5"/>
  <c r="W80" i="5"/>
  <c r="AE80" i="5"/>
  <c r="AE38" i="5"/>
  <c r="AE38" i="22"/>
  <c r="AE80" i="22"/>
  <c r="L38" i="1"/>
  <c r="L80" i="1"/>
  <c r="L80" i="6"/>
  <c r="L38" i="6"/>
  <c r="AI80" i="26"/>
  <c r="AI38" i="26"/>
  <c r="S38" i="3"/>
  <c r="S80" i="3"/>
  <c r="L80" i="17"/>
  <c r="L38" i="17"/>
  <c r="AG80" i="7"/>
  <c r="AG38" i="7"/>
  <c r="E38" i="7"/>
  <c r="E80" i="7"/>
  <c r="AF79" i="7"/>
  <c r="R79" i="7" s="1"/>
  <c r="AF37" i="7"/>
  <c r="R36" i="7"/>
  <c r="AH80" i="26"/>
  <c r="AH38" i="26"/>
  <c r="M80" i="37"/>
  <c r="M38" i="37"/>
  <c r="V37" i="7"/>
  <c r="V79" i="7"/>
  <c r="T79" i="7" s="1"/>
  <c r="T36" i="7"/>
  <c r="V79" i="14"/>
  <c r="T79" i="14" s="1"/>
  <c r="V37" i="14"/>
  <c r="T36" i="14"/>
  <c r="AD80" i="30"/>
  <c r="AD38" i="30"/>
  <c r="V80" i="5"/>
  <c r="V38" i="5"/>
  <c r="AI80" i="34"/>
  <c r="AI38" i="34"/>
  <c r="AC80" i="10"/>
  <c r="AC38" i="10"/>
  <c r="AB38" i="5"/>
  <c r="AB80" i="5"/>
  <c r="F38" i="10"/>
  <c r="F80" i="10"/>
  <c r="AG80" i="16"/>
  <c r="AG38" i="16"/>
  <c r="H80" i="35"/>
  <c r="H38" i="35"/>
  <c r="AH80" i="33"/>
  <c r="AH38" i="33"/>
  <c r="AB38" i="6"/>
  <c r="AB80" i="6"/>
  <c r="R36" i="36"/>
  <c r="AF79" i="36"/>
  <c r="R79" i="36" s="1"/>
  <c r="AF37" i="36"/>
  <c r="Z38" i="23"/>
  <c r="Z80" i="23"/>
  <c r="AF79" i="35"/>
  <c r="R79" i="35" s="1"/>
  <c r="AF37" i="35"/>
  <c r="R36" i="35"/>
  <c r="AF37" i="16"/>
  <c r="AF79" i="16"/>
  <c r="R36" i="16"/>
  <c r="Z80" i="22"/>
  <c r="Z38" i="22"/>
  <c r="AC38" i="5"/>
  <c r="AC80" i="5"/>
  <c r="X80" i="8"/>
  <c r="X38" i="8"/>
  <c r="AB80" i="14"/>
  <c r="AB38" i="14"/>
  <c r="S80" i="1"/>
  <c r="S38" i="1"/>
  <c r="Y38" i="8"/>
  <c r="Y80" i="8"/>
  <c r="W38" i="25"/>
  <c r="W80" i="25"/>
  <c r="AH80" i="4"/>
  <c r="AH38" i="4"/>
  <c r="L38" i="11"/>
  <c r="L80" i="11"/>
  <c r="H38" i="1"/>
  <c r="H80" i="1"/>
  <c r="AF79" i="19"/>
  <c r="R79" i="19" s="1"/>
  <c r="AF37" i="19"/>
  <c r="R36" i="19"/>
  <c r="W80" i="1"/>
  <c r="W38" i="1"/>
  <c r="AB80" i="20"/>
  <c r="AB38" i="20"/>
  <c r="AM78" i="36"/>
  <c r="AP78" i="36" s="1"/>
  <c r="L80" i="7"/>
  <c r="L38" i="7"/>
  <c r="R36" i="15"/>
  <c r="AF37" i="15"/>
  <c r="AF79" i="15"/>
  <c r="R79" i="15" s="1"/>
  <c r="M38" i="36"/>
  <c r="M80" i="36"/>
  <c r="AD38" i="16"/>
  <c r="AD80" i="16"/>
  <c r="AI38" i="3"/>
  <c r="AI80" i="3"/>
  <c r="F38" i="13"/>
  <c r="F80" i="13"/>
  <c r="M38" i="7"/>
  <c r="M80" i="7"/>
  <c r="K80" i="16"/>
  <c r="K38" i="16"/>
  <c r="E38" i="8"/>
  <c r="E80" i="8"/>
  <c r="K38" i="29"/>
  <c r="K80" i="29"/>
  <c r="AG80" i="33"/>
  <c r="AG38" i="33"/>
  <c r="Z38" i="13"/>
  <c r="Z80" i="13"/>
  <c r="F38" i="31"/>
  <c r="F80" i="31"/>
  <c r="M38" i="14"/>
  <c r="M80" i="14"/>
  <c r="AB80" i="34"/>
  <c r="AB38" i="34"/>
  <c r="E79" i="20"/>
  <c r="AM79" i="20" s="1"/>
  <c r="AP79" i="20" s="1"/>
  <c r="E37" i="20"/>
  <c r="S38" i="27"/>
  <c r="S80" i="27"/>
  <c r="W80" i="19"/>
  <c r="W38" i="19"/>
  <c r="AA38" i="28"/>
  <c r="AA80" i="28"/>
  <c r="M38" i="28"/>
  <c r="M80" i="28"/>
  <c r="AC80" i="13"/>
  <c r="AC38" i="13"/>
  <c r="Z80" i="34"/>
  <c r="Z38" i="34"/>
  <c r="H38" i="34"/>
  <c r="H80" i="34"/>
  <c r="Y80" i="28"/>
  <c r="Y38" i="28"/>
  <c r="X80" i="30"/>
  <c r="X38" i="30"/>
  <c r="L38" i="10"/>
  <c r="L80" i="10"/>
  <c r="K80" i="26"/>
  <c r="K38" i="26"/>
  <c r="V79" i="17"/>
  <c r="V37" i="17"/>
  <c r="T36" i="17"/>
  <c r="AM36" i="17" s="1"/>
  <c r="AP36" i="17" s="1"/>
  <c r="Z80" i="33"/>
  <c r="Z38" i="33"/>
  <c r="K80" i="14"/>
  <c r="K38" i="14"/>
  <c r="AF79" i="11"/>
  <c r="R79" i="11" s="1"/>
  <c r="AF37" i="11"/>
  <c r="R36" i="11"/>
  <c r="AB38" i="33"/>
  <c r="AB80" i="33"/>
  <c r="AB38" i="30"/>
  <c r="AB80" i="30"/>
  <c r="X80" i="7"/>
  <c r="X38" i="7"/>
  <c r="AB38" i="31"/>
  <c r="AB80" i="31"/>
  <c r="AM35" i="28"/>
  <c r="AP35" i="28" s="1"/>
  <c r="F80" i="32"/>
  <c r="F38" i="32"/>
  <c r="AH38" i="2"/>
  <c r="AH80" i="2"/>
  <c r="AM78" i="22"/>
  <c r="AP78" i="22" s="1"/>
  <c r="H80" i="30"/>
  <c r="H38" i="30"/>
  <c r="X80" i="31"/>
  <c r="X38" i="31"/>
  <c r="Y38" i="22"/>
  <c r="Y80" i="22"/>
  <c r="AD38" i="11"/>
  <c r="AD80" i="11"/>
  <c r="AD38" i="19"/>
  <c r="AD80" i="19"/>
  <c r="X38" i="26"/>
  <c r="X80" i="26"/>
  <c r="AD38" i="31"/>
  <c r="AD80" i="31"/>
  <c r="W80" i="37"/>
  <c r="W38" i="37"/>
  <c r="L38" i="35"/>
  <c r="L80" i="35"/>
  <c r="AD38" i="20"/>
  <c r="AD80" i="20"/>
  <c r="AI38" i="23"/>
  <c r="AI80" i="23"/>
  <c r="AI80" i="27"/>
  <c r="AI38" i="27"/>
  <c r="AC38" i="7"/>
  <c r="AC80" i="7"/>
  <c r="H80" i="6"/>
  <c r="H38" i="6"/>
  <c r="AA38" i="17"/>
  <c r="AA80" i="17"/>
  <c r="X80" i="4"/>
  <c r="X38" i="4"/>
  <c r="Y80" i="19"/>
  <c r="Y38" i="19"/>
  <c r="H38" i="31"/>
  <c r="H80" i="31"/>
  <c r="V37" i="11"/>
  <c r="T36" i="11"/>
  <c r="V79" i="11"/>
  <c r="T79" i="11" s="1"/>
  <c r="L38" i="22"/>
  <c r="L80" i="22"/>
  <c r="M38" i="3"/>
  <c r="M80" i="3"/>
  <c r="AE80" i="23"/>
  <c r="AE38" i="23"/>
  <c r="E38" i="5"/>
  <c r="E80" i="5"/>
  <c r="M38" i="23"/>
  <c r="M80" i="23"/>
  <c r="AG80" i="5"/>
  <c r="AG38" i="5"/>
  <c r="V37" i="22"/>
  <c r="V79" i="22"/>
  <c r="T79" i="22" s="1"/>
  <c r="T36" i="22"/>
  <c r="AG38" i="36"/>
  <c r="AG80" i="36"/>
  <c r="Z38" i="28"/>
  <c r="Z80" i="28"/>
  <c r="AG80" i="30"/>
  <c r="AG38" i="30"/>
  <c r="AD80" i="26"/>
  <c r="AD38" i="26"/>
  <c r="Y80" i="10"/>
  <c r="Y38" i="10"/>
  <c r="E38" i="29"/>
  <c r="E80" i="29"/>
  <c r="T79" i="37"/>
  <c r="AM79" i="37" s="1"/>
  <c r="AP79" i="37" s="1"/>
  <c r="W38" i="3"/>
  <c r="W80" i="3"/>
  <c r="AE80" i="35"/>
  <c r="AE38" i="35"/>
  <c r="F80" i="30"/>
  <c r="F38" i="30"/>
  <c r="V37" i="30"/>
  <c r="V79" i="30"/>
  <c r="T79" i="30" s="1"/>
  <c r="T36" i="30"/>
  <c r="K38" i="23"/>
  <c r="K80" i="23"/>
  <c r="Y80" i="13"/>
  <c r="Y38" i="13"/>
  <c r="R78" i="35"/>
  <c r="AM78" i="35" s="1"/>
  <c r="AP78" i="35" s="1"/>
  <c r="AA38" i="22"/>
  <c r="AA80" i="22"/>
  <c r="AH38" i="5"/>
  <c r="AH80" i="5"/>
  <c r="R78" i="16"/>
  <c r="AM78" i="16" s="1"/>
  <c r="AP78" i="16" s="1"/>
  <c r="AM35" i="16"/>
  <c r="AP35" i="16" s="1"/>
  <c r="S38" i="16"/>
  <c r="S80" i="16"/>
  <c r="AH38" i="30"/>
  <c r="AH80" i="30"/>
  <c r="AH38" i="16"/>
  <c r="AH80" i="16"/>
  <c r="M38" i="32"/>
  <c r="M80" i="32"/>
  <c r="W80" i="26"/>
  <c r="W38" i="26"/>
  <c r="V37" i="36"/>
  <c r="V79" i="36"/>
  <c r="T79" i="36" s="1"/>
  <c r="T36" i="36"/>
  <c r="AD80" i="34"/>
  <c r="AD38" i="34"/>
  <c r="M38" i="33"/>
  <c r="M80" i="33"/>
  <c r="AH80" i="10"/>
  <c r="AH38" i="10"/>
  <c r="S38" i="7"/>
  <c r="S80" i="7"/>
  <c r="AC38" i="30"/>
  <c r="AC80" i="30"/>
  <c r="Z38" i="1"/>
  <c r="Z80" i="1"/>
  <c r="AC38" i="17"/>
  <c r="AC80" i="17"/>
  <c r="Y38" i="27"/>
  <c r="Y80" i="27"/>
  <c r="Y80" i="11"/>
  <c r="Y38" i="11"/>
  <c r="S80" i="5"/>
  <c r="S38" i="5"/>
  <c r="L80" i="21"/>
  <c r="L38" i="21"/>
  <c r="F38" i="5"/>
  <c r="F80" i="5"/>
  <c r="M38" i="22"/>
  <c r="M80" i="22"/>
  <c r="X38" i="35"/>
  <c r="X80" i="35"/>
  <c r="AC80" i="33"/>
  <c r="AC38" i="33"/>
  <c r="R36" i="26"/>
  <c r="AM36" i="26" s="1"/>
  <c r="AP36" i="26" s="1"/>
  <c r="AF79" i="26"/>
  <c r="R79" i="26" s="1"/>
  <c r="AM79" i="26" s="1"/>
  <c r="AP79" i="26" s="1"/>
  <c r="AF37" i="26"/>
  <c r="F80" i="35"/>
  <c r="F38" i="35"/>
  <c r="K80" i="8"/>
  <c r="K38" i="8"/>
  <c r="S38" i="10"/>
  <c r="S80" i="10"/>
  <c r="AI80" i="25"/>
  <c r="AI38" i="25"/>
  <c r="AI80" i="11"/>
  <c r="AI38" i="11"/>
  <c r="AH80" i="27"/>
  <c r="AH38" i="27"/>
  <c r="E38" i="3"/>
  <c r="E80" i="3"/>
  <c r="E38" i="25"/>
  <c r="E80" i="25"/>
  <c r="L80" i="8"/>
  <c r="L38" i="8"/>
  <c r="AE38" i="31"/>
  <c r="AE80" i="31"/>
  <c r="AD38" i="22"/>
  <c r="AD80" i="22"/>
  <c r="V37" i="6"/>
  <c r="V79" i="6"/>
  <c r="T79" i="6" s="1"/>
  <c r="T36" i="6"/>
  <c r="AE80" i="27"/>
  <c r="AE38" i="27"/>
  <c r="K38" i="10"/>
  <c r="K80" i="10"/>
  <c r="W38" i="16"/>
  <c r="W80" i="16"/>
  <c r="E80" i="17"/>
  <c r="E38" i="17"/>
  <c r="Y38" i="35"/>
  <c r="Y80" i="35"/>
  <c r="E80" i="10"/>
  <c r="E38" i="10"/>
  <c r="AH80" i="6"/>
  <c r="AH38" i="6"/>
  <c r="E38" i="36"/>
  <c r="E80" i="36"/>
  <c r="AB80" i="15"/>
  <c r="AB38" i="15"/>
  <c r="AA80" i="13"/>
  <c r="AA38" i="13"/>
  <c r="AF37" i="22"/>
  <c r="AF79" i="22"/>
  <c r="R79" i="22" s="1"/>
  <c r="R36" i="22"/>
  <c r="T78" i="31"/>
  <c r="AM78" i="31" s="1"/>
  <c r="AP78" i="31" s="1"/>
  <c r="K38" i="7"/>
  <c r="K80" i="7"/>
  <c r="W38" i="17"/>
  <c r="W80" i="17"/>
  <c r="AD80" i="13"/>
  <c r="AD38" i="13"/>
  <c r="AH80" i="7"/>
  <c r="AH38" i="7"/>
  <c r="AD38" i="18"/>
  <c r="AD80" i="18"/>
  <c r="AB38" i="32"/>
  <c r="AB80" i="32"/>
  <c r="AM35" i="1"/>
  <c r="AP35" i="1" s="1"/>
  <c r="L38" i="20"/>
  <c r="L80" i="20"/>
  <c r="X38" i="20"/>
  <c r="X80" i="20"/>
  <c r="R78" i="6"/>
  <c r="AM78" i="6" s="1"/>
  <c r="AP78" i="6" s="1"/>
  <c r="V38" i="29"/>
  <c r="V80" i="29"/>
  <c r="AD80" i="27"/>
  <c r="AD38" i="27"/>
  <c r="AM35" i="8"/>
  <c r="AP35" i="8" s="1"/>
  <c r="H80" i="7"/>
  <c r="H38" i="7"/>
  <c r="H38" i="4"/>
  <c r="H80" i="4"/>
  <c r="E38" i="33"/>
  <c r="E80" i="33"/>
  <c r="X80" i="34"/>
  <c r="X38" i="34"/>
  <c r="AG38" i="6"/>
  <c r="AG80" i="6"/>
  <c r="X38" i="19"/>
  <c r="X80" i="19"/>
  <c r="AM78" i="11"/>
  <c r="AP78" i="11" s="1"/>
  <c r="K80" i="19"/>
  <c r="K38" i="19"/>
  <c r="M80" i="8"/>
  <c r="M38" i="8"/>
  <c r="AE38" i="17"/>
  <c r="AE80" i="17"/>
  <c r="L38" i="32"/>
  <c r="L80" i="32"/>
  <c r="H80" i="3"/>
  <c r="H38" i="3"/>
  <c r="AC80" i="36"/>
  <c r="AC38" i="36"/>
  <c r="X38" i="22"/>
  <c r="X80" i="22"/>
  <c r="F38" i="4"/>
  <c r="F80" i="4"/>
  <c r="AG38" i="15"/>
  <c r="AG80" i="15"/>
  <c r="E80" i="34"/>
  <c r="E38" i="34"/>
  <c r="L38" i="29"/>
  <c r="L80" i="29"/>
  <c r="M38" i="20"/>
  <c r="M80" i="20"/>
  <c r="K38" i="4"/>
  <c r="K80" i="4"/>
  <c r="S80" i="15"/>
  <c r="S38" i="15"/>
  <c r="R36" i="4"/>
  <c r="AF79" i="4"/>
  <c r="R79" i="4" s="1"/>
  <c r="AF37" i="4"/>
  <c r="W80" i="14"/>
  <c r="W38" i="14"/>
  <c r="F38" i="33"/>
  <c r="F80" i="33"/>
  <c r="H38" i="22"/>
  <c r="H80" i="22"/>
  <c r="K80" i="27"/>
  <c r="K38" i="27"/>
  <c r="AH38" i="31"/>
  <c r="AH80" i="31"/>
  <c r="W80" i="10"/>
  <c r="W38" i="10"/>
  <c r="AG38" i="26"/>
  <c r="AG80" i="26"/>
  <c r="Y80" i="20"/>
  <c r="Y38" i="20"/>
  <c r="AG38" i="27"/>
  <c r="AG80" i="27"/>
  <c r="K80" i="28"/>
  <c r="K38" i="28"/>
  <c r="M80" i="4"/>
  <c r="M38" i="4"/>
  <c r="AC38" i="31"/>
  <c r="AC80" i="31"/>
  <c r="AI38" i="20"/>
  <c r="AI80" i="20"/>
  <c r="E38" i="6"/>
  <c r="E80" i="6"/>
  <c r="M38" i="19"/>
  <c r="M80" i="19"/>
  <c r="Y38" i="25"/>
  <c r="Y80" i="25"/>
  <c r="AI38" i="10"/>
  <c r="AI80" i="10"/>
  <c r="H80" i="15"/>
  <c r="H38" i="15"/>
  <c r="AI38" i="17"/>
  <c r="AI80" i="17"/>
  <c r="AB38" i="3"/>
  <c r="AB80" i="3"/>
  <c r="S38" i="33"/>
  <c r="S80" i="33"/>
  <c r="AF79" i="8"/>
  <c r="R79" i="8" s="1"/>
  <c r="AF37" i="8"/>
  <c r="R36" i="8"/>
  <c r="X80" i="14"/>
  <c r="X38" i="14"/>
  <c r="H80" i="11"/>
  <c r="H38" i="11"/>
  <c r="AG38" i="20"/>
  <c r="AG80" i="20"/>
  <c r="K38" i="1"/>
  <c r="K80" i="1"/>
  <c r="AA38" i="29"/>
  <c r="AA80" i="29"/>
  <c r="AE80" i="4"/>
  <c r="AE38" i="4"/>
  <c r="AF37" i="25"/>
  <c r="AF79" i="25"/>
  <c r="R79" i="25" s="1"/>
  <c r="R36" i="25"/>
  <c r="AM36" i="25" s="1"/>
  <c r="AP36" i="25" s="1"/>
  <c r="AA38" i="1"/>
  <c r="AA80" i="1"/>
  <c r="F80" i="28"/>
  <c r="F38" i="28"/>
  <c r="K80" i="15"/>
  <c r="K38" i="15"/>
  <c r="AC38" i="1"/>
  <c r="AC80" i="1"/>
  <c r="H38" i="25"/>
  <c r="H80" i="25"/>
  <c r="AE80" i="1"/>
  <c r="AE38" i="1"/>
  <c r="R78" i="23"/>
  <c r="AM78" i="23" s="1"/>
  <c r="AP78" i="23" s="1"/>
  <c r="AM35" i="23"/>
  <c r="AP35" i="23" s="1"/>
  <c r="M38" i="16"/>
  <c r="M80" i="16"/>
  <c r="AB80" i="27"/>
  <c r="AB38" i="27"/>
  <c r="AM78" i="28"/>
  <c r="AP78" i="28" s="1"/>
  <c r="AF80" i="5"/>
  <c r="AF38" i="5"/>
  <c r="AE38" i="6"/>
  <c r="AE80" i="6"/>
  <c r="X38" i="18"/>
  <c r="X80" i="18"/>
  <c r="V79" i="31"/>
  <c r="T79" i="31" s="1"/>
  <c r="V37" i="31"/>
  <c r="T36" i="31"/>
  <c r="Z80" i="32"/>
  <c r="Z38" i="32"/>
  <c r="AC80" i="25"/>
  <c r="AC38" i="25"/>
  <c r="S80" i="28"/>
  <c r="S38" i="28"/>
  <c r="W80" i="11"/>
  <c r="W38" i="11"/>
  <c r="F38" i="26"/>
  <c r="F80" i="26"/>
  <c r="S81" i="22"/>
  <c r="S39" i="22"/>
  <c r="AG80" i="8"/>
  <c r="AG38" i="8"/>
  <c r="X38" i="36"/>
  <c r="X80" i="36"/>
  <c r="AD80" i="7"/>
  <c r="AD38" i="7"/>
  <c r="H80" i="13"/>
  <c r="H38" i="13"/>
  <c r="AE38" i="14"/>
  <c r="AE80" i="14"/>
  <c r="E79" i="19"/>
  <c r="E37" i="19"/>
  <c r="V37" i="8"/>
  <c r="T36" i="8"/>
  <c r="V79" i="8"/>
  <c r="T79" i="8" s="1"/>
  <c r="AH80" i="23"/>
  <c r="AH38" i="23"/>
  <c r="AM35" i="33"/>
  <c r="AP35" i="33" s="1"/>
  <c r="M80" i="34"/>
  <c r="M38" i="34"/>
  <c r="H80" i="5"/>
  <c r="H38" i="5"/>
  <c r="F80" i="15"/>
  <c r="F38" i="15"/>
  <c r="T36" i="15"/>
  <c r="V79" i="15"/>
  <c r="T79" i="15" s="1"/>
  <c r="V37" i="15"/>
  <c r="AC38" i="6"/>
  <c r="AC80" i="6"/>
  <c r="L80" i="31"/>
  <c r="L38" i="31"/>
  <c r="X38" i="13"/>
  <c r="X80" i="13"/>
  <c r="F80" i="11"/>
  <c r="F38" i="11"/>
  <c r="AA80" i="36"/>
  <c r="AA38" i="36"/>
  <c r="AE38" i="25"/>
  <c r="AE80" i="25"/>
  <c r="L80" i="13"/>
  <c r="L38" i="13"/>
  <c r="W38" i="29"/>
  <c r="W80" i="29"/>
  <c r="E80" i="31"/>
  <c r="E38" i="31"/>
  <c r="T79" i="5"/>
  <c r="AM76" i="2"/>
  <c r="AP76" i="2" s="1"/>
  <c r="R79" i="29"/>
  <c r="AM79" i="29" s="1"/>
  <c r="AP79" i="29" s="1"/>
  <c r="E80" i="16"/>
  <c r="E38" i="16"/>
  <c r="AC38" i="19"/>
  <c r="AC80" i="19"/>
  <c r="V79" i="34"/>
  <c r="T79" i="34" s="1"/>
  <c r="T36" i="34"/>
  <c r="V37" i="34"/>
  <c r="F38" i="8"/>
  <c r="F80" i="8"/>
  <c r="AD80" i="28"/>
  <c r="AD38" i="28"/>
  <c r="Z38" i="25"/>
  <c r="Z80" i="25"/>
  <c r="V37" i="27"/>
  <c r="V79" i="27"/>
  <c r="T79" i="27" s="1"/>
  <c r="T36" i="27"/>
  <c r="L38" i="26"/>
  <c r="L80" i="26"/>
  <c r="AB38" i="35"/>
  <c r="AB80" i="35"/>
  <c r="AE38" i="15"/>
  <c r="AE80" i="15"/>
  <c r="F38" i="23"/>
  <c r="F80" i="23"/>
  <c r="AF37" i="10"/>
  <c r="AF79" i="10"/>
  <c r="R79" i="10" s="1"/>
  <c r="R36" i="10"/>
  <c r="M38" i="26"/>
  <c r="M80" i="26"/>
  <c r="E38" i="4"/>
  <c r="E80" i="4"/>
  <c r="Z80" i="15"/>
  <c r="Z38" i="15"/>
  <c r="AA38" i="14"/>
  <c r="AA80" i="14"/>
  <c r="E37" i="28"/>
  <c r="E79" i="28"/>
  <c r="H80" i="10"/>
  <c r="H38" i="10"/>
  <c r="W80" i="20"/>
  <c r="W38" i="20"/>
  <c r="M80" i="11"/>
  <c r="M38" i="11"/>
  <c r="E80" i="35"/>
  <c r="E38" i="35"/>
  <c r="Y38" i="29"/>
  <c r="Y80" i="29"/>
  <c r="H80" i="26"/>
  <c r="H38" i="26"/>
  <c r="H38" i="16"/>
  <c r="H80" i="16"/>
  <c r="Z80" i="27"/>
  <c r="Z38" i="27"/>
  <c r="AA80" i="19"/>
  <c r="AA38" i="19"/>
  <c r="S80" i="23"/>
  <c r="S38" i="23"/>
  <c r="AD80" i="3"/>
  <c r="AD38" i="3"/>
  <c r="K38" i="34"/>
  <c r="K80" i="34"/>
  <c r="S80" i="26"/>
  <c r="S38" i="26"/>
  <c r="AD38" i="8"/>
  <c r="AD80" i="8"/>
  <c r="Z80" i="20"/>
  <c r="Z38" i="20"/>
  <c r="AM78" i="32"/>
  <c r="AP78" i="32" s="1"/>
  <c r="W80" i="7"/>
  <c r="W38" i="7"/>
  <c r="F38" i="18"/>
  <c r="F80" i="18"/>
  <c r="AI80" i="33"/>
  <c r="AI38" i="33"/>
  <c r="AE80" i="21"/>
  <c r="AE38" i="21"/>
  <c r="S80" i="19"/>
  <c r="S38" i="19"/>
  <c r="AG38" i="4"/>
  <c r="AG80" i="4"/>
  <c r="AF79" i="31"/>
  <c r="R79" i="31" s="1"/>
  <c r="AF37" i="31"/>
  <c r="R36" i="31"/>
  <c r="AB80" i="23"/>
  <c r="AB38" i="23"/>
  <c r="L80" i="27"/>
  <c r="L38" i="27"/>
  <c r="Z80" i="16"/>
  <c r="Z38" i="16"/>
  <c r="W80" i="13"/>
  <c r="W38" i="13"/>
  <c r="F80" i="21"/>
  <c r="F38" i="21"/>
  <c r="M38" i="5"/>
  <c r="M80" i="5"/>
  <c r="AA38" i="6"/>
  <c r="AA80" i="6"/>
  <c r="S38" i="31"/>
  <c r="S80" i="31"/>
  <c r="K80" i="22"/>
  <c r="K38" i="22"/>
  <c r="AE38" i="34"/>
  <c r="AE80" i="34"/>
  <c r="AI80" i="30"/>
  <c r="AI38" i="30"/>
  <c r="V79" i="28"/>
  <c r="T79" i="28" s="1"/>
  <c r="V37" i="28"/>
  <c r="T36" i="28"/>
  <c r="Z38" i="8"/>
  <c r="Z80" i="8"/>
  <c r="H80" i="19"/>
  <c r="H38" i="19"/>
  <c r="AC38" i="23"/>
  <c r="AC80" i="23"/>
  <c r="S80" i="17"/>
  <c r="S38" i="17"/>
  <c r="AH80" i="3"/>
  <c r="AH38" i="3"/>
  <c r="X80" i="16"/>
  <c r="X38" i="16"/>
  <c r="AD38" i="23"/>
  <c r="AD80" i="23"/>
  <c r="AB38" i="7"/>
  <c r="AB80" i="7"/>
  <c r="Y80" i="7"/>
  <c r="Y38" i="7"/>
  <c r="AB80" i="29"/>
  <c r="AB38" i="29"/>
  <c r="AF79" i="1"/>
  <c r="R79" i="1" s="1"/>
  <c r="AF37" i="1"/>
  <c r="R36" i="1"/>
  <c r="AG38" i="1"/>
  <c r="AG80" i="1"/>
  <c r="AE80" i="32"/>
  <c r="AE38" i="32"/>
  <c r="AF37" i="33"/>
  <c r="AF79" i="33"/>
  <c r="R79" i="33" s="1"/>
  <c r="AM79" i="33" s="1"/>
  <c r="AP79" i="33" s="1"/>
  <c r="R36" i="33"/>
  <c r="AM36" i="33" s="1"/>
  <c r="AP36" i="33" s="1"/>
  <c r="Z80" i="29"/>
  <c r="Z38" i="29"/>
  <c r="AB38" i="11"/>
  <c r="AB80" i="11"/>
  <c r="S38" i="21"/>
  <c r="S80" i="21"/>
  <c r="Y38" i="5"/>
  <c r="Y80" i="5"/>
  <c r="F80" i="1"/>
  <c r="F38" i="1"/>
  <c r="AI38" i="1"/>
  <c r="AI80" i="1"/>
  <c r="E38" i="13"/>
  <c r="E80" i="13"/>
  <c r="AE38" i="33"/>
  <c r="AE80" i="33"/>
  <c r="M38" i="35"/>
  <c r="M80" i="35"/>
  <c r="AA38" i="23"/>
  <c r="AA80" i="23"/>
  <c r="K38" i="32"/>
  <c r="K80" i="32"/>
  <c r="AM79" i="18"/>
  <c r="AP79" i="18" s="1"/>
  <c r="L80" i="36"/>
  <c r="L38" i="36"/>
  <c r="Z80" i="5"/>
  <c r="Z38" i="5"/>
  <c r="AC38" i="28"/>
  <c r="AC80" i="28"/>
  <c r="AE80" i="20"/>
  <c r="AE38" i="20"/>
  <c r="X38" i="25"/>
  <c r="X80" i="25"/>
  <c r="S38" i="11"/>
  <c r="S80" i="11"/>
  <c r="AF37" i="14"/>
  <c r="AF79" i="14"/>
  <c r="R79" i="14" s="1"/>
  <c r="AM79" i="14" s="1"/>
  <c r="AP79" i="14" s="1"/>
  <c r="R36" i="14"/>
  <c r="AI80" i="4"/>
  <c r="AI38" i="4"/>
  <c r="W38" i="32"/>
  <c r="W80" i="32"/>
  <c r="U39" i="4"/>
  <c r="U81" i="4"/>
  <c r="AH80" i="13"/>
  <c r="AH38" i="13"/>
  <c r="AG38" i="10"/>
  <c r="AG80" i="10"/>
  <c r="AD80" i="33"/>
  <c r="AD38" i="33"/>
  <c r="Y38" i="4"/>
  <c r="Y80" i="4"/>
  <c r="Z38" i="10"/>
  <c r="Z80" i="10"/>
  <c r="Z38" i="7"/>
  <c r="Z80" i="7"/>
  <c r="Y38" i="1"/>
  <c r="Y80" i="1"/>
  <c r="V79" i="19"/>
  <c r="V37" i="19"/>
  <c r="T36" i="19"/>
  <c r="AM36" i="19" s="1"/>
  <c r="AP36" i="19" s="1"/>
  <c r="K38" i="11"/>
  <c r="K80" i="11"/>
  <c r="M80" i="27"/>
  <c r="M38" i="27"/>
  <c r="E80" i="14"/>
  <c r="E38" i="14"/>
  <c r="X80" i="5"/>
  <c r="X38" i="5"/>
  <c r="W80" i="15"/>
  <c r="W38" i="15"/>
  <c r="H38" i="29"/>
  <c r="H80" i="29"/>
  <c r="S38" i="32"/>
  <c r="S80" i="32"/>
  <c r="K38" i="30"/>
  <c r="K80" i="30"/>
  <c r="H38" i="18"/>
  <c r="H80" i="18"/>
  <c r="K80" i="35"/>
  <c r="K38" i="35"/>
  <c r="AF79" i="30"/>
  <c r="R79" i="30" s="1"/>
  <c r="AF37" i="30"/>
  <c r="R36" i="30"/>
  <c r="AE80" i="16"/>
  <c r="AE38" i="16"/>
  <c r="W38" i="34"/>
  <c r="W80" i="34"/>
  <c r="AE38" i="18"/>
  <c r="AE80" i="18"/>
  <c r="V79" i="1"/>
  <c r="T79" i="1" s="1"/>
  <c r="V37" i="1"/>
  <c r="T36" i="1"/>
  <c r="AM36" i="1" s="1"/>
  <c r="AP36" i="1" s="1"/>
  <c r="AD80" i="32"/>
  <c r="AD38" i="32"/>
  <c r="K80" i="20"/>
  <c r="K38" i="20"/>
  <c r="L80" i="4"/>
  <c r="L38" i="4"/>
  <c r="V37" i="16"/>
  <c r="V79" i="16"/>
  <c r="T79" i="16" s="1"/>
  <c r="T36" i="16"/>
  <c r="E80" i="23"/>
  <c r="E38" i="23"/>
  <c r="AB80" i="22"/>
  <c r="AB38" i="22"/>
  <c r="W80" i="8"/>
  <c r="W38" i="8"/>
  <c r="AC38" i="14"/>
  <c r="AC80" i="14"/>
  <c r="AA80" i="27"/>
  <c r="AA38" i="27"/>
  <c r="Y80" i="6"/>
  <c r="Y38" i="6"/>
  <c r="M38" i="25"/>
  <c r="M80" i="25"/>
  <c r="R36" i="32"/>
  <c r="AM35" i="32"/>
  <c r="AP35" i="32" s="1"/>
  <c r="AE80" i="8"/>
  <c r="AE38" i="8"/>
  <c r="V38" i="18"/>
  <c r="V80" i="18"/>
  <c r="AA80" i="7"/>
  <c r="AA38" i="7"/>
  <c r="F80" i="25"/>
  <c r="F38" i="25"/>
  <c r="V37" i="32"/>
  <c r="V79" i="32"/>
  <c r="T79" i="32" s="1"/>
  <c r="R78" i="19"/>
  <c r="AM78" i="19" s="1"/>
  <c r="AP78" i="19" s="1"/>
  <c r="F80" i="36"/>
  <c r="F38" i="36"/>
  <c r="W38" i="22"/>
  <c r="W80" i="22"/>
  <c r="Y38" i="36"/>
  <c r="Y80" i="36"/>
  <c r="AA38" i="34"/>
  <c r="AA80" i="34"/>
  <c r="AB38" i="26"/>
  <c r="AB80" i="26"/>
  <c r="K38" i="36"/>
  <c r="K80" i="36"/>
  <c r="AB80" i="19"/>
  <c r="AB38" i="19"/>
  <c r="AA80" i="5"/>
  <c r="AA38" i="5"/>
  <c r="Y38" i="15"/>
  <c r="Y80" i="15"/>
  <c r="Y80" i="16"/>
  <c r="Y38" i="16"/>
  <c r="AF37" i="23"/>
  <c r="AF79" i="23"/>
  <c r="R36" i="23"/>
  <c r="L80" i="34"/>
  <c r="L38" i="34"/>
  <c r="E38" i="11"/>
  <c r="E80" i="11"/>
  <c r="AM35" i="10"/>
  <c r="AP35" i="10" s="1"/>
  <c r="AD80" i="25"/>
  <c r="AD38" i="25"/>
  <c r="Z80" i="35"/>
  <c r="Z38" i="35"/>
  <c r="AG38" i="14"/>
  <c r="AG80" i="14"/>
  <c r="AD38" i="1"/>
  <c r="AD80" i="1"/>
  <c r="AB38" i="1"/>
  <c r="AB80" i="1"/>
  <c r="AD80" i="35"/>
  <c r="AD38" i="35"/>
  <c r="AI80" i="31"/>
  <c r="AI38" i="31"/>
  <c r="T36" i="23"/>
  <c r="V37" i="23"/>
  <c r="V79" i="23"/>
  <c r="T79" i="23" s="1"/>
  <c r="AC80" i="4"/>
  <c r="AC38" i="4"/>
  <c r="AG38" i="11"/>
  <c r="AG80" i="11"/>
  <c r="AI80" i="29"/>
  <c r="AI38" i="29"/>
  <c r="L38" i="15"/>
  <c r="L80" i="15"/>
  <c r="AE80" i="19"/>
  <c r="AE38" i="19"/>
  <c r="Z80" i="11"/>
  <c r="Z38" i="11"/>
  <c r="AG80" i="28"/>
  <c r="AG38" i="28"/>
  <c r="E38" i="26"/>
  <c r="E80" i="26"/>
  <c r="AM35" i="15"/>
  <c r="AP35" i="15" s="1"/>
  <c r="AH80" i="29"/>
  <c r="AH38" i="29"/>
  <c r="F80" i="7"/>
  <c r="F38" i="7"/>
  <c r="AE80" i="2"/>
  <c r="AE38" i="2"/>
  <c r="L38" i="33"/>
  <c r="L80" i="33"/>
  <c r="H80" i="23"/>
  <c r="H38" i="23"/>
  <c r="U39" i="35"/>
  <c r="U81" i="35"/>
  <c r="U82" i="2"/>
  <c r="U40" i="2"/>
  <c r="U39" i="32"/>
  <c r="U81" i="32"/>
  <c r="U82" i="10"/>
  <c r="U40" i="10"/>
  <c r="U39" i="36"/>
  <c r="U81" i="36"/>
  <c r="U81" i="19"/>
  <c r="U39" i="19"/>
  <c r="U40" i="29"/>
  <c r="U82" i="29"/>
  <c r="U83" i="37"/>
  <c r="U84" i="37" s="1"/>
  <c r="U41" i="37"/>
  <c r="U40" i="43" s="1"/>
  <c r="AM40" i="43" s="1"/>
  <c r="U39" i="24"/>
  <c r="U81" i="24"/>
  <c r="U40" i="34"/>
  <c r="U82" i="34"/>
  <c r="U81" i="15"/>
  <c r="U39" i="15"/>
  <c r="Z23" i="39"/>
  <c r="U38" i="6"/>
  <c r="U80" i="6"/>
  <c r="U39" i="3"/>
  <c r="U81" i="3"/>
  <c r="U82" i="9"/>
  <c r="U40" i="9"/>
  <c r="U40" i="38"/>
  <c r="U82" i="38"/>
  <c r="U40" i="31"/>
  <c r="U82" i="31"/>
  <c r="U81" i="27"/>
  <c r="U39" i="27"/>
  <c r="U39" i="12"/>
  <c r="U81" i="12"/>
  <c r="U81" i="33"/>
  <c r="U39" i="33"/>
  <c r="U82" i="21"/>
  <c r="U40" i="21"/>
  <c r="U39" i="17"/>
  <c r="U81" i="17"/>
  <c r="U40" i="8"/>
  <c r="U82" i="8"/>
  <c r="U39" i="1"/>
  <c r="U81" i="1"/>
  <c r="U81" i="5"/>
  <c r="U39" i="5"/>
  <c r="U39" i="30"/>
  <c r="U81" i="30"/>
  <c r="U40" i="22"/>
  <c r="U82" i="22"/>
  <c r="U81" i="14"/>
  <c r="U39" i="14"/>
  <c r="U81" i="23"/>
  <c r="U39" i="23"/>
  <c r="U39" i="25"/>
  <c r="U81" i="25"/>
  <c r="U81" i="11"/>
  <c r="U39" i="11"/>
  <c r="U81" i="13"/>
  <c r="U39" i="13"/>
  <c r="U39" i="7"/>
  <c r="U81" i="7"/>
  <c r="U81" i="28"/>
  <c r="U39" i="28"/>
  <c r="Z81" i="19"/>
  <c r="Z39" i="19"/>
  <c r="W81" i="30"/>
  <c r="W39" i="30"/>
  <c r="Y39" i="33"/>
  <c r="Y81" i="33"/>
  <c r="AH81" i="20"/>
  <c r="AH39" i="20"/>
  <c r="AM79" i="9"/>
  <c r="AP79" i="9" s="1"/>
  <c r="K39" i="6"/>
  <c r="K81" i="6"/>
  <c r="AB39" i="10"/>
  <c r="AB81" i="10"/>
  <c r="AI81" i="7"/>
  <c r="AI39" i="7"/>
  <c r="K81" i="3"/>
  <c r="K39" i="3"/>
  <c r="AM36" i="18"/>
  <c r="AP36" i="18" s="1"/>
  <c r="Z39" i="31"/>
  <c r="Z81" i="31"/>
  <c r="AG39" i="32"/>
  <c r="AG81" i="32"/>
  <c r="AA81" i="32"/>
  <c r="AA39" i="32"/>
  <c r="W39" i="36"/>
  <c r="W81" i="36"/>
  <c r="AG81" i="3"/>
  <c r="AG39" i="3"/>
  <c r="AM36" i="21"/>
  <c r="AP36" i="21" s="1"/>
  <c r="AH39" i="25"/>
  <c r="AH81" i="25"/>
  <c r="W81" i="27"/>
  <c r="W39" i="27"/>
  <c r="AG81" i="31"/>
  <c r="AG39" i="31"/>
  <c r="AH81" i="11"/>
  <c r="AH39" i="11"/>
  <c r="AB39" i="18"/>
  <c r="AB81" i="18"/>
  <c r="X39" i="38"/>
  <c r="X81" i="38"/>
  <c r="AG81" i="35"/>
  <c r="AG39" i="35"/>
  <c r="AF80" i="9"/>
  <c r="R80" i="9" s="1"/>
  <c r="AF38" i="9"/>
  <c r="R37" i="9"/>
  <c r="Z39" i="17"/>
  <c r="Z81" i="17"/>
  <c r="AD81" i="12"/>
  <c r="AD39" i="12"/>
  <c r="S81" i="12"/>
  <c r="S39" i="12"/>
  <c r="L39" i="12"/>
  <c r="L81" i="12"/>
  <c r="AH81" i="9"/>
  <c r="AH39" i="9"/>
  <c r="AH39" i="18"/>
  <c r="AH81" i="18"/>
  <c r="L39" i="9"/>
  <c r="L81" i="9"/>
  <c r="F81" i="38"/>
  <c r="F39" i="38"/>
  <c r="M39" i="18"/>
  <c r="M81" i="18"/>
  <c r="K81" i="17"/>
  <c r="K39" i="17"/>
  <c r="S81" i="38"/>
  <c r="S39" i="38"/>
  <c r="AI81" i="38"/>
  <c r="AI39" i="38"/>
  <c r="AM36" i="9"/>
  <c r="AP36" i="9" s="1"/>
  <c r="Y81" i="9"/>
  <c r="Y39" i="9"/>
  <c r="X82" i="11"/>
  <c r="X40" i="11"/>
  <c r="K39" i="9"/>
  <c r="K81" i="9"/>
  <c r="AM79" i="38"/>
  <c r="AP79" i="38" s="1"/>
  <c r="W80" i="18"/>
  <c r="W38" i="18"/>
  <c r="T37" i="18"/>
  <c r="M81" i="12"/>
  <c r="M39" i="12"/>
  <c r="AA39" i="12"/>
  <c r="AA81" i="12"/>
  <c r="H82" i="9"/>
  <c r="H40" i="9"/>
  <c r="H83" i="9" s="1"/>
  <c r="K39" i="18"/>
  <c r="K81" i="18"/>
  <c r="W39" i="38"/>
  <c r="W81" i="38"/>
  <c r="M81" i="38"/>
  <c r="M39" i="38"/>
  <c r="F39" i="9"/>
  <c r="F81" i="9"/>
  <c r="AD81" i="38"/>
  <c r="AD39" i="38"/>
  <c r="AC39" i="38"/>
  <c r="AC81" i="38"/>
  <c r="X39" i="9"/>
  <c r="X81" i="9"/>
  <c r="AC80" i="29"/>
  <c r="T80" i="29" s="1"/>
  <c r="AC38" i="29"/>
  <c r="T37" i="29"/>
  <c r="V38" i="38"/>
  <c r="V80" i="38"/>
  <c r="T80" i="38" s="1"/>
  <c r="T37" i="38"/>
  <c r="AE81" i="12"/>
  <c r="AE39" i="12"/>
  <c r="AE81" i="29"/>
  <c r="AE39" i="29"/>
  <c r="AC39" i="18"/>
  <c r="AC81" i="18"/>
  <c r="H81" i="38"/>
  <c r="H39" i="38"/>
  <c r="AG81" i="12"/>
  <c r="AG39" i="12"/>
  <c r="L39" i="38"/>
  <c r="L81" i="38"/>
  <c r="AF38" i="18"/>
  <c r="R37" i="18"/>
  <c r="AF80" i="18"/>
  <c r="R80" i="18" s="1"/>
  <c r="AA81" i="38"/>
  <c r="AA39" i="38"/>
  <c r="E39" i="9"/>
  <c r="E81" i="9"/>
  <c r="S81" i="18"/>
  <c r="S39" i="18"/>
  <c r="AG82" i="38"/>
  <c r="AG40" i="38"/>
  <c r="E81" i="38"/>
  <c r="E39" i="38"/>
  <c r="AA39" i="18"/>
  <c r="AA81" i="18"/>
  <c r="AG81" i="9"/>
  <c r="AG39" i="9"/>
  <c r="AE81" i="9"/>
  <c r="AE39" i="9"/>
  <c r="AB81" i="38"/>
  <c r="AB39" i="38"/>
  <c r="Y39" i="18"/>
  <c r="Y81" i="18"/>
  <c r="AM36" i="29"/>
  <c r="AP36" i="29" s="1"/>
  <c r="M81" i="9"/>
  <c r="M39" i="9"/>
  <c r="AD39" i="9"/>
  <c r="AD81" i="9"/>
  <c r="AI81" i="9"/>
  <c r="AI39" i="9"/>
  <c r="AI39" i="28"/>
  <c r="AI81" i="28"/>
  <c r="E80" i="18"/>
  <c r="E38" i="18"/>
  <c r="AC39" i="9"/>
  <c r="AC81" i="9"/>
  <c r="Z39" i="9"/>
  <c r="Z81" i="9"/>
  <c r="V81" i="9"/>
  <c r="V39" i="9"/>
  <c r="AI81" i="12"/>
  <c r="AI39" i="12"/>
  <c r="AB39" i="9"/>
  <c r="AB81" i="9"/>
  <c r="AI39" i="18"/>
  <c r="AI81" i="18"/>
  <c r="R79" i="17"/>
  <c r="AF39" i="12"/>
  <c r="AF81" i="12"/>
  <c r="AM36" i="37"/>
  <c r="AP36" i="37" s="1"/>
  <c r="M39" i="17"/>
  <c r="M81" i="17"/>
  <c r="L39" i="18"/>
  <c r="L81" i="18"/>
  <c r="Z39" i="38"/>
  <c r="Z81" i="38"/>
  <c r="S81" i="9"/>
  <c r="S39" i="9"/>
  <c r="AB81" i="17"/>
  <c r="AB39" i="17"/>
  <c r="F39" i="29"/>
  <c r="F81" i="29"/>
  <c r="AE39" i="38"/>
  <c r="AE81" i="38"/>
  <c r="AG81" i="18"/>
  <c r="AG39" i="18"/>
  <c r="F39" i="17"/>
  <c r="F81" i="17"/>
  <c r="R37" i="38"/>
  <c r="AF80" i="38"/>
  <c r="R80" i="38" s="1"/>
  <c r="AF38" i="38"/>
  <c r="AD39" i="29"/>
  <c r="AD81" i="29"/>
  <c r="AH39" i="38"/>
  <c r="AH81" i="38"/>
  <c r="AG80" i="17"/>
  <c r="AG38" i="17"/>
  <c r="R37" i="17"/>
  <c r="R80" i="17" s="1"/>
  <c r="F39" i="12"/>
  <c r="F81" i="12"/>
  <c r="AG38" i="29"/>
  <c r="AG80" i="29"/>
  <c r="R37" i="29"/>
  <c r="AG39" i="34"/>
  <c r="AG81" i="34"/>
  <c r="R77" i="12"/>
  <c r="AM77" i="12" s="1"/>
  <c r="AP77" i="12" s="1"/>
  <c r="AM34" i="12"/>
  <c r="AP34" i="12" s="1"/>
  <c r="AG39" i="24"/>
  <c r="AG81" i="24"/>
  <c r="AM78" i="37"/>
  <c r="AP78" i="37" s="1"/>
  <c r="W36" i="2"/>
  <c r="W78" i="2"/>
  <c r="Y36" i="2"/>
  <c r="Y78" i="2"/>
  <c r="V78" i="2"/>
  <c r="V36" i="2"/>
  <c r="Y81" i="37"/>
  <c r="Y39" i="37"/>
  <c r="H39" i="21"/>
  <c r="H81" i="21"/>
  <c r="E38" i="37"/>
  <c r="E80" i="37"/>
  <c r="K38" i="5"/>
  <c r="K80" i="5"/>
  <c r="AA39" i="24"/>
  <c r="AA81" i="24"/>
  <c r="AI80" i="5"/>
  <c r="R80" i="5" s="1"/>
  <c r="AI38" i="5"/>
  <c r="R37" i="5"/>
  <c r="AI39" i="24"/>
  <c r="AI81" i="24"/>
  <c r="E80" i="12"/>
  <c r="E38" i="12"/>
  <c r="S81" i="24"/>
  <c r="S39" i="24"/>
  <c r="AA36" i="4"/>
  <c r="AA78" i="4"/>
  <c r="T78" i="4" s="1"/>
  <c r="AM78" i="4" s="1"/>
  <c r="AP78" i="4" s="1"/>
  <c r="T35" i="4"/>
  <c r="AM35" i="4" s="1"/>
  <c r="AP35" i="4" s="1"/>
  <c r="AC39" i="21"/>
  <c r="AC81" i="21"/>
  <c r="H81" i="37"/>
  <c r="H39" i="37"/>
  <c r="F39" i="24"/>
  <c r="F81" i="24"/>
  <c r="X39" i="21"/>
  <c r="X81" i="21"/>
  <c r="Y81" i="21"/>
  <c r="Y39" i="21"/>
  <c r="F78" i="2"/>
  <c r="F36" i="2"/>
  <c r="AD36" i="2"/>
  <c r="AD78" i="2"/>
  <c r="T79" i="21"/>
  <c r="K81" i="24"/>
  <c r="K39" i="24"/>
  <c r="M39" i="21"/>
  <c r="M81" i="21"/>
  <c r="AC81" i="34"/>
  <c r="AC39" i="34"/>
  <c r="Z39" i="12"/>
  <c r="Z81" i="12"/>
  <c r="AM36" i="5"/>
  <c r="AP36" i="5" s="1"/>
  <c r="S36" i="2"/>
  <c r="S78" i="2"/>
  <c r="K39" i="37"/>
  <c r="K81" i="37"/>
  <c r="AC39" i="12"/>
  <c r="AC81" i="12"/>
  <c r="AI36" i="2"/>
  <c r="AI78" i="2"/>
  <c r="K39" i="21"/>
  <c r="K81" i="21"/>
  <c r="AB39" i="4"/>
  <c r="AB81" i="4"/>
  <c r="X38" i="37"/>
  <c r="X80" i="37"/>
  <c r="T37" i="37"/>
  <c r="K36" i="2"/>
  <c r="K78" i="2"/>
  <c r="R79" i="5"/>
  <c r="AG78" i="2"/>
  <c r="AG36" i="2"/>
  <c r="H81" i="24"/>
  <c r="H39" i="24"/>
  <c r="X81" i="24"/>
  <c r="X39" i="24"/>
  <c r="K81" i="12"/>
  <c r="K39" i="12"/>
  <c r="Y40" i="38"/>
  <c r="Y82" i="38"/>
  <c r="W39" i="12"/>
  <c r="W81" i="12"/>
  <c r="AE81" i="37"/>
  <c r="AE39" i="37"/>
  <c r="F39" i="37"/>
  <c r="F81" i="37"/>
  <c r="AB81" i="21"/>
  <c r="AB39" i="21"/>
  <c r="Z39" i="37"/>
  <c r="Z81" i="37"/>
  <c r="W80" i="9"/>
  <c r="T80" i="9" s="1"/>
  <c r="W38" i="9"/>
  <c r="T37" i="9"/>
  <c r="AM37" i="9" s="1"/>
  <c r="AI39" i="35"/>
  <c r="AI81" i="35"/>
  <c r="AD39" i="14"/>
  <c r="AD81" i="14"/>
  <c r="X78" i="2"/>
  <c r="X36" i="2"/>
  <c r="Z81" i="21"/>
  <c r="Z39" i="21"/>
  <c r="AA39" i="37"/>
  <c r="AA81" i="37"/>
  <c r="L81" i="24"/>
  <c r="L39" i="24"/>
  <c r="AD81" i="21"/>
  <c r="AD39" i="21"/>
  <c r="AG81" i="21"/>
  <c r="AG39" i="21"/>
  <c r="AF38" i="37"/>
  <c r="AF80" i="37"/>
  <c r="R80" i="37" s="1"/>
  <c r="R37" i="37"/>
  <c r="AH39" i="24"/>
  <c r="AH81" i="24"/>
  <c r="S80" i="4"/>
  <c r="S38" i="4"/>
  <c r="X39" i="12"/>
  <c r="X81" i="12"/>
  <c r="AH36" i="12"/>
  <c r="AH78" i="12"/>
  <c r="R35" i="12"/>
  <c r="AI39" i="21"/>
  <c r="AI81" i="21"/>
  <c r="AD80" i="5"/>
  <c r="AD38" i="5"/>
  <c r="T37" i="5"/>
  <c r="E36" i="2"/>
  <c r="E78" i="2"/>
  <c r="AH81" i="14"/>
  <c r="AH39" i="14"/>
  <c r="AF38" i="21"/>
  <c r="AF80" i="21"/>
  <c r="R80" i="21" s="1"/>
  <c r="R37" i="21"/>
  <c r="AH39" i="22"/>
  <c r="AH81" i="22"/>
  <c r="E38" i="21"/>
  <c r="E80" i="21"/>
  <c r="Z36" i="2"/>
  <c r="Z78" i="2"/>
  <c r="AH39" i="37"/>
  <c r="AH81" i="37"/>
  <c r="AB36" i="2"/>
  <c r="AB78" i="2"/>
  <c r="W81" i="4"/>
  <c r="W39" i="4"/>
  <c r="W81" i="24"/>
  <c r="W39" i="24"/>
  <c r="V38" i="4"/>
  <c r="V80" i="4"/>
  <c r="K40" i="38"/>
  <c r="K82" i="38"/>
  <c r="AB81" i="37"/>
  <c r="AB39" i="37"/>
  <c r="AE36" i="24"/>
  <c r="AE78" i="24"/>
  <c r="T35" i="24"/>
  <c r="AM35" i="24" s="1"/>
  <c r="AP35" i="24" s="1"/>
  <c r="X39" i="28"/>
  <c r="X81" i="28"/>
  <c r="AF80" i="24"/>
  <c r="R37" i="24"/>
  <c r="AF38" i="24"/>
  <c r="AB81" i="12"/>
  <c r="AB39" i="12"/>
  <c r="V80" i="21"/>
  <c r="V38" i="21"/>
  <c r="T37" i="21"/>
  <c r="Y39" i="24"/>
  <c r="Y81" i="24"/>
  <c r="AM76" i="12"/>
  <c r="AP76" i="12" s="1"/>
  <c r="AD39" i="17"/>
  <c r="AD81" i="17"/>
  <c r="Y81" i="12"/>
  <c r="Y39" i="12"/>
  <c r="AM78" i="9"/>
  <c r="AP78" i="9" s="1"/>
  <c r="L81" i="37"/>
  <c r="L39" i="37"/>
  <c r="AD81" i="37"/>
  <c r="AD39" i="37"/>
  <c r="H78" i="2"/>
  <c r="H36" i="2"/>
  <c r="AF36" i="2"/>
  <c r="AF78" i="2"/>
  <c r="R35" i="2"/>
  <c r="AM35" i="2" s="1"/>
  <c r="V38" i="24"/>
  <c r="V80" i="24"/>
  <c r="AP75" i="2"/>
  <c r="M36" i="2"/>
  <c r="M78" i="2"/>
  <c r="AC39" i="37"/>
  <c r="AC81" i="37"/>
  <c r="AH39" i="21"/>
  <c r="AH81" i="21"/>
  <c r="T77" i="2"/>
  <c r="L36" i="2"/>
  <c r="L78" i="2"/>
  <c r="E38" i="24"/>
  <c r="E80" i="24"/>
  <c r="AM76" i="24"/>
  <c r="AP76" i="24" s="1"/>
  <c r="M81" i="24"/>
  <c r="M39" i="24"/>
  <c r="S39" i="37"/>
  <c r="S81" i="37"/>
  <c r="AI81" i="37"/>
  <c r="AI39" i="37"/>
  <c r="M81" i="29"/>
  <c r="M39" i="29"/>
  <c r="AC81" i="24"/>
  <c r="AC39" i="24"/>
  <c r="AC78" i="2"/>
  <c r="AC36" i="2"/>
  <c r="R77" i="2"/>
  <c r="AG81" i="37"/>
  <c r="AG39" i="37"/>
  <c r="AD39" i="24"/>
  <c r="AD81" i="24"/>
  <c r="AM76" i="4"/>
  <c r="AP76" i="4" s="1"/>
  <c r="AA39" i="9"/>
  <c r="AA81" i="9"/>
  <c r="Z39" i="24"/>
  <c r="Z81" i="24"/>
  <c r="AA39" i="21"/>
  <c r="AA81" i="21"/>
  <c r="V80" i="12"/>
  <c r="T80" i="12" s="1"/>
  <c r="T37" i="12"/>
  <c r="V38" i="12"/>
  <c r="H40" i="12"/>
  <c r="H82" i="12"/>
  <c r="C83" i="12" l="1"/>
  <c r="C84" i="12" s="1"/>
  <c r="G17" i="39" s="1"/>
  <c r="C41" i="12"/>
  <c r="G83" i="20"/>
  <c r="G84" i="20" s="1"/>
  <c r="K25" i="39" s="1"/>
  <c r="G41" i="20"/>
  <c r="G23" i="43" s="1"/>
  <c r="C83" i="31"/>
  <c r="C84" i="31" s="1"/>
  <c r="G36" i="39" s="1"/>
  <c r="C41" i="31"/>
  <c r="R80" i="29"/>
  <c r="AM79" i="35"/>
  <c r="AP79" i="35" s="1"/>
  <c r="O83" i="22"/>
  <c r="O84" i="22" s="1"/>
  <c r="S27" i="39" s="1"/>
  <c r="O41" i="22"/>
  <c r="O84" i="37"/>
  <c r="S42" i="39" s="1"/>
  <c r="U40" i="26"/>
  <c r="U82" i="26"/>
  <c r="S49" i="39"/>
  <c r="J83" i="10"/>
  <c r="J84" i="10" s="1"/>
  <c r="N15" i="39" s="1"/>
  <c r="J41" i="10"/>
  <c r="J13" i="43" s="1"/>
  <c r="O83" i="7"/>
  <c r="O84" i="7" s="1"/>
  <c r="S12" i="39" s="1"/>
  <c r="O41" i="7"/>
  <c r="T80" i="18"/>
  <c r="C83" i="33"/>
  <c r="C84" i="33" s="1"/>
  <c r="G38" i="39" s="1"/>
  <c r="C41" i="33"/>
  <c r="U40" i="20"/>
  <c r="U82" i="20"/>
  <c r="P41" i="34"/>
  <c r="P37" i="43" s="1"/>
  <c r="AM79" i="25"/>
  <c r="AP79" i="25" s="1"/>
  <c r="AM36" i="13"/>
  <c r="AP36" i="13" s="1"/>
  <c r="Q83" i="33"/>
  <c r="Q84" i="33" s="1"/>
  <c r="U38" i="39" s="1"/>
  <c r="Q41" i="33"/>
  <c r="Q36" i="43" s="1"/>
  <c r="C83" i="18"/>
  <c r="C84" i="18" s="1"/>
  <c r="G23" i="39" s="1"/>
  <c r="C41" i="18"/>
  <c r="Q83" i="35"/>
  <c r="Q84" i="35" s="1"/>
  <c r="U40" i="39" s="1"/>
  <c r="U49" i="39" s="1"/>
  <c r="Q41" i="35"/>
  <c r="Q38" i="43" s="1"/>
  <c r="AM36" i="35"/>
  <c r="AP36" i="35" s="1"/>
  <c r="Q83" i="28"/>
  <c r="Q84" i="28" s="1"/>
  <c r="U33" i="39" s="1"/>
  <c r="Q41" i="28"/>
  <c r="Q31" i="43" s="1"/>
  <c r="P83" i="24"/>
  <c r="P84" i="24" s="1"/>
  <c r="T29" i="39" s="1"/>
  <c r="P41" i="24"/>
  <c r="P27" i="43" s="1"/>
  <c r="I83" i="36"/>
  <c r="I84" i="36" s="1"/>
  <c r="M41" i="39" s="1"/>
  <c r="I41" i="36"/>
  <c r="I39" i="43" s="1"/>
  <c r="T12" i="39"/>
  <c r="O83" i="28"/>
  <c r="O84" i="28" s="1"/>
  <c r="S33" i="39" s="1"/>
  <c r="O41" i="28"/>
  <c r="T42" i="39"/>
  <c r="K20" i="39"/>
  <c r="P83" i="11"/>
  <c r="P84" i="11" s="1"/>
  <c r="P41" i="11"/>
  <c r="P14" i="43" s="1"/>
  <c r="R14" i="39"/>
  <c r="G26" i="39"/>
  <c r="N83" i="31"/>
  <c r="N84" i="31" s="1"/>
  <c r="N41" i="31"/>
  <c r="N34" i="43" s="1"/>
  <c r="N83" i="36"/>
  <c r="N84" i="36" s="1"/>
  <c r="N41" i="36"/>
  <c r="N39" i="43" s="1"/>
  <c r="R34" i="39"/>
  <c r="I83" i="13"/>
  <c r="I84" i="13" s="1"/>
  <c r="M18" i="39" s="1"/>
  <c r="M44" i="39" s="1"/>
  <c r="I41" i="13"/>
  <c r="I16" i="43" s="1"/>
  <c r="I42" i="43" s="1"/>
  <c r="N83" i="35"/>
  <c r="N84" i="35" s="1"/>
  <c r="N41" i="35"/>
  <c r="N38" i="43" s="1"/>
  <c r="O83" i="11"/>
  <c r="O84" i="11" s="1"/>
  <c r="S16" i="39" s="1"/>
  <c r="O41" i="11"/>
  <c r="K39" i="39"/>
  <c r="O83" i="10"/>
  <c r="O84" i="10" s="1"/>
  <c r="S15" i="39" s="1"/>
  <c r="O41" i="10"/>
  <c r="AM79" i="5"/>
  <c r="AP79" i="5" s="1"/>
  <c r="K10" i="39"/>
  <c r="C83" i="37"/>
  <c r="C84" i="37" s="1"/>
  <c r="C41" i="37"/>
  <c r="R16" i="39"/>
  <c r="C83" i="34"/>
  <c r="C84" i="34" s="1"/>
  <c r="C41" i="34"/>
  <c r="D83" i="1"/>
  <c r="D84" i="1" s="1"/>
  <c r="D41" i="1"/>
  <c r="G27" i="39"/>
  <c r="K41" i="39"/>
  <c r="K26" i="39"/>
  <c r="J83" i="25"/>
  <c r="J84" i="25" s="1"/>
  <c r="J41" i="25"/>
  <c r="J28" i="43" s="1"/>
  <c r="J42" i="43" s="1"/>
  <c r="N83" i="21"/>
  <c r="N84" i="21" s="1"/>
  <c r="N41" i="21"/>
  <c r="N24" i="43" s="1"/>
  <c r="K19" i="39"/>
  <c r="Q42" i="43"/>
  <c r="G83" i="35"/>
  <c r="G84" i="35" s="1"/>
  <c r="G41" i="35"/>
  <c r="G38" i="43" s="1"/>
  <c r="C83" i="8"/>
  <c r="C84" i="8" s="1"/>
  <c r="C41" i="8"/>
  <c r="O83" i="25"/>
  <c r="O84" i="25" s="1"/>
  <c r="S30" i="39" s="1"/>
  <c r="O41" i="25"/>
  <c r="G18" i="39"/>
  <c r="T19" i="39"/>
  <c r="U9" i="39"/>
  <c r="N83" i="16"/>
  <c r="N84" i="16" s="1"/>
  <c r="N41" i="16"/>
  <c r="N19" i="43" s="1"/>
  <c r="N42" i="43" s="1"/>
  <c r="K32" i="39"/>
  <c r="R31" i="39"/>
  <c r="AM80" i="38"/>
  <c r="AP80" i="38" s="1"/>
  <c r="G83" i="1"/>
  <c r="G84" i="1" s="1"/>
  <c r="G41" i="1"/>
  <c r="G4" i="43" s="1"/>
  <c r="G42" i="43" s="1"/>
  <c r="P83" i="13"/>
  <c r="P84" i="13" s="1"/>
  <c r="P41" i="13"/>
  <c r="P16" i="43" s="1"/>
  <c r="O83" i="3"/>
  <c r="O84" i="3" s="1"/>
  <c r="S8" i="39" s="1"/>
  <c r="O41" i="3"/>
  <c r="T33" i="39"/>
  <c r="C83" i="17"/>
  <c r="C84" i="17" s="1"/>
  <c r="C41" i="17"/>
  <c r="P83" i="22"/>
  <c r="P84" i="22" s="1"/>
  <c r="P41" i="22"/>
  <c r="P25" i="43" s="1"/>
  <c r="T80" i="37"/>
  <c r="AM36" i="36"/>
  <c r="AP36" i="36" s="1"/>
  <c r="T8" i="39"/>
  <c r="G9" i="39"/>
  <c r="N27" i="39"/>
  <c r="G8" i="39"/>
  <c r="G16" i="39"/>
  <c r="T11" i="39"/>
  <c r="O83" i="17"/>
  <c r="O84" i="17" s="1"/>
  <c r="S22" i="39" s="1"/>
  <c r="O41" i="17"/>
  <c r="K8" i="39"/>
  <c r="N26" i="39"/>
  <c r="AM79" i="7"/>
  <c r="AP79" i="7" s="1"/>
  <c r="AM79" i="27"/>
  <c r="AP79" i="27" s="1"/>
  <c r="AM79" i="11"/>
  <c r="AP79" i="11" s="1"/>
  <c r="AM79" i="15"/>
  <c r="AP79" i="15" s="1"/>
  <c r="AM79" i="32"/>
  <c r="AP79" i="32" s="1"/>
  <c r="AM79" i="13"/>
  <c r="AP79" i="13" s="1"/>
  <c r="AM37" i="29"/>
  <c r="AP37" i="29" s="1"/>
  <c r="Z81" i="5"/>
  <c r="Z39" i="5"/>
  <c r="Z81" i="8"/>
  <c r="Z39" i="8"/>
  <c r="Z81" i="32"/>
  <c r="Z39" i="32"/>
  <c r="H81" i="34"/>
  <c r="H39" i="34"/>
  <c r="AB39" i="34"/>
  <c r="AB81" i="34"/>
  <c r="AH39" i="4"/>
  <c r="AH81" i="4"/>
  <c r="AH81" i="33"/>
  <c r="AH39" i="33"/>
  <c r="AC81" i="10"/>
  <c r="AC39" i="10"/>
  <c r="AE39" i="5"/>
  <c r="AE81" i="5"/>
  <c r="X81" i="1"/>
  <c r="X39" i="1"/>
  <c r="AF39" i="29"/>
  <c r="AF81" i="29"/>
  <c r="V38" i="20"/>
  <c r="V80" i="20"/>
  <c r="T80" i="20" s="1"/>
  <c r="T37" i="20"/>
  <c r="AM37" i="20" s="1"/>
  <c r="AP37" i="20" s="1"/>
  <c r="AE81" i="13"/>
  <c r="AE39" i="13"/>
  <c r="AE39" i="26"/>
  <c r="AE81" i="26"/>
  <c r="AB39" i="28"/>
  <c r="AB81" i="28"/>
  <c r="Z81" i="14"/>
  <c r="Z39" i="14"/>
  <c r="W39" i="28"/>
  <c r="W81" i="28"/>
  <c r="AI81" i="14"/>
  <c r="AI39" i="14"/>
  <c r="AC81" i="32"/>
  <c r="AC39" i="32"/>
  <c r="L81" i="23"/>
  <c r="L39" i="23"/>
  <c r="AH39" i="28"/>
  <c r="AH81" i="28"/>
  <c r="H39" i="8"/>
  <c r="H81" i="8"/>
  <c r="X39" i="3"/>
  <c r="X81" i="3"/>
  <c r="Y81" i="32"/>
  <c r="Y39" i="32"/>
  <c r="V38" i="33"/>
  <c r="V80" i="33"/>
  <c r="T80" i="33" s="1"/>
  <c r="T37" i="33"/>
  <c r="AM37" i="21"/>
  <c r="AP37" i="21" s="1"/>
  <c r="T37" i="23"/>
  <c r="V38" i="23"/>
  <c r="V80" i="23"/>
  <c r="T80" i="23" s="1"/>
  <c r="AA81" i="5"/>
  <c r="AA39" i="5"/>
  <c r="AB81" i="26"/>
  <c r="AB39" i="26"/>
  <c r="AA81" i="7"/>
  <c r="AA39" i="7"/>
  <c r="AE39" i="16"/>
  <c r="AE81" i="16"/>
  <c r="H39" i="18"/>
  <c r="H81" i="18"/>
  <c r="K81" i="11"/>
  <c r="K39" i="11"/>
  <c r="Z81" i="7"/>
  <c r="Z39" i="7"/>
  <c r="W81" i="32"/>
  <c r="W39" i="32"/>
  <c r="AE39" i="33"/>
  <c r="AE81" i="33"/>
  <c r="Y81" i="5"/>
  <c r="Y39" i="5"/>
  <c r="AB39" i="7"/>
  <c r="AB81" i="7"/>
  <c r="S81" i="17"/>
  <c r="S39" i="17"/>
  <c r="M81" i="5"/>
  <c r="M39" i="5"/>
  <c r="L39" i="27"/>
  <c r="L81" i="27"/>
  <c r="AI81" i="33"/>
  <c r="AI39" i="33"/>
  <c r="Z81" i="27"/>
  <c r="Z39" i="27"/>
  <c r="Y39" i="29"/>
  <c r="Y81" i="29"/>
  <c r="L81" i="26"/>
  <c r="L39" i="26"/>
  <c r="AC39" i="19"/>
  <c r="AC81" i="19"/>
  <c r="AC39" i="6"/>
  <c r="AC81" i="6"/>
  <c r="M39" i="34"/>
  <c r="M81" i="34"/>
  <c r="E80" i="19"/>
  <c r="E38" i="19"/>
  <c r="F81" i="26"/>
  <c r="F39" i="26"/>
  <c r="AE81" i="6"/>
  <c r="AE39" i="6"/>
  <c r="AC39" i="1"/>
  <c r="AC81" i="1"/>
  <c r="AA81" i="1"/>
  <c r="AA39" i="1"/>
  <c r="K39" i="28"/>
  <c r="K81" i="28"/>
  <c r="AG39" i="26"/>
  <c r="AG81" i="26"/>
  <c r="L81" i="29"/>
  <c r="L39" i="29"/>
  <c r="H39" i="3"/>
  <c r="H81" i="3"/>
  <c r="M81" i="8"/>
  <c r="M39" i="8"/>
  <c r="H39" i="4"/>
  <c r="H81" i="4"/>
  <c r="AD39" i="22"/>
  <c r="AD81" i="22"/>
  <c r="F39" i="5"/>
  <c r="F81" i="5"/>
  <c r="S81" i="16"/>
  <c r="S39" i="16"/>
  <c r="F39" i="30"/>
  <c r="F81" i="30"/>
  <c r="AE39" i="23"/>
  <c r="AE81" i="23"/>
  <c r="V80" i="11"/>
  <c r="T80" i="11" s="1"/>
  <c r="V38" i="11"/>
  <c r="T37" i="11"/>
  <c r="H39" i="30"/>
  <c r="H81" i="30"/>
  <c r="AB39" i="33"/>
  <c r="AB81" i="33"/>
  <c r="L39" i="10"/>
  <c r="L81" i="10"/>
  <c r="Z81" i="34"/>
  <c r="Z39" i="34"/>
  <c r="Z81" i="13"/>
  <c r="Z39" i="13"/>
  <c r="K39" i="16"/>
  <c r="K81" i="16"/>
  <c r="L81" i="7"/>
  <c r="L39" i="7"/>
  <c r="AB39" i="14"/>
  <c r="AB81" i="14"/>
  <c r="R79" i="16"/>
  <c r="AM79" i="16" s="1"/>
  <c r="AP79" i="16" s="1"/>
  <c r="AM36" i="16"/>
  <c r="AP36" i="16" s="1"/>
  <c r="V38" i="14"/>
  <c r="V80" i="14"/>
  <c r="T80" i="14" s="1"/>
  <c r="T37" i="14"/>
  <c r="AH39" i="26"/>
  <c r="AH81" i="26"/>
  <c r="AG39" i="7"/>
  <c r="AG81" i="7"/>
  <c r="L81" i="6"/>
  <c r="L39" i="6"/>
  <c r="AH39" i="8"/>
  <c r="AH81" i="8"/>
  <c r="AH81" i="17"/>
  <c r="AH39" i="17"/>
  <c r="X81" i="32"/>
  <c r="X39" i="32"/>
  <c r="AF39" i="17"/>
  <c r="AF81" i="17"/>
  <c r="S39" i="29"/>
  <c r="S81" i="29"/>
  <c r="AB81" i="16"/>
  <c r="AB39" i="16"/>
  <c r="U40" i="16"/>
  <c r="U82" i="16"/>
  <c r="AM36" i="10"/>
  <c r="AP36" i="10" s="1"/>
  <c r="AM79" i="6"/>
  <c r="AP79" i="6" s="1"/>
  <c r="F81" i="22"/>
  <c r="F39" i="22"/>
  <c r="AA81" i="3"/>
  <c r="AA39" i="3"/>
  <c r="Z81" i="4"/>
  <c r="Z39" i="4"/>
  <c r="AF38" i="13"/>
  <c r="AF80" i="13"/>
  <c r="R80" i="13" s="1"/>
  <c r="R37" i="13"/>
  <c r="AE39" i="7"/>
  <c r="AE81" i="7"/>
  <c r="AA39" i="30"/>
  <c r="AA81" i="30"/>
  <c r="AF80" i="34"/>
  <c r="R80" i="34" s="1"/>
  <c r="AF38" i="34"/>
  <c r="R37" i="34"/>
  <c r="S81" i="36"/>
  <c r="S39" i="36"/>
  <c r="AC81" i="8"/>
  <c r="AC39" i="8"/>
  <c r="W39" i="6"/>
  <c r="W81" i="6"/>
  <c r="AM36" i="28"/>
  <c r="AP36" i="28" s="1"/>
  <c r="AD81" i="15"/>
  <c r="AD39" i="15"/>
  <c r="L39" i="34"/>
  <c r="L81" i="34"/>
  <c r="W81" i="34"/>
  <c r="W39" i="34"/>
  <c r="T37" i="8"/>
  <c r="V38" i="8"/>
  <c r="V80" i="8"/>
  <c r="T80" i="8" s="1"/>
  <c r="AI81" i="10"/>
  <c r="AI39" i="10"/>
  <c r="E81" i="5"/>
  <c r="E39" i="5"/>
  <c r="W39" i="37"/>
  <c r="W81" i="37"/>
  <c r="L81" i="33"/>
  <c r="L39" i="33"/>
  <c r="AE81" i="19"/>
  <c r="AE39" i="19"/>
  <c r="AB81" i="1"/>
  <c r="AB39" i="1"/>
  <c r="AD39" i="25"/>
  <c r="AD81" i="25"/>
  <c r="R79" i="23"/>
  <c r="AM79" i="23" s="1"/>
  <c r="AP79" i="23" s="1"/>
  <c r="AM36" i="23"/>
  <c r="AP36" i="23" s="1"/>
  <c r="AC39" i="14"/>
  <c r="AC81" i="14"/>
  <c r="X81" i="5"/>
  <c r="X39" i="5"/>
  <c r="AG81" i="10"/>
  <c r="AG39" i="10"/>
  <c r="AI81" i="4"/>
  <c r="AI39" i="4"/>
  <c r="X39" i="25"/>
  <c r="X81" i="25"/>
  <c r="L81" i="36"/>
  <c r="L39" i="36"/>
  <c r="K81" i="32"/>
  <c r="K39" i="32"/>
  <c r="AF80" i="1"/>
  <c r="R80" i="1" s="1"/>
  <c r="R37" i="1"/>
  <c r="AF38" i="1"/>
  <c r="V38" i="28"/>
  <c r="V80" i="28"/>
  <c r="T80" i="28" s="1"/>
  <c r="T37" i="28"/>
  <c r="F81" i="21"/>
  <c r="F39" i="21"/>
  <c r="Z81" i="20"/>
  <c r="Z39" i="20"/>
  <c r="K39" i="34"/>
  <c r="K81" i="34"/>
  <c r="E81" i="35"/>
  <c r="E39" i="35"/>
  <c r="H39" i="10"/>
  <c r="H81" i="10"/>
  <c r="F39" i="23"/>
  <c r="F81" i="23"/>
  <c r="W81" i="29"/>
  <c r="W39" i="29"/>
  <c r="F39" i="11"/>
  <c r="F81" i="11"/>
  <c r="T37" i="15"/>
  <c r="V80" i="15"/>
  <c r="T80" i="15" s="1"/>
  <c r="V38" i="15"/>
  <c r="W81" i="11"/>
  <c r="W39" i="11"/>
  <c r="AF39" i="5"/>
  <c r="AF81" i="5"/>
  <c r="K39" i="15"/>
  <c r="K81" i="15"/>
  <c r="K39" i="1"/>
  <c r="K81" i="1"/>
  <c r="AB39" i="3"/>
  <c r="AB81" i="3"/>
  <c r="Y81" i="25"/>
  <c r="Y39" i="25"/>
  <c r="W39" i="10"/>
  <c r="W81" i="10"/>
  <c r="H81" i="22"/>
  <c r="H39" i="22"/>
  <c r="S81" i="15"/>
  <c r="S39" i="15"/>
  <c r="E81" i="34"/>
  <c r="E39" i="34"/>
  <c r="AG39" i="15"/>
  <c r="AG81" i="15"/>
  <c r="V81" i="29"/>
  <c r="V39" i="29"/>
  <c r="AD39" i="13"/>
  <c r="AD81" i="13"/>
  <c r="Y81" i="35"/>
  <c r="Y39" i="35"/>
  <c r="AE81" i="27"/>
  <c r="AE39" i="27"/>
  <c r="E39" i="3"/>
  <c r="E81" i="3"/>
  <c r="S39" i="10"/>
  <c r="S81" i="10"/>
  <c r="AC81" i="33"/>
  <c r="AC39" i="33"/>
  <c r="L81" i="21"/>
  <c r="L39" i="21"/>
  <c r="Y81" i="27"/>
  <c r="Y39" i="27"/>
  <c r="S39" i="7"/>
  <c r="S81" i="7"/>
  <c r="Y39" i="13"/>
  <c r="Y81" i="13"/>
  <c r="AG39" i="30"/>
  <c r="AG81" i="30"/>
  <c r="V38" i="22"/>
  <c r="V80" i="22"/>
  <c r="T80" i="22" s="1"/>
  <c r="T37" i="22"/>
  <c r="AB39" i="31"/>
  <c r="AB81" i="31"/>
  <c r="AM36" i="11"/>
  <c r="AP36" i="11" s="1"/>
  <c r="W81" i="19"/>
  <c r="W39" i="19"/>
  <c r="AG81" i="33"/>
  <c r="AG39" i="33"/>
  <c r="AF80" i="19"/>
  <c r="AF38" i="19"/>
  <c r="R37" i="19"/>
  <c r="Z39" i="23"/>
  <c r="Z81" i="23"/>
  <c r="H39" i="35"/>
  <c r="H81" i="35"/>
  <c r="AG39" i="16"/>
  <c r="AG81" i="16"/>
  <c r="AI81" i="34"/>
  <c r="AI39" i="34"/>
  <c r="Z39" i="6"/>
  <c r="Z81" i="6"/>
  <c r="H81" i="27"/>
  <c r="H39" i="27"/>
  <c r="F81" i="19"/>
  <c r="F39" i="19"/>
  <c r="AC81" i="11"/>
  <c r="AC39" i="11"/>
  <c r="AH39" i="34"/>
  <c r="AH81" i="34"/>
  <c r="W39" i="23"/>
  <c r="W81" i="23"/>
  <c r="Z81" i="36"/>
  <c r="Z39" i="36"/>
  <c r="S39" i="20"/>
  <c r="S81" i="20"/>
  <c r="H81" i="14"/>
  <c r="H39" i="14"/>
  <c r="AA81" i="10"/>
  <c r="AA39" i="10"/>
  <c r="X81" i="23"/>
  <c r="X39" i="23"/>
  <c r="Y81" i="14"/>
  <c r="Y39" i="14"/>
  <c r="V38" i="10"/>
  <c r="V80" i="10"/>
  <c r="T80" i="10" s="1"/>
  <c r="T37" i="10"/>
  <c r="AH81" i="35"/>
  <c r="AH39" i="35"/>
  <c r="X39" i="10"/>
  <c r="X81" i="10"/>
  <c r="Y81" i="3"/>
  <c r="Y39" i="3"/>
  <c r="AE81" i="36"/>
  <c r="AE39" i="36"/>
  <c r="AG81" i="22"/>
  <c r="AG39" i="22"/>
  <c r="AI81" i="8"/>
  <c r="AI39" i="8"/>
  <c r="Y39" i="30"/>
  <c r="Y81" i="30"/>
  <c r="AI81" i="32"/>
  <c r="AI39" i="32"/>
  <c r="R79" i="28"/>
  <c r="L39" i="25"/>
  <c r="L81" i="25"/>
  <c r="Y39" i="15"/>
  <c r="Y81" i="15"/>
  <c r="S39" i="11"/>
  <c r="S81" i="11"/>
  <c r="AD39" i="34"/>
  <c r="AD81" i="34"/>
  <c r="T80" i="21"/>
  <c r="AM80" i="21" s="1"/>
  <c r="AP80" i="21" s="1"/>
  <c r="T80" i="5"/>
  <c r="AE81" i="2"/>
  <c r="AE39" i="2"/>
  <c r="AG39" i="11"/>
  <c r="AG81" i="11"/>
  <c r="AA39" i="34"/>
  <c r="AA81" i="34"/>
  <c r="W81" i="8"/>
  <c r="W39" i="8"/>
  <c r="V80" i="16"/>
  <c r="T80" i="16" s="1"/>
  <c r="V38" i="16"/>
  <c r="V80" i="1"/>
  <c r="T80" i="1" s="1"/>
  <c r="V38" i="1"/>
  <c r="T37" i="1"/>
  <c r="AM37" i="1" s="1"/>
  <c r="AP37" i="1" s="1"/>
  <c r="K39" i="30"/>
  <c r="K81" i="30"/>
  <c r="Z39" i="10"/>
  <c r="Z81" i="10"/>
  <c r="AH81" i="13"/>
  <c r="AH39" i="13"/>
  <c r="E39" i="13"/>
  <c r="E81" i="13"/>
  <c r="S81" i="21"/>
  <c r="S39" i="21"/>
  <c r="R37" i="33"/>
  <c r="AM37" i="33" s="1"/>
  <c r="AP37" i="33" s="1"/>
  <c r="AF80" i="33"/>
  <c r="R80" i="33" s="1"/>
  <c r="AF38" i="33"/>
  <c r="AM79" i="1"/>
  <c r="AP79" i="1" s="1"/>
  <c r="AD81" i="23"/>
  <c r="AD39" i="23"/>
  <c r="AM79" i="28"/>
  <c r="AP79" i="28" s="1"/>
  <c r="AG39" i="4"/>
  <c r="AG81" i="4"/>
  <c r="AD81" i="3"/>
  <c r="AD39" i="3"/>
  <c r="E81" i="4"/>
  <c r="E39" i="4"/>
  <c r="F39" i="8"/>
  <c r="F81" i="8"/>
  <c r="E39" i="16"/>
  <c r="E81" i="16"/>
  <c r="X81" i="36"/>
  <c r="X39" i="36"/>
  <c r="AE39" i="1"/>
  <c r="AE81" i="1"/>
  <c r="AF80" i="8"/>
  <c r="R80" i="8" s="1"/>
  <c r="AF38" i="8"/>
  <c r="R37" i="8"/>
  <c r="AC39" i="31"/>
  <c r="AC81" i="31"/>
  <c r="K39" i="19"/>
  <c r="K81" i="19"/>
  <c r="AG81" i="6"/>
  <c r="AG39" i="6"/>
  <c r="H81" i="7"/>
  <c r="H39" i="7"/>
  <c r="AB81" i="32"/>
  <c r="AB39" i="32"/>
  <c r="AM36" i="22"/>
  <c r="AP36" i="22" s="1"/>
  <c r="E81" i="36"/>
  <c r="E39" i="36"/>
  <c r="E81" i="17"/>
  <c r="E39" i="17"/>
  <c r="AH81" i="27"/>
  <c r="AH39" i="27"/>
  <c r="K39" i="8"/>
  <c r="K81" i="8"/>
  <c r="AH81" i="10"/>
  <c r="AH39" i="10"/>
  <c r="AM79" i="36"/>
  <c r="AP79" i="36" s="1"/>
  <c r="M81" i="32"/>
  <c r="M39" i="32"/>
  <c r="AE81" i="35"/>
  <c r="AE39" i="35"/>
  <c r="AG39" i="5"/>
  <c r="AG81" i="5"/>
  <c r="H81" i="31"/>
  <c r="H39" i="31"/>
  <c r="AA39" i="17"/>
  <c r="AA81" i="17"/>
  <c r="AI39" i="23"/>
  <c r="AI81" i="23"/>
  <c r="AD39" i="11"/>
  <c r="AD81" i="11"/>
  <c r="AF38" i="11"/>
  <c r="AF80" i="11"/>
  <c r="R37" i="11"/>
  <c r="AM37" i="11" s="1"/>
  <c r="AP37" i="11" s="1"/>
  <c r="X81" i="30"/>
  <c r="X39" i="30"/>
  <c r="AC39" i="13"/>
  <c r="AC81" i="13"/>
  <c r="AD39" i="16"/>
  <c r="AD81" i="16"/>
  <c r="W81" i="25"/>
  <c r="W39" i="25"/>
  <c r="X81" i="8"/>
  <c r="X39" i="8"/>
  <c r="AF38" i="16"/>
  <c r="AF80" i="16"/>
  <c r="R37" i="16"/>
  <c r="R37" i="36"/>
  <c r="AF38" i="36"/>
  <c r="AF80" i="36"/>
  <c r="R80" i="36" s="1"/>
  <c r="L81" i="17"/>
  <c r="L39" i="17"/>
  <c r="W81" i="5"/>
  <c r="W39" i="5"/>
  <c r="H39" i="28"/>
  <c r="H81" i="28"/>
  <c r="K81" i="13"/>
  <c r="K39" i="13"/>
  <c r="E81" i="27"/>
  <c r="E39" i="27"/>
  <c r="X39" i="29"/>
  <c r="X81" i="29"/>
  <c r="W81" i="35"/>
  <c r="W39" i="35"/>
  <c r="L81" i="14"/>
  <c r="L39" i="14"/>
  <c r="H81" i="36"/>
  <c r="H39" i="36"/>
  <c r="H39" i="20"/>
  <c r="H81" i="20"/>
  <c r="AH39" i="1"/>
  <c r="AH81" i="1"/>
  <c r="AM79" i="10"/>
  <c r="AP79" i="10" s="1"/>
  <c r="M39" i="13"/>
  <c r="M81" i="13"/>
  <c r="M39" i="1"/>
  <c r="M81" i="1"/>
  <c r="AA81" i="2"/>
  <c r="AA39" i="2"/>
  <c r="AG81" i="19"/>
  <c r="AG39" i="19"/>
  <c r="AA39" i="33"/>
  <c r="AA81" i="33"/>
  <c r="AI39" i="16"/>
  <c r="AI81" i="16"/>
  <c r="M39" i="30"/>
  <c r="M81" i="30"/>
  <c r="L39" i="19"/>
  <c r="L81" i="19"/>
  <c r="X39" i="6"/>
  <c r="X81" i="6"/>
  <c r="V39" i="37"/>
  <c r="V81" i="37"/>
  <c r="AD39" i="4"/>
  <c r="AD81" i="4"/>
  <c r="S81" i="30"/>
  <c r="S39" i="30"/>
  <c r="AM36" i="6"/>
  <c r="AP36" i="6" s="1"/>
  <c r="AC81" i="16"/>
  <c r="AC39" i="16"/>
  <c r="S81" i="6"/>
  <c r="S39" i="6"/>
  <c r="AB39" i="25"/>
  <c r="AB81" i="25"/>
  <c r="M39" i="10"/>
  <c r="M81" i="10"/>
  <c r="K39" i="31"/>
  <c r="K81" i="31"/>
  <c r="AD39" i="6"/>
  <c r="AD81" i="6"/>
  <c r="AE39" i="3"/>
  <c r="AE81" i="3"/>
  <c r="AF80" i="28"/>
  <c r="R80" i="28" s="1"/>
  <c r="AF38" i="28"/>
  <c r="R37" i="28"/>
  <c r="L39" i="5"/>
  <c r="L81" i="5"/>
  <c r="AF38" i="10"/>
  <c r="AF80" i="10"/>
  <c r="R37" i="10"/>
  <c r="K39" i="7"/>
  <c r="K81" i="7"/>
  <c r="AC81" i="30"/>
  <c r="AC39" i="30"/>
  <c r="AI39" i="27"/>
  <c r="AI81" i="27"/>
  <c r="Z81" i="33"/>
  <c r="Z39" i="33"/>
  <c r="AA39" i="28"/>
  <c r="AA81" i="28"/>
  <c r="AI39" i="3"/>
  <c r="AI81" i="3"/>
  <c r="AH81" i="36"/>
  <c r="AH39" i="36"/>
  <c r="F39" i="16"/>
  <c r="F81" i="16"/>
  <c r="F81" i="34"/>
  <c r="F39" i="34"/>
  <c r="L81" i="28"/>
  <c r="L39" i="28"/>
  <c r="AB81" i="13"/>
  <c r="AB39" i="13"/>
  <c r="L81" i="3"/>
  <c r="L39" i="3"/>
  <c r="Y81" i="17"/>
  <c r="Y39" i="17"/>
  <c r="AH39" i="15"/>
  <c r="AH81" i="15"/>
  <c r="X81" i="33"/>
  <c r="X39" i="33"/>
  <c r="X81" i="17"/>
  <c r="X39" i="17"/>
  <c r="AA39" i="20"/>
  <c r="AA81" i="20"/>
  <c r="E81" i="26"/>
  <c r="E39" i="26"/>
  <c r="AI81" i="31"/>
  <c r="AI39" i="31"/>
  <c r="AD81" i="1"/>
  <c r="AD39" i="1"/>
  <c r="AF80" i="23"/>
  <c r="R37" i="23"/>
  <c r="R80" i="23" s="1"/>
  <c r="AF38" i="23"/>
  <c r="AB39" i="19"/>
  <c r="AB81" i="19"/>
  <c r="V38" i="32"/>
  <c r="V80" i="32"/>
  <c r="T80" i="32" s="1"/>
  <c r="V39" i="18"/>
  <c r="V81" i="18"/>
  <c r="M39" i="25"/>
  <c r="M81" i="25"/>
  <c r="L81" i="4"/>
  <c r="L39" i="4"/>
  <c r="AF38" i="30"/>
  <c r="AF80" i="30"/>
  <c r="R37" i="30"/>
  <c r="E81" i="14"/>
  <c r="E39" i="14"/>
  <c r="V80" i="19"/>
  <c r="T80" i="19" s="1"/>
  <c r="V38" i="19"/>
  <c r="T37" i="19"/>
  <c r="AM37" i="19" s="1"/>
  <c r="AP37" i="19" s="1"/>
  <c r="AM36" i="14"/>
  <c r="AP36" i="14" s="1"/>
  <c r="AE39" i="20"/>
  <c r="AE81" i="20"/>
  <c r="AA81" i="23"/>
  <c r="AA39" i="23"/>
  <c r="AE39" i="32"/>
  <c r="AE81" i="32"/>
  <c r="AB39" i="29"/>
  <c r="AB81" i="29"/>
  <c r="AC39" i="23"/>
  <c r="AC81" i="23"/>
  <c r="AI81" i="30"/>
  <c r="AI39" i="30"/>
  <c r="S81" i="31"/>
  <c r="S39" i="31"/>
  <c r="W81" i="13"/>
  <c r="W39" i="13"/>
  <c r="AB39" i="23"/>
  <c r="AB81" i="23"/>
  <c r="S39" i="19"/>
  <c r="S81" i="19"/>
  <c r="H39" i="16"/>
  <c r="H81" i="16"/>
  <c r="V38" i="27"/>
  <c r="V80" i="27"/>
  <c r="T80" i="27" s="1"/>
  <c r="T37" i="27"/>
  <c r="V38" i="34"/>
  <c r="V80" i="34"/>
  <c r="T80" i="34" s="1"/>
  <c r="T37" i="34"/>
  <c r="L39" i="13"/>
  <c r="L81" i="13"/>
  <c r="AM36" i="15"/>
  <c r="AP36" i="15" s="1"/>
  <c r="AH39" i="23"/>
  <c r="AH81" i="23"/>
  <c r="AE81" i="14"/>
  <c r="AE39" i="14"/>
  <c r="AG39" i="8"/>
  <c r="AG81" i="8"/>
  <c r="S39" i="28"/>
  <c r="S81" i="28"/>
  <c r="V38" i="31"/>
  <c r="V80" i="31"/>
  <c r="T80" i="31" s="1"/>
  <c r="T37" i="31"/>
  <c r="AF80" i="25"/>
  <c r="R80" i="25" s="1"/>
  <c r="AF38" i="25"/>
  <c r="R37" i="25"/>
  <c r="AG39" i="20"/>
  <c r="AG81" i="20"/>
  <c r="AI39" i="17"/>
  <c r="AI81" i="17"/>
  <c r="M81" i="19"/>
  <c r="M39" i="19"/>
  <c r="AG81" i="27"/>
  <c r="AG39" i="27"/>
  <c r="F81" i="33"/>
  <c r="F39" i="33"/>
  <c r="F81" i="4"/>
  <c r="F39" i="4"/>
  <c r="X81" i="34"/>
  <c r="X39" i="34"/>
  <c r="AM79" i="22"/>
  <c r="AP79" i="22" s="1"/>
  <c r="AH39" i="6"/>
  <c r="AH81" i="6"/>
  <c r="AE81" i="31"/>
  <c r="AE39" i="31"/>
  <c r="AC81" i="17"/>
  <c r="AC39" i="17"/>
  <c r="R80" i="10"/>
  <c r="V38" i="36"/>
  <c r="V80" i="36"/>
  <c r="T37" i="36"/>
  <c r="AM37" i="36" s="1"/>
  <c r="AP37" i="36" s="1"/>
  <c r="M81" i="3"/>
  <c r="M39" i="3"/>
  <c r="H81" i="6"/>
  <c r="H39" i="6"/>
  <c r="AD39" i="31"/>
  <c r="AD81" i="31"/>
  <c r="X39" i="7"/>
  <c r="X81" i="7"/>
  <c r="V80" i="17"/>
  <c r="T80" i="17" s="1"/>
  <c r="AM80" i="17" s="1"/>
  <c r="AP80" i="17" s="1"/>
  <c r="V38" i="17"/>
  <c r="T37" i="17"/>
  <c r="M81" i="14"/>
  <c r="M39" i="14"/>
  <c r="M81" i="7"/>
  <c r="M39" i="7"/>
  <c r="V39" i="5"/>
  <c r="V81" i="5"/>
  <c r="AM36" i="7"/>
  <c r="AP36" i="7" s="1"/>
  <c r="AF38" i="7"/>
  <c r="AF80" i="7"/>
  <c r="R80" i="7" s="1"/>
  <c r="R37" i="7"/>
  <c r="L81" i="1"/>
  <c r="L39" i="1"/>
  <c r="S81" i="13"/>
  <c r="S39" i="13"/>
  <c r="Y81" i="23"/>
  <c r="Y39" i="23"/>
  <c r="F81" i="3"/>
  <c r="F39" i="3"/>
  <c r="R79" i="3"/>
  <c r="AM79" i="3" s="1"/>
  <c r="AP79" i="3" s="1"/>
  <c r="AM36" i="3"/>
  <c r="AP36" i="3" s="1"/>
  <c r="AE39" i="11"/>
  <c r="AE81" i="11"/>
  <c r="L81" i="16"/>
  <c r="L39" i="16"/>
  <c r="M39" i="15"/>
  <c r="M81" i="15"/>
  <c r="AA39" i="15"/>
  <c r="AA81" i="15"/>
  <c r="H39" i="17"/>
  <c r="H81" i="17"/>
  <c r="AC81" i="15"/>
  <c r="AC39" i="15"/>
  <c r="AD39" i="10"/>
  <c r="AD81" i="10"/>
  <c r="Y81" i="31"/>
  <c r="Y39" i="31"/>
  <c r="H39" i="33"/>
  <c r="H81" i="33"/>
  <c r="AC39" i="22"/>
  <c r="AC81" i="22"/>
  <c r="V80" i="25"/>
  <c r="T80" i="25" s="1"/>
  <c r="T37" i="25"/>
  <c r="V38" i="25"/>
  <c r="R37" i="32"/>
  <c r="AM36" i="32"/>
  <c r="AP36" i="32" s="1"/>
  <c r="K39" i="22"/>
  <c r="K81" i="22"/>
  <c r="M81" i="16"/>
  <c r="M39" i="16"/>
  <c r="AI81" i="20"/>
  <c r="AI39" i="20"/>
  <c r="AE81" i="17"/>
  <c r="AE39" i="17"/>
  <c r="E81" i="25"/>
  <c r="E39" i="25"/>
  <c r="AD39" i="19"/>
  <c r="AD81" i="19"/>
  <c r="F39" i="7"/>
  <c r="F81" i="7"/>
  <c r="AG39" i="28"/>
  <c r="AG81" i="28"/>
  <c r="L81" i="15"/>
  <c r="L39" i="15"/>
  <c r="AC81" i="4"/>
  <c r="AC39" i="4"/>
  <c r="Y81" i="16"/>
  <c r="Y39" i="16"/>
  <c r="Y39" i="36"/>
  <c r="Y81" i="36"/>
  <c r="AE39" i="8"/>
  <c r="AE81" i="8"/>
  <c r="Y39" i="6"/>
  <c r="Y81" i="6"/>
  <c r="AB81" i="22"/>
  <c r="AB39" i="22"/>
  <c r="S81" i="32"/>
  <c r="S39" i="32"/>
  <c r="T79" i="19"/>
  <c r="AM79" i="19" s="1"/>
  <c r="AP79" i="19" s="1"/>
  <c r="Y39" i="4"/>
  <c r="Y81" i="4"/>
  <c r="AI39" i="1"/>
  <c r="AI81" i="1"/>
  <c r="AB39" i="11"/>
  <c r="AB81" i="11"/>
  <c r="X81" i="16"/>
  <c r="X39" i="16"/>
  <c r="H81" i="19"/>
  <c r="H39" i="19"/>
  <c r="F81" i="18"/>
  <c r="F39" i="18"/>
  <c r="AD81" i="8"/>
  <c r="AD39" i="8"/>
  <c r="S81" i="23"/>
  <c r="S39" i="23"/>
  <c r="H81" i="26"/>
  <c r="H39" i="26"/>
  <c r="M39" i="11"/>
  <c r="M81" i="11"/>
  <c r="E38" i="28"/>
  <c r="E80" i="28"/>
  <c r="AM80" i="28" s="1"/>
  <c r="AP80" i="28" s="1"/>
  <c r="M39" i="26"/>
  <c r="M81" i="26"/>
  <c r="AE39" i="15"/>
  <c r="AE81" i="15"/>
  <c r="X81" i="13"/>
  <c r="X39" i="13"/>
  <c r="F81" i="15"/>
  <c r="F39" i="15"/>
  <c r="AM79" i="31"/>
  <c r="AP79" i="31" s="1"/>
  <c r="AB39" i="27"/>
  <c r="AB81" i="27"/>
  <c r="AE39" i="4"/>
  <c r="AE81" i="4"/>
  <c r="H81" i="11"/>
  <c r="H39" i="11"/>
  <c r="H39" i="15"/>
  <c r="H81" i="15"/>
  <c r="AH81" i="31"/>
  <c r="AH39" i="31"/>
  <c r="W39" i="14"/>
  <c r="W81" i="14"/>
  <c r="K81" i="4"/>
  <c r="K39" i="4"/>
  <c r="X39" i="20"/>
  <c r="X81" i="20"/>
  <c r="W81" i="17"/>
  <c r="W39" i="17"/>
  <c r="AF80" i="22"/>
  <c r="R80" i="22" s="1"/>
  <c r="AF38" i="22"/>
  <c r="R37" i="22"/>
  <c r="AM37" i="22" s="1"/>
  <c r="AP37" i="22" s="1"/>
  <c r="L39" i="8"/>
  <c r="L81" i="8"/>
  <c r="AI81" i="11"/>
  <c r="AI39" i="11"/>
  <c r="F39" i="35"/>
  <c r="F81" i="35"/>
  <c r="X81" i="35"/>
  <c r="X39" i="35"/>
  <c r="S81" i="5"/>
  <c r="S39" i="5"/>
  <c r="AH81" i="16"/>
  <c r="AH39" i="16"/>
  <c r="AH39" i="5"/>
  <c r="AH81" i="5"/>
  <c r="K81" i="23"/>
  <c r="K39" i="23"/>
  <c r="E39" i="29"/>
  <c r="E81" i="29"/>
  <c r="Z39" i="28"/>
  <c r="Z81" i="28"/>
  <c r="Y81" i="19"/>
  <c r="Y39" i="19"/>
  <c r="AD81" i="20"/>
  <c r="AD39" i="20"/>
  <c r="Y81" i="22"/>
  <c r="Y39" i="22"/>
  <c r="AH39" i="2"/>
  <c r="AH81" i="2"/>
  <c r="T79" i="17"/>
  <c r="Y81" i="28"/>
  <c r="Y39" i="28"/>
  <c r="S39" i="27"/>
  <c r="S81" i="27"/>
  <c r="K39" i="29"/>
  <c r="K81" i="29"/>
  <c r="M81" i="36"/>
  <c r="M39" i="36"/>
  <c r="AB81" i="20"/>
  <c r="AB39" i="20"/>
  <c r="H81" i="1"/>
  <c r="H39" i="1"/>
  <c r="F81" i="10"/>
  <c r="F39" i="10"/>
  <c r="F39" i="6"/>
  <c r="F81" i="6"/>
  <c r="AB81" i="8"/>
  <c r="AB39" i="8"/>
  <c r="R38" i="20"/>
  <c r="R81" i="20" s="1"/>
  <c r="AF38" i="20"/>
  <c r="AF80" i="20"/>
  <c r="AI39" i="6"/>
  <c r="AI81" i="6"/>
  <c r="AA81" i="26"/>
  <c r="AA39" i="26"/>
  <c r="AG81" i="13"/>
  <c r="AG39" i="13"/>
  <c r="AF80" i="3"/>
  <c r="AF38" i="3"/>
  <c r="R37" i="3"/>
  <c r="AG81" i="23"/>
  <c r="AG39" i="23"/>
  <c r="AI81" i="22"/>
  <c r="AI39" i="22"/>
  <c r="W39" i="31"/>
  <c r="W81" i="31"/>
  <c r="S81" i="8"/>
  <c r="S39" i="8"/>
  <c r="AC39" i="27"/>
  <c r="AC81" i="27"/>
  <c r="R37" i="27"/>
  <c r="AM37" i="27" s="1"/>
  <c r="AP37" i="27" s="1"/>
  <c r="AF80" i="27"/>
  <c r="R80" i="27" s="1"/>
  <c r="AM80" i="27" s="1"/>
  <c r="AP80" i="27" s="1"/>
  <c r="AF38" i="27"/>
  <c r="V38" i="35"/>
  <c r="V80" i="35"/>
  <c r="T80" i="35" s="1"/>
  <c r="T37" i="35"/>
  <c r="AB81" i="24"/>
  <c r="AB39" i="24"/>
  <c r="AM79" i="30"/>
  <c r="AP79" i="30" s="1"/>
  <c r="F81" i="27"/>
  <c r="F39" i="27"/>
  <c r="AC81" i="35"/>
  <c r="AC39" i="35"/>
  <c r="AA81" i="8"/>
  <c r="AA39" i="8"/>
  <c r="AF80" i="6"/>
  <c r="AF38" i="6"/>
  <c r="R37" i="6"/>
  <c r="T37" i="16"/>
  <c r="F39" i="14"/>
  <c r="F81" i="14"/>
  <c r="K39" i="33"/>
  <c r="K81" i="33"/>
  <c r="V80" i="26"/>
  <c r="T80" i="26" s="1"/>
  <c r="V38" i="26"/>
  <c r="Z39" i="18"/>
  <c r="Z81" i="18"/>
  <c r="AA81" i="35"/>
  <c r="AA39" i="35"/>
  <c r="S81" i="14"/>
  <c r="S39" i="14"/>
  <c r="S81" i="25"/>
  <c r="S39" i="25"/>
  <c r="AH39" i="29"/>
  <c r="AH81" i="29"/>
  <c r="W39" i="15"/>
  <c r="W81" i="15"/>
  <c r="Z81" i="15"/>
  <c r="Z39" i="15"/>
  <c r="AA81" i="36"/>
  <c r="AA39" i="36"/>
  <c r="AA39" i="29"/>
  <c r="AA81" i="29"/>
  <c r="X39" i="19"/>
  <c r="X81" i="19"/>
  <c r="K39" i="10"/>
  <c r="K81" i="10"/>
  <c r="AD81" i="26"/>
  <c r="AD39" i="26"/>
  <c r="AI81" i="29"/>
  <c r="AI39" i="29"/>
  <c r="AD81" i="35"/>
  <c r="AD39" i="35"/>
  <c r="AG39" i="14"/>
  <c r="AG81" i="14"/>
  <c r="E81" i="11"/>
  <c r="E39" i="11"/>
  <c r="F39" i="25"/>
  <c r="F81" i="25"/>
  <c r="K39" i="20"/>
  <c r="K81" i="20"/>
  <c r="AE81" i="18"/>
  <c r="AE39" i="18"/>
  <c r="K81" i="35"/>
  <c r="K39" i="35"/>
  <c r="M81" i="27"/>
  <c r="M39" i="27"/>
  <c r="AD81" i="33"/>
  <c r="AD39" i="33"/>
  <c r="AF80" i="14"/>
  <c r="R80" i="14" s="1"/>
  <c r="AF38" i="14"/>
  <c r="R37" i="14"/>
  <c r="AM37" i="14" s="1"/>
  <c r="AP37" i="14" s="1"/>
  <c r="F39" i="1"/>
  <c r="F81" i="1"/>
  <c r="Y39" i="7"/>
  <c r="Y81" i="7"/>
  <c r="Z81" i="16"/>
  <c r="Z39" i="16"/>
  <c r="AM36" i="31"/>
  <c r="AP36" i="31" s="1"/>
  <c r="W81" i="7"/>
  <c r="W39" i="7"/>
  <c r="S39" i="26"/>
  <c r="S81" i="26"/>
  <c r="AM79" i="34"/>
  <c r="AP79" i="34" s="1"/>
  <c r="L81" i="31"/>
  <c r="L39" i="31"/>
  <c r="AM79" i="8"/>
  <c r="AP79" i="8" s="1"/>
  <c r="H81" i="13"/>
  <c r="H39" i="13"/>
  <c r="S40" i="22"/>
  <c r="S83" i="22" s="1"/>
  <c r="S82" i="22"/>
  <c r="S41" i="22"/>
  <c r="S25" i="43" s="1"/>
  <c r="AC39" i="25"/>
  <c r="AC81" i="25"/>
  <c r="H39" i="25"/>
  <c r="H81" i="25"/>
  <c r="F39" i="28"/>
  <c r="F81" i="28"/>
  <c r="E81" i="6"/>
  <c r="E39" i="6"/>
  <c r="M81" i="4"/>
  <c r="M39" i="4"/>
  <c r="Y39" i="20"/>
  <c r="Y81" i="20"/>
  <c r="K81" i="27"/>
  <c r="K39" i="27"/>
  <c r="X81" i="22"/>
  <c r="X39" i="22"/>
  <c r="L39" i="32"/>
  <c r="L81" i="32"/>
  <c r="AD39" i="18"/>
  <c r="AD81" i="18"/>
  <c r="AA39" i="13"/>
  <c r="AA81" i="13"/>
  <c r="E39" i="10"/>
  <c r="E81" i="10"/>
  <c r="W39" i="16"/>
  <c r="W81" i="16"/>
  <c r="Z39" i="1"/>
  <c r="Z81" i="1"/>
  <c r="M81" i="33"/>
  <c r="M39" i="33"/>
  <c r="R80" i="30"/>
  <c r="AM36" i="30"/>
  <c r="AP36" i="30" s="1"/>
  <c r="W81" i="3"/>
  <c r="W39" i="3"/>
  <c r="Y39" i="10"/>
  <c r="Y81" i="10"/>
  <c r="M81" i="23"/>
  <c r="M39" i="23"/>
  <c r="L39" i="22"/>
  <c r="L81" i="22"/>
  <c r="X81" i="26"/>
  <c r="X39" i="26"/>
  <c r="F39" i="32"/>
  <c r="F81" i="32"/>
  <c r="K81" i="14"/>
  <c r="K39" i="14"/>
  <c r="K81" i="26"/>
  <c r="K39" i="26"/>
  <c r="M81" i="28"/>
  <c r="M39" i="28"/>
  <c r="E38" i="20"/>
  <c r="E80" i="20"/>
  <c r="F81" i="13"/>
  <c r="F39" i="13"/>
  <c r="Y81" i="8"/>
  <c r="Y39" i="8"/>
  <c r="AC81" i="5"/>
  <c r="AC39" i="5"/>
  <c r="AF80" i="35"/>
  <c r="AF38" i="35"/>
  <c r="R37" i="35"/>
  <c r="AM37" i="35" s="1"/>
  <c r="AP37" i="35" s="1"/>
  <c r="AD81" i="30"/>
  <c r="AD39" i="30"/>
  <c r="V38" i="7"/>
  <c r="V80" i="7"/>
  <c r="T80" i="7" s="1"/>
  <c r="T37" i="7"/>
  <c r="S81" i="3"/>
  <c r="S39" i="3"/>
  <c r="AE81" i="22"/>
  <c r="AE39" i="22"/>
  <c r="L39" i="30"/>
  <c r="L81" i="30"/>
  <c r="M81" i="31"/>
  <c r="M39" i="31"/>
  <c r="E81" i="32"/>
  <c r="E39" i="32"/>
  <c r="AI39" i="19"/>
  <c r="AI81" i="19"/>
  <c r="AA81" i="16"/>
  <c r="AA39" i="16"/>
  <c r="H39" i="32"/>
  <c r="H81" i="32"/>
  <c r="AH81" i="19"/>
  <c r="AH39" i="19"/>
  <c r="AI39" i="36"/>
  <c r="AI81" i="36"/>
  <c r="AM36" i="27"/>
  <c r="AP36" i="27" s="1"/>
  <c r="E80" i="30"/>
  <c r="E38" i="30"/>
  <c r="AA39" i="31"/>
  <c r="AA81" i="31"/>
  <c r="K81" i="25"/>
  <c r="K39" i="25"/>
  <c r="X39" i="27"/>
  <c r="X81" i="27"/>
  <c r="V38" i="13"/>
  <c r="V80" i="13"/>
  <c r="T80" i="13" s="1"/>
  <c r="T37" i="13"/>
  <c r="X81" i="15"/>
  <c r="X39" i="15"/>
  <c r="Y81" i="34"/>
  <c r="Y39" i="34"/>
  <c r="Z39" i="3"/>
  <c r="Z81" i="3"/>
  <c r="W39" i="33"/>
  <c r="W81" i="33"/>
  <c r="Z81" i="30"/>
  <c r="Z39" i="30"/>
  <c r="AI39" i="13"/>
  <c r="AI81" i="13"/>
  <c r="F81" i="36"/>
  <c r="F39" i="36"/>
  <c r="AD81" i="32"/>
  <c r="AD39" i="32"/>
  <c r="AD39" i="28"/>
  <c r="AD81" i="28"/>
  <c r="AD39" i="7"/>
  <c r="AD81" i="7"/>
  <c r="AB81" i="15"/>
  <c r="AB39" i="15"/>
  <c r="V80" i="30"/>
  <c r="T80" i="30" s="1"/>
  <c r="V38" i="30"/>
  <c r="T37" i="30"/>
  <c r="AM37" i="30" s="1"/>
  <c r="AP37" i="30" s="1"/>
  <c r="H81" i="23"/>
  <c r="H39" i="23"/>
  <c r="Z39" i="11"/>
  <c r="Z81" i="11"/>
  <c r="Z81" i="35"/>
  <c r="Z39" i="35"/>
  <c r="K81" i="36"/>
  <c r="K39" i="36"/>
  <c r="W81" i="22"/>
  <c r="W39" i="22"/>
  <c r="AA39" i="27"/>
  <c r="AA81" i="27"/>
  <c r="E39" i="23"/>
  <c r="E81" i="23"/>
  <c r="H81" i="29"/>
  <c r="H39" i="29"/>
  <c r="Y81" i="1"/>
  <c r="Y39" i="1"/>
  <c r="U82" i="4"/>
  <c r="U40" i="4"/>
  <c r="AC39" i="28"/>
  <c r="AC81" i="28"/>
  <c r="M39" i="35"/>
  <c r="M81" i="35"/>
  <c r="Z81" i="29"/>
  <c r="Z39" i="29"/>
  <c r="AG39" i="1"/>
  <c r="AG81" i="1"/>
  <c r="AH81" i="3"/>
  <c r="AH39" i="3"/>
  <c r="AE81" i="34"/>
  <c r="AE39" i="34"/>
  <c r="AA39" i="6"/>
  <c r="AA81" i="6"/>
  <c r="AF80" i="31"/>
  <c r="R80" i="31" s="1"/>
  <c r="AM80" i="31" s="1"/>
  <c r="AP80" i="31" s="1"/>
  <c r="AF38" i="31"/>
  <c r="R37" i="31"/>
  <c r="AM37" i="31" s="1"/>
  <c r="AP37" i="31" s="1"/>
  <c r="AE81" i="21"/>
  <c r="AE39" i="21"/>
  <c r="AA81" i="19"/>
  <c r="AA39" i="19"/>
  <c r="W81" i="20"/>
  <c r="W39" i="20"/>
  <c r="AA81" i="14"/>
  <c r="AA39" i="14"/>
  <c r="AB39" i="35"/>
  <c r="AB81" i="35"/>
  <c r="Z39" i="25"/>
  <c r="Z81" i="25"/>
  <c r="E81" i="31"/>
  <c r="E39" i="31"/>
  <c r="AE39" i="25"/>
  <c r="AE81" i="25"/>
  <c r="H39" i="5"/>
  <c r="H81" i="5"/>
  <c r="AM36" i="8"/>
  <c r="AP36" i="8" s="1"/>
  <c r="X81" i="18"/>
  <c r="X39" i="18"/>
  <c r="X81" i="14"/>
  <c r="X39" i="14"/>
  <c r="S39" i="33"/>
  <c r="S81" i="33"/>
  <c r="R37" i="4"/>
  <c r="AF38" i="4"/>
  <c r="AF80" i="4"/>
  <c r="R80" i="4" s="1"/>
  <c r="M81" i="20"/>
  <c r="M39" i="20"/>
  <c r="AC39" i="36"/>
  <c r="AC81" i="36"/>
  <c r="E81" i="33"/>
  <c r="E39" i="33"/>
  <c r="AD39" i="27"/>
  <c r="AD81" i="27"/>
  <c r="L39" i="20"/>
  <c r="L81" i="20"/>
  <c r="AH81" i="7"/>
  <c r="AH39" i="7"/>
  <c r="V38" i="6"/>
  <c r="V80" i="6"/>
  <c r="T80" i="6" s="1"/>
  <c r="T37" i="6"/>
  <c r="AI81" i="25"/>
  <c r="AI39" i="25"/>
  <c r="R37" i="26"/>
  <c r="AM37" i="26" s="1"/>
  <c r="AP37" i="26" s="1"/>
  <c r="AF80" i="26"/>
  <c r="R80" i="26" s="1"/>
  <c r="AM80" i="26" s="1"/>
  <c r="AP80" i="26" s="1"/>
  <c r="AF38" i="26"/>
  <c r="M39" i="22"/>
  <c r="M81" i="22"/>
  <c r="Y81" i="11"/>
  <c r="Y39" i="11"/>
  <c r="W39" i="26"/>
  <c r="W81" i="26"/>
  <c r="AH81" i="30"/>
  <c r="AH39" i="30"/>
  <c r="AA81" i="22"/>
  <c r="AA39" i="22"/>
  <c r="AG81" i="36"/>
  <c r="AG39" i="36"/>
  <c r="X81" i="4"/>
  <c r="X39" i="4"/>
  <c r="AC39" i="7"/>
  <c r="AC81" i="7"/>
  <c r="L39" i="35"/>
  <c r="L81" i="35"/>
  <c r="X39" i="31"/>
  <c r="X81" i="31"/>
  <c r="AB39" i="30"/>
  <c r="AB81" i="30"/>
  <c r="F39" i="31"/>
  <c r="F81" i="31"/>
  <c r="E81" i="8"/>
  <c r="E39" i="8"/>
  <c r="R37" i="15"/>
  <c r="AF80" i="15"/>
  <c r="R80" i="15" s="1"/>
  <c r="AM80" i="15" s="1"/>
  <c r="AP80" i="15" s="1"/>
  <c r="AF38" i="15"/>
  <c r="W81" i="1"/>
  <c r="W39" i="1"/>
  <c r="L39" i="11"/>
  <c r="L81" i="11"/>
  <c r="S81" i="1"/>
  <c r="S39" i="1"/>
  <c r="Z39" i="22"/>
  <c r="Z81" i="22"/>
  <c r="AB81" i="6"/>
  <c r="AB39" i="6"/>
  <c r="AB81" i="5"/>
  <c r="AB39" i="5"/>
  <c r="M39" i="37"/>
  <c r="M81" i="37"/>
  <c r="E39" i="7"/>
  <c r="E81" i="7"/>
  <c r="AI39" i="26"/>
  <c r="AI81" i="26"/>
  <c r="AE81" i="28"/>
  <c r="AE39" i="28"/>
  <c r="AH39" i="32"/>
  <c r="AH81" i="32"/>
  <c r="M81" i="6"/>
  <c r="M39" i="6"/>
  <c r="AC39" i="26"/>
  <c r="AC81" i="26"/>
  <c r="F81" i="20"/>
  <c r="F39" i="20"/>
  <c r="R80" i="19"/>
  <c r="E39" i="15"/>
  <c r="E81" i="15"/>
  <c r="AA81" i="11"/>
  <c r="AA39" i="11"/>
  <c r="AF80" i="32"/>
  <c r="R80" i="32" s="1"/>
  <c r="AM80" i="32" s="1"/>
  <c r="AP80" i="32" s="1"/>
  <c r="AF38" i="32"/>
  <c r="S81" i="34"/>
  <c r="S39" i="34"/>
  <c r="W39" i="21"/>
  <c r="W81" i="21"/>
  <c r="AD81" i="36"/>
  <c r="AD39" i="36"/>
  <c r="AA39" i="25"/>
  <c r="AA81" i="25"/>
  <c r="E81" i="22"/>
  <c r="E39" i="22"/>
  <c r="S81" i="35"/>
  <c r="S39" i="35"/>
  <c r="AB39" i="36"/>
  <c r="AB81" i="36"/>
  <c r="Z39" i="26"/>
  <c r="Z81" i="26"/>
  <c r="AI81" i="15"/>
  <c r="AI39" i="15"/>
  <c r="AM36" i="34"/>
  <c r="AP36" i="34" s="1"/>
  <c r="AC39" i="20"/>
  <c r="AC81" i="20"/>
  <c r="AG81" i="25"/>
  <c r="AG39" i="25"/>
  <c r="AC39" i="3"/>
  <c r="AC81" i="3"/>
  <c r="T37" i="3"/>
  <c r="V80" i="3"/>
  <c r="T80" i="3" s="1"/>
  <c r="V38" i="3"/>
  <c r="Y39" i="26"/>
  <c r="Y81" i="26"/>
  <c r="AE81" i="10"/>
  <c r="AE39" i="10"/>
  <c r="E39" i="1"/>
  <c r="E81" i="1"/>
  <c r="AE81" i="30"/>
  <c r="AE39" i="30"/>
  <c r="U40" i="35"/>
  <c r="U83" i="35" s="1"/>
  <c r="U82" i="35"/>
  <c r="U83" i="2"/>
  <c r="U84" i="2" s="1"/>
  <c r="U41" i="2"/>
  <c r="U5" i="43" s="1"/>
  <c r="AM5" i="43" s="1"/>
  <c r="U82" i="36"/>
  <c r="U40" i="36"/>
  <c r="U83" i="10"/>
  <c r="U84" i="10" s="1"/>
  <c r="U41" i="10"/>
  <c r="U13" i="43" s="1"/>
  <c r="AM13" i="43" s="1"/>
  <c r="U82" i="19"/>
  <c r="U40" i="19"/>
  <c r="U40" i="32"/>
  <c r="U82" i="32"/>
  <c r="U40" i="7"/>
  <c r="U82" i="7"/>
  <c r="U40" i="27"/>
  <c r="U82" i="27"/>
  <c r="U40" i="13"/>
  <c r="U82" i="13"/>
  <c r="U83" i="21"/>
  <c r="U84" i="21" s="1"/>
  <c r="U41" i="21"/>
  <c r="U24" i="43" s="1"/>
  <c r="AM24" i="43" s="1"/>
  <c r="U82" i="3"/>
  <c r="U40" i="3"/>
  <c r="U83" i="34"/>
  <c r="U84" i="34" s="1"/>
  <c r="U41" i="34"/>
  <c r="U37" i="43" s="1"/>
  <c r="AM37" i="43" s="1"/>
  <c r="U40" i="1"/>
  <c r="U82" i="1"/>
  <c r="U82" i="11"/>
  <c r="U40" i="11"/>
  <c r="U40" i="14"/>
  <c r="U82" i="14"/>
  <c r="U83" i="31"/>
  <c r="U84" i="31" s="1"/>
  <c r="U41" i="31"/>
  <c r="U34" i="43" s="1"/>
  <c r="AM34" i="43" s="1"/>
  <c r="U81" i="6"/>
  <c r="U39" i="6"/>
  <c r="U82" i="24"/>
  <c r="U40" i="24"/>
  <c r="U83" i="8"/>
  <c r="U84" i="8" s="1"/>
  <c r="U41" i="8"/>
  <c r="U11" i="43" s="1"/>
  <c r="AM11" i="43" s="1"/>
  <c r="U40" i="33"/>
  <c r="U82" i="33"/>
  <c r="U40" i="28"/>
  <c r="U82" i="28"/>
  <c r="U83" i="38"/>
  <c r="U84" i="38" s="1"/>
  <c r="U41" i="38"/>
  <c r="U41" i="43" s="1"/>
  <c r="AM41" i="43" s="1"/>
  <c r="Z42" i="39"/>
  <c r="U40" i="25"/>
  <c r="U82" i="25"/>
  <c r="U83" i="22"/>
  <c r="U84" i="22" s="1"/>
  <c r="U41" i="22"/>
  <c r="U25" i="43" s="1"/>
  <c r="AM25" i="43" s="1"/>
  <c r="U40" i="30"/>
  <c r="U82" i="30"/>
  <c r="U40" i="17"/>
  <c r="U82" i="17"/>
  <c r="U83" i="9"/>
  <c r="U84" i="9" s="1"/>
  <c r="U41" i="9"/>
  <c r="U12" i="43" s="1"/>
  <c r="AM12" i="43" s="1"/>
  <c r="U40" i="15"/>
  <c r="U82" i="15"/>
  <c r="U82" i="23"/>
  <c r="U40" i="23"/>
  <c r="U82" i="5"/>
  <c r="U40" i="5"/>
  <c r="U40" i="12"/>
  <c r="U82" i="12"/>
  <c r="U83" i="29"/>
  <c r="U84" i="29" s="1"/>
  <c r="U41" i="29"/>
  <c r="U32" i="43" s="1"/>
  <c r="AM32" i="43" s="1"/>
  <c r="Z82" i="19"/>
  <c r="Z40" i="19"/>
  <c r="AH40" i="20"/>
  <c r="AH83" i="20" s="1"/>
  <c r="AH82" i="20"/>
  <c r="Y40" i="33"/>
  <c r="Y82" i="33"/>
  <c r="W82" i="30"/>
  <c r="W40" i="30"/>
  <c r="AM80" i="29"/>
  <c r="AP80" i="29" s="1"/>
  <c r="H84" i="9"/>
  <c r="L14" i="39" s="1"/>
  <c r="AM80" i="9"/>
  <c r="AP80" i="9" s="1"/>
  <c r="AB82" i="10"/>
  <c r="AB40" i="10"/>
  <c r="K40" i="6"/>
  <c r="K83" i="6" s="1"/>
  <c r="K82" i="6"/>
  <c r="AI40" i="7"/>
  <c r="AI82" i="7"/>
  <c r="AM80" i="5"/>
  <c r="AP80" i="5" s="1"/>
  <c r="AH82" i="25"/>
  <c r="AH40" i="25"/>
  <c r="AG40" i="32"/>
  <c r="AG83" i="32" s="1"/>
  <c r="AG82" i="32"/>
  <c r="Z40" i="31"/>
  <c r="Z82" i="31"/>
  <c r="AH82" i="11"/>
  <c r="AH40" i="11"/>
  <c r="AH41" i="11" s="1"/>
  <c r="AH14" i="43" s="1"/>
  <c r="AG82" i="3"/>
  <c r="AG40" i="3"/>
  <c r="AA40" i="32"/>
  <c r="AA82" i="32"/>
  <c r="AM80" i="18"/>
  <c r="AP80" i="18" s="1"/>
  <c r="H41" i="9"/>
  <c r="H12" i="43" s="1"/>
  <c r="K40" i="3"/>
  <c r="K82" i="3"/>
  <c r="W82" i="27"/>
  <c r="W40" i="27"/>
  <c r="W83" i="27" s="1"/>
  <c r="AG82" i="31"/>
  <c r="AG40" i="31"/>
  <c r="W40" i="36"/>
  <c r="W41" i="36" s="1"/>
  <c r="W39" i="43" s="1"/>
  <c r="W82" i="36"/>
  <c r="F40" i="17"/>
  <c r="F82" i="17"/>
  <c r="AE40" i="38"/>
  <c r="AE82" i="38"/>
  <c r="Z40" i="38"/>
  <c r="Z82" i="38"/>
  <c r="AI82" i="18"/>
  <c r="AI40" i="18"/>
  <c r="AI83" i="18" s="1"/>
  <c r="V40" i="9"/>
  <c r="V82" i="9"/>
  <c r="AC40" i="9"/>
  <c r="AC82" i="9"/>
  <c r="AD40" i="9"/>
  <c r="AD83" i="9" s="1"/>
  <c r="AD82" i="9"/>
  <c r="Y82" i="18"/>
  <c r="Y40" i="18"/>
  <c r="Y83" i="18" s="1"/>
  <c r="AA82" i="18"/>
  <c r="AA40" i="18"/>
  <c r="AG82" i="12"/>
  <c r="AG40" i="12"/>
  <c r="AE40" i="29"/>
  <c r="AE82" i="29"/>
  <c r="AD82" i="38"/>
  <c r="AD40" i="38"/>
  <c r="AD83" i="38" s="1"/>
  <c r="AD84" i="38" s="1"/>
  <c r="W40" i="38"/>
  <c r="W82" i="38"/>
  <c r="AM37" i="18"/>
  <c r="AP37" i="18" s="1"/>
  <c r="AB82" i="38"/>
  <c r="AB40" i="38"/>
  <c r="AM37" i="38"/>
  <c r="AP37" i="38" s="1"/>
  <c r="W39" i="18"/>
  <c r="W81" i="18"/>
  <c r="T81" i="18" s="1"/>
  <c r="T38" i="18"/>
  <c r="Y82" i="9"/>
  <c r="Y40" i="9"/>
  <c r="K82" i="17"/>
  <c r="K40" i="17"/>
  <c r="F82" i="38"/>
  <c r="F40" i="38"/>
  <c r="F83" i="38" s="1"/>
  <c r="AH40" i="9"/>
  <c r="AH82" i="9"/>
  <c r="AG81" i="29"/>
  <c r="AG39" i="29"/>
  <c r="R38" i="29"/>
  <c r="AH40" i="38"/>
  <c r="AH83" i="38" s="1"/>
  <c r="AH82" i="38"/>
  <c r="L40" i="18"/>
  <c r="L82" i="18"/>
  <c r="AF82" i="12"/>
  <c r="AF40" i="12"/>
  <c r="AI82" i="28"/>
  <c r="AI40" i="28"/>
  <c r="E82" i="38"/>
  <c r="E40" i="38"/>
  <c r="L40" i="38"/>
  <c r="L82" i="38"/>
  <c r="H82" i="38"/>
  <c r="H40" i="38"/>
  <c r="AE40" i="12"/>
  <c r="AE83" i="12" s="1"/>
  <c r="AE82" i="12"/>
  <c r="X82" i="9"/>
  <c r="X40" i="9"/>
  <c r="X83" i="9" s="1"/>
  <c r="S82" i="12"/>
  <c r="S40" i="12"/>
  <c r="AM37" i="17"/>
  <c r="AP37" i="17" s="1"/>
  <c r="AG40" i="35"/>
  <c r="AG82" i="35"/>
  <c r="AD40" i="29"/>
  <c r="AD83" i="29" s="1"/>
  <c r="AD82" i="29"/>
  <c r="AG82" i="18"/>
  <c r="AG40" i="18"/>
  <c r="F82" i="29"/>
  <c r="F40" i="29"/>
  <c r="AB40" i="9"/>
  <c r="AB82" i="9"/>
  <c r="M82" i="9"/>
  <c r="M40" i="9"/>
  <c r="AE40" i="9"/>
  <c r="AE83" i="9" s="1"/>
  <c r="AE82" i="9"/>
  <c r="S40" i="18"/>
  <c r="S82" i="18"/>
  <c r="E40" i="9"/>
  <c r="E82" i="9"/>
  <c r="V39" i="38"/>
  <c r="V81" i="38"/>
  <c r="T38" i="38"/>
  <c r="F82" i="9"/>
  <c r="F40" i="9"/>
  <c r="AA82" i="12"/>
  <c r="AA40" i="12"/>
  <c r="AA83" i="12" s="1"/>
  <c r="K82" i="9"/>
  <c r="K40" i="9"/>
  <c r="AG39" i="17"/>
  <c r="AG81" i="17"/>
  <c r="R38" i="17"/>
  <c r="AF39" i="9"/>
  <c r="AF81" i="9"/>
  <c r="R81" i="9" s="1"/>
  <c r="R38" i="9"/>
  <c r="AF39" i="38"/>
  <c r="AF81" i="38"/>
  <c r="R38" i="38"/>
  <c r="AB82" i="17"/>
  <c r="AB40" i="17"/>
  <c r="AB83" i="17" s="1"/>
  <c r="M82" i="17"/>
  <c r="M40" i="17"/>
  <c r="M83" i="17" s="1"/>
  <c r="AI82" i="12"/>
  <c r="AI40" i="12"/>
  <c r="AC82" i="38"/>
  <c r="AC40" i="38"/>
  <c r="AC83" i="38" s="1"/>
  <c r="AI40" i="38"/>
  <c r="AI82" i="38"/>
  <c r="L40" i="9"/>
  <c r="L82" i="9"/>
  <c r="AD40" i="12"/>
  <c r="AD82" i="12"/>
  <c r="AB82" i="18"/>
  <c r="AB40" i="18"/>
  <c r="X83" i="11"/>
  <c r="X41" i="11"/>
  <c r="X14" i="43" s="1"/>
  <c r="S40" i="38"/>
  <c r="S82" i="38"/>
  <c r="L40" i="12"/>
  <c r="L82" i="12"/>
  <c r="F40" i="12"/>
  <c r="F83" i="12" s="1"/>
  <c r="F82" i="12"/>
  <c r="S82" i="9"/>
  <c r="S40" i="9"/>
  <c r="Z40" i="9"/>
  <c r="Z83" i="9" s="1"/>
  <c r="Z82" i="9"/>
  <c r="E39" i="18"/>
  <c r="E81" i="18"/>
  <c r="AI40" i="9"/>
  <c r="AI82" i="9"/>
  <c r="AG40" i="9"/>
  <c r="AG83" i="9" s="1"/>
  <c r="AG82" i="9"/>
  <c r="AA40" i="38"/>
  <c r="AA83" i="38" s="1"/>
  <c r="AA82" i="38"/>
  <c r="AC39" i="29"/>
  <c r="AC81" i="29"/>
  <c r="T38" i="29"/>
  <c r="M40" i="38"/>
  <c r="M83" i="38" s="1"/>
  <c r="M82" i="38"/>
  <c r="K82" i="18"/>
  <c r="K40" i="18"/>
  <c r="K83" i="18" s="1"/>
  <c r="Z82" i="17"/>
  <c r="Z40" i="17"/>
  <c r="AG83" i="38"/>
  <c r="AG84" i="38" s="1"/>
  <c r="AG41" i="38"/>
  <c r="AG41" i="43" s="1"/>
  <c r="AM79" i="17"/>
  <c r="AP79" i="17" s="1"/>
  <c r="Y41" i="18"/>
  <c r="Y21" i="43" s="1"/>
  <c r="R38" i="18"/>
  <c r="AF81" i="18"/>
  <c r="R81" i="18" s="1"/>
  <c r="AF39" i="18"/>
  <c r="AC82" i="18"/>
  <c r="AC40" i="18"/>
  <c r="M82" i="12"/>
  <c r="M40" i="12"/>
  <c r="M82" i="18"/>
  <c r="M40" i="18"/>
  <c r="M83" i="18" s="1"/>
  <c r="AH40" i="18"/>
  <c r="AH82" i="18"/>
  <c r="X40" i="38"/>
  <c r="X82" i="38"/>
  <c r="AP35" i="2"/>
  <c r="Z40" i="24"/>
  <c r="Z82" i="24"/>
  <c r="AA82" i="37"/>
  <c r="AA40" i="37"/>
  <c r="AD82" i="14"/>
  <c r="AD40" i="14"/>
  <c r="AB82" i="12"/>
  <c r="AB40" i="12"/>
  <c r="AB82" i="37"/>
  <c r="AB40" i="37"/>
  <c r="K83" i="38"/>
  <c r="K84" i="38" s="1"/>
  <c r="K41" i="38"/>
  <c r="K41" i="43" s="1"/>
  <c r="W82" i="24"/>
  <c r="W40" i="24"/>
  <c r="AP37" i="9"/>
  <c r="H82" i="24"/>
  <c r="H40" i="24"/>
  <c r="AG37" i="2"/>
  <c r="AG79" i="2"/>
  <c r="AM37" i="37"/>
  <c r="AP37" i="37" s="1"/>
  <c r="AI79" i="2"/>
  <c r="AI37" i="2"/>
  <c r="AC40" i="12"/>
  <c r="AC82" i="12"/>
  <c r="S37" i="2"/>
  <c r="S79" i="2"/>
  <c r="Z40" i="12"/>
  <c r="Z82" i="12"/>
  <c r="AD37" i="2"/>
  <c r="AD79" i="2"/>
  <c r="X82" i="21"/>
  <c r="X40" i="21"/>
  <c r="E81" i="37"/>
  <c r="E39" i="37"/>
  <c r="V37" i="2"/>
  <c r="V79" i="2"/>
  <c r="Y37" i="2"/>
  <c r="Y79" i="2"/>
  <c r="V39" i="21"/>
  <c r="V81" i="21"/>
  <c r="T38" i="21"/>
  <c r="AE37" i="24"/>
  <c r="AE79" i="24"/>
  <c r="T79" i="24" s="1"/>
  <c r="AM79" i="24" s="1"/>
  <c r="AP79" i="24" s="1"/>
  <c r="T36" i="24"/>
  <c r="AM36" i="24" s="1"/>
  <c r="AP36" i="24" s="1"/>
  <c r="AH82" i="14"/>
  <c r="AH40" i="14"/>
  <c r="AB40" i="21"/>
  <c r="AB82" i="21"/>
  <c r="Z82" i="21"/>
  <c r="Z40" i="21"/>
  <c r="H40" i="37"/>
  <c r="H82" i="37"/>
  <c r="AA82" i="9"/>
  <c r="AA40" i="9"/>
  <c r="AI40" i="37"/>
  <c r="AI82" i="37"/>
  <c r="L79" i="2"/>
  <c r="L37" i="2"/>
  <c r="H79" i="2"/>
  <c r="H37" i="2"/>
  <c r="W81" i="9"/>
  <c r="T81" i="9" s="1"/>
  <c r="W39" i="9"/>
  <c r="T38" i="9"/>
  <c r="Y83" i="38"/>
  <c r="Y41" i="38"/>
  <c r="Y41" i="43" s="1"/>
  <c r="AM80" i="37"/>
  <c r="AP80" i="37" s="1"/>
  <c r="AC40" i="34"/>
  <c r="AC82" i="34"/>
  <c r="K40" i="24"/>
  <c r="K82" i="24"/>
  <c r="T78" i="2"/>
  <c r="AH40" i="22"/>
  <c r="AH82" i="22"/>
  <c r="AI81" i="5"/>
  <c r="AI39" i="5"/>
  <c r="R38" i="5"/>
  <c r="AG40" i="24"/>
  <c r="AG82" i="24"/>
  <c r="AA40" i="21"/>
  <c r="AA82" i="21"/>
  <c r="H83" i="12"/>
  <c r="H84" i="12" s="1"/>
  <c r="H41" i="12"/>
  <c r="H15" i="43" s="1"/>
  <c r="AD40" i="24"/>
  <c r="AD82" i="24"/>
  <c r="AG40" i="37"/>
  <c r="AG82" i="37"/>
  <c r="AC79" i="2"/>
  <c r="AC37" i="2"/>
  <c r="M40" i="24"/>
  <c r="M82" i="24"/>
  <c r="R78" i="2"/>
  <c r="AF81" i="24"/>
  <c r="R81" i="24" s="1"/>
  <c r="AF39" i="24"/>
  <c r="R38" i="24"/>
  <c r="W82" i="4"/>
  <c r="W40" i="4"/>
  <c r="E39" i="21"/>
  <c r="E81" i="21"/>
  <c r="AF81" i="21"/>
  <c r="R81" i="21" s="1"/>
  <c r="AF39" i="21"/>
  <c r="R38" i="21"/>
  <c r="E79" i="2"/>
  <c r="E37" i="2"/>
  <c r="AF81" i="37"/>
  <c r="R81" i="37" s="1"/>
  <c r="AF39" i="37"/>
  <c r="R38" i="37"/>
  <c r="AI40" i="35"/>
  <c r="AI82" i="35"/>
  <c r="K82" i="12"/>
  <c r="K40" i="12"/>
  <c r="X81" i="37"/>
  <c r="X39" i="37"/>
  <c r="T38" i="37"/>
  <c r="Y40" i="21"/>
  <c r="Y82" i="21"/>
  <c r="AC40" i="21"/>
  <c r="AC82" i="21"/>
  <c r="AA79" i="4"/>
  <c r="AA37" i="4"/>
  <c r="T36" i="4"/>
  <c r="AM36" i="4" s="1"/>
  <c r="AP36" i="4" s="1"/>
  <c r="AD39" i="5"/>
  <c r="AD81" i="5"/>
  <c r="T38" i="5"/>
  <c r="W40" i="12"/>
  <c r="W82" i="12"/>
  <c r="K82" i="21"/>
  <c r="K40" i="21"/>
  <c r="K82" i="37"/>
  <c r="K40" i="37"/>
  <c r="AG82" i="21"/>
  <c r="AG40" i="21"/>
  <c r="X40" i="24"/>
  <c r="X82" i="24"/>
  <c r="K79" i="2"/>
  <c r="K37" i="2"/>
  <c r="V81" i="12"/>
  <c r="T81" i="12" s="1"/>
  <c r="T38" i="12"/>
  <c r="V39" i="12"/>
  <c r="V81" i="24"/>
  <c r="V39" i="24"/>
  <c r="AF79" i="2"/>
  <c r="AF37" i="2"/>
  <c r="R36" i="2"/>
  <c r="AM36" i="2" s="1"/>
  <c r="AP36" i="2" s="1"/>
  <c r="L82" i="37"/>
  <c r="L40" i="37"/>
  <c r="V39" i="4"/>
  <c r="V81" i="4"/>
  <c r="AH40" i="37"/>
  <c r="AH82" i="37"/>
  <c r="X82" i="12"/>
  <c r="X40" i="12"/>
  <c r="AH82" i="24"/>
  <c r="AH40" i="24"/>
  <c r="AD40" i="21"/>
  <c r="AD82" i="21"/>
  <c r="M40" i="21"/>
  <c r="M82" i="21"/>
  <c r="S82" i="24"/>
  <c r="S40" i="24"/>
  <c r="AI82" i="24"/>
  <c r="AI40" i="24"/>
  <c r="W79" i="2"/>
  <c r="W37" i="2"/>
  <c r="AC40" i="24"/>
  <c r="AC82" i="24"/>
  <c r="S40" i="37"/>
  <c r="S82" i="37"/>
  <c r="AM77" i="2"/>
  <c r="AC40" i="37"/>
  <c r="AC82" i="37"/>
  <c r="M37" i="2"/>
  <c r="M79" i="2"/>
  <c r="Y82" i="12"/>
  <c r="Y40" i="12"/>
  <c r="Y82" i="24"/>
  <c r="Y40" i="24"/>
  <c r="R80" i="24"/>
  <c r="AI40" i="21"/>
  <c r="AI82" i="21"/>
  <c r="S81" i="4"/>
  <c r="S39" i="4"/>
  <c r="L40" i="24"/>
  <c r="L82" i="24"/>
  <c r="X79" i="2"/>
  <c r="X37" i="2"/>
  <c r="Z40" i="37"/>
  <c r="Z82" i="37"/>
  <c r="F82" i="37"/>
  <c r="F40" i="37"/>
  <c r="AB40" i="4"/>
  <c r="AB82" i="4"/>
  <c r="AM79" i="21"/>
  <c r="AP79" i="21" s="1"/>
  <c r="F82" i="24"/>
  <c r="F40" i="24"/>
  <c r="AA40" i="24"/>
  <c r="AA82" i="24"/>
  <c r="K39" i="5"/>
  <c r="K81" i="5"/>
  <c r="AG40" i="34"/>
  <c r="AG82" i="34"/>
  <c r="E81" i="24"/>
  <c r="E39" i="24"/>
  <c r="AH40" i="21"/>
  <c r="AH82" i="21"/>
  <c r="F37" i="2"/>
  <c r="F79" i="2"/>
  <c r="E81" i="12"/>
  <c r="E39" i="12"/>
  <c r="Y82" i="37"/>
  <c r="Y40" i="37"/>
  <c r="X40" i="28"/>
  <c r="X82" i="28"/>
  <c r="AH37" i="12"/>
  <c r="AH79" i="12"/>
  <c r="R36" i="12"/>
  <c r="M82" i="29"/>
  <c r="M40" i="29"/>
  <c r="AD40" i="37"/>
  <c r="AD82" i="37"/>
  <c r="AD82" i="17"/>
  <c r="AD40" i="17"/>
  <c r="T78" i="24"/>
  <c r="AB79" i="2"/>
  <c r="AB37" i="2"/>
  <c r="Z37" i="2"/>
  <c r="Z79" i="2"/>
  <c r="AM37" i="5"/>
  <c r="AP37" i="5" s="1"/>
  <c r="R78" i="12"/>
  <c r="AM35" i="12"/>
  <c r="AP35" i="12" s="1"/>
  <c r="AE82" i="37"/>
  <c r="AE40" i="37"/>
  <c r="H82" i="21"/>
  <c r="H40" i="21"/>
  <c r="S84" i="22" l="1"/>
  <c r="U44" i="39"/>
  <c r="U41" i="26"/>
  <c r="U29" i="43" s="1"/>
  <c r="AM29" i="43" s="1"/>
  <c r="U83" i="26"/>
  <c r="U84" i="26" s="1"/>
  <c r="Z31" i="39" s="1"/>
  <c r="U83" i="20"/>
  <c r="U84" i="20" s="1"/>
  <c r="Z25" i="39" s="1"/>
  <c r="U41" i="20"/>
  <c r="U23" i="43" s="1"/>
  <c r="AM23" i="43" s="1"/>
  <c r="T81" i="21"/>
  <c r="P42" i="43"/>
  <c r="S44" i="39"/>
  <c r="R21" i="39"/>
  <c r="K6" i="39"/>
  <c r="K49" i="39" s="1"/>
  <c r="K40" i="39"/>
  <c r="N30" i="39"/>
  <c r="N44" i="39" s="1"/>
  <c r="U41" i="35"/>
  <c r="U38" i="43" s="1"/>
  <c r="AM38" i="43" s="1"/>
  <c r="AM37" i="25"/>
  <c r="AP37" i="25" s="1"/>
  <c r="AM37" i="8"/>
  <c r="AP37" i="8" s="1"/>
  <c r="G42" i="39"/>
  <c r="G13" i="39"/>
  <c r="G49" i="39" s="1"/>
  <c r="H6" i="39"/>
  <c r="H44" i="39" s="1"/>
  <c r="AH41" i="38"/>
  <c r="AH41" i="43" s="1"/>
  <c r="T27" i="39"/>
  <c r="T49" i="39" s="1"/>
  <c r="R41" i="39"/>
  <c r="T16" i="39"/>
  <c r="T81" i="37"/>
  <c r="AM81" i="37" s="1"/>
  <c r="AP81" i="37" s="1"/>
  <c r="M41" i="18"/>
  <c r="M21" i="43" s="1"/>
  <c r="G39" i="39"/>
  <c r="G22" i="39"/>
  <c r="T18" i="39"/>
  <c r="R26" i="39"/>
  <c r="R40" i="39"/>
  <c r="R36" i="39"/>
  <c r="AM38" i="37"/>
  <c r="AP38" i="37" s="1"/>
  <c r="AE41" i="9"/>
  <c r="AE12" i="43" s="1"/>
  <c r="AM80" i="30"/>
  <c r="AP80" i="30" s="1"/>
  <c r="AM80" i="23"/>
  <c r="AP80" i="23" s="1"/>
  <c r="AH84" i="20"/>
  <c r="AD84" i="29"/>
  <c r="AM37" i="7"/>
  <c r="AP37" i="7" s="1"/>
  <c r="AM80" i="25"/>
  <c r="AP80" i="25" s="1"/>
  <c r="AM37" i="28"/>
  <c r="AP37" i="28" s="1"/>
  <c r="AG41" i="32"/>
  <c r="AG35" i="43" s="1"/>
  <c r="K41" i="6"/>
  <c r="K9" i="43" s="1"/>
  <c r="AM80" i="22"/>
  <c r="AP80" i="22" s="1"/>
  <c r="AM80" i="1"/>
  <c r="AP80" i="1" s="1"/>
  <c r="AA40" i="22"/>
  <c r="AA82" i="22"/>
  <c r="H40" i="5"/>
  <c r="H82" i="5"/>
  <c r="K82" i="35"/>
  <c r="K40" i="35"/>
  <c r="K83" i="35" s="1"/>
  <c r="K84" i="35" s="1"/>
  <c r="AD40" i="26"/>
  <c r="AD83" i="26" s="1"/>
  <c r="AD82" i="26"/>
  <c r="E82" i="29"/>
  <c r="E40" i="29"/>
  <c r="E83" i="29" s="1"/>
  <c r="AH82" i="6"/>
  <c r="AH40" i="6"/>
  <c r="AH83" i="6" s="1"/>
  <c r="S82" i="19"/>
  <c r="S40" i="19"/>
  <c r="S83" i="19" s="1"/>
  <c r="S84" i="19" s="1"/>
  <c r="H82" i="7"/>
  <c r="H40" i="7"/>
  <c r="H83" i="7" s="1"/>
  <c r="AD82" i="23"/>
  <c r="AD40" i="23"/>
  <c r="AD83" i="23" s="1"/>
  <c r="R81" i="29"/>
  <c r="AE82" i="30"/>
  <c r="AE40" i="30"/>
  <c r="AE83" i="30" s="1"/>
  <c r="AE41" i="30"/>
  <c r="AE33" i="43" s="1"/>
  <c r="T38" i="3"/>
  <c r="V81" i="3"/>
  <c r="T81" i="3" s="1"/>
  <c r="V39" i="3"/>
  <c r="AF81" i="32"/>
  <c r="R81" i="32" s="1"/>
  <c r="AF39" i="32"/>
  <c r="F40" i="20"/>
  <c r="F82" i="20"/>
  <c r="AE40" i="28"/>
  <c r="AE82" i="28"/>
  <c r="E40" i="7"/>
  <c r="E82" i="7"/>
  <c r="W82" i="1"/>
  <c r="W40" i="1"/>
  <c r="AD82" i="27"/>
  <c r="AD40" i="27"/>
  <c r="AD83" i="27" s="1"/>
  <c r="AD41" i="27"/>
  <c r="AD30" i="43" s="1"/>
  <c r="AB40" i="35"/>
  <c r="AB82" i="35"/>
  <c r="AA40" i="6"/>
  <c r="AA83" i="6" s="1"/>
  <c r="AA82" i="6"/>
  <c r="H40" i="23"/>
  <c r="H82" i="23"/>
  <c r="AD82" i="28"/>
  <c r="AD40" i="28"/>
  <c r="AD83" i="28" s="1"/>
  <c r="AA82" i="31"/>
  <c r="AA40" i="31"/>
  <c r="M40" i="31"/>
  <c r="M83" i="31" s="1"/>
  <c r="M82" i="31"/>
  <c r="S40" i="3"/>
  <c r="S82" i="3"/>
  <c r="Y82" i="8"/>
  <c r="Y40" i="8"/>
  <c r="Y83" i="8" s="1"/>
  <c r="F82" i="32"/>
  <c r="F40" i="32"/>
  <c r="Y40" i="10"/>
  <c r="Y82" i="10"/>
  <c r="AA82" i="13"/>
  <c r="AA40" i="13"/>
  <c r="E82" i="6"/>
  <c r="E40" i="6"/>
  <c r="E83" i="6" s="1"/>
  <c r="AC82" i="25"/>
  <c r="AC40" i="25"/>
  <c r="L40" i="31"/>
  <c r="L82" i="31"/>
  <c r="AF39" i="14"/>
  <c r="AF81" i="14"/>
  <c r="R81" i="14" s="1"/>
  <c r="R38" i="14"/>
  <c r="F40" i="25"/>
  <c r="F83" i="25" s="1"/>
  <c r="F82" i="25"/>
  <c r="F41" i="25"/>
  <c r="F28" i="43" s="1"/>
  <c r="AI82" i="29"/>
  <c r="AI40" i="29"/>
  <c r="AI83" i="29" s="1"/>
  <c r="AA82" i="29"/>
  <c r="AA40" i="29"/>
  <c r="W82" i="15"/>
  <c r="W40" i="15"/>
  <c r="K40" i="33"/>
  <c r="K83" i="33" s="1"/>
  <c r="K82" i="33"/>
  <c r="AA40" i="8"/>
  <c r="AA82" i="8"/>
  <c r="AG82" i="13"/>
  <c r="AG40" i="13"/>
  <c r="AD40" i="20"/>
  <c r="AD82" i="20"/>
  <c r="K40" i="23"/>
  <c r="K83" i="23" s="1"/>
  <c r="K82" i="23"/>
  <c r="X82" i="35"/>
  <c r="X40" i="35"/>
  <c r="AE40" i="15"/>
  <c r="AE82" i="15"/>
  <c r="H82" i="26"/>
  <c r="H40" i="26"/>
  <c r="F82" i="18"/>
  <c r="F40" i="18"/>
  <c r="S82" i="32"/>
  <c r="S40" i="32"/>
  <c r="L40" i="16"/>
  <c r="L82" i="16"/>
  <c r="M40" i="7"/>
  <c r="M82" i="7"/>
  <c r="AG82" i="27"/>
  <c r="AG40" i="27"/>
  <c r="S40" i="28"/>
  <c r="S82" i="28"/>
  <c r="V39" i="34"/>
  <c r="V81" i="34"/>
  <c r="T81" i="34" s="1"/>
  <c r="T38" i="34"/>
  <c r="AA40" i="23"/>
  <c r="AA82" i="23"/>
  <c r="AB40" i="19"/>
  <c r="AB82" i="19"/>
  <c r="E40" i="26"/>
  <c r="E82" i="26"/>
  <c r="X40" i="17"/>
  <c r="X83" i="17" s="1"/>
  <c r="X82" i="17"/>
  <c r="L40" i="3"/>
  <c r="L82" i="3"/>
  <c r="L40" i="5"/>
  <c r="L83" i="5" s="1"/>
  <c r="L82" i="5"/>
  <c r="AD82" i="6"/>
  <c r="AD40" i="6"/>
  <c r="AD83" i="6" s="1"/>
  <c r="S40" i="6"/>
  <c r="S82" i="6"/>
  <c r="AD82" i="4"/>
  <c r="AD40" i="4"/>
  <c r="AD83" i="4" s="1"/>
  <c r="AD84" i="4" s="1"/>
  <c r="M82" i="30"/>
  <c r="M40" i="30"/>
  <c r="AA82" i="2"/>
  <c r="AA40" i="2"/>
  <c r="L82" i="14"/>
  <c r="L40" i="14"/>
  <c r="L83" i="14" s="1"/>
  <c r="AF81" i="16"/>
  <c r="AF39" i="16"/>
  <c r="R38" i="16"/>
  <c r="AF39" i="11"/>
  <c r="AF81" i="11"/>
  <c r="R81" i="11" s="1"/>
  <c r="R38" i="11"/>
  <c r="H40" i="31"/>
  <c r="H82" i="31"/>
  <c r="E82" i="17"/>
  <c r="E40" i="17"/>
  <c r="AF39" i="8"/>
  <c r="AF81" i="8"/>
  <c r="R81" i="8" s="1"/>
  <c r="R38" i="8"/>
  <c r="E40" i="13"/>
  <c r="E82" i="13"/>
  <c r="AD40" i="34"/>
  <c r="AD82" i="34"/>
  <c r="Y40" i="14"/>
  <c r="Y82" i="14"/>
  <c r="AH82" i="34"/>
  <c r="AH40" i="34"/>
  <c r="S40" i="7"/>
  <c r="S82" i="7"/>
  <c r="S82" i="15"/>
  <c r="S40" i="15"/>
  <c r="S83" i="15" s="1"/>
  <c r="AF82" i="5"/>
  <c r="AF40" i="5"/>
  <c r="W40" i="29"/>
  <c r="W83" i="29" s="1"/>
  <c r="W82" i="29"/>
  <c r="AB40" i="1"/>
  <c r="AB83" i="1" s="1"/>
  <c r="AB82" i="1"/>
  <c r="AC40" i="8"/>
  <c r="AC83" i="8" s="1"/>
  <c r="AC82" i="8"/>
  <c r="AA82" i="30"/>
  <c r="AA40" i="30"/>
  <c r="U41" i="16"/>
  <c r="U19" i="43" s="1"/>
  <c r="AM19" i="43" s="1"/>
  <c r="U83" i="16"/>
  <c r="U84" i="16" s="1"/>
  <c r="Z82" i="13"/>
  <c r="Z40" i="13"/>
  <c r="F82" i="30"/>
  <c r="F40" i="30"/>
  <c r="F83" i="30" s="1"/>
  <c r="L82" i="29"/>
  <c r="L40" i="29"/>
  <c r="L83" i="29" s="1"/>
  <c r="L40" i="27"/>
  <c r="L83" i="27" s="1"/>
  <c r="L82" i="27"/>
  <c r="L84" i="27" s="1"/>
  <c r="AE82" i="16"/>
  <c r="AE40" i="16"/>
  <c r="AE83" i="16" s="1"/>
  <c r="T38" i="23"/>
  <c r="V39" i="23"/>
  <c r="V81" i="23"/>
  <c r="T81" i="23" s="1"/>
  <c r="Y40" i="32"/>
  <c r="Y82" i="32"/>
  <c r="AI40" i="14"/>
  <c r="AI82" i="14"/>
  <c r="AF82" i="29"/>
  <c r="AF40" i="29"/>
  <c r="Z40" i="26"/>
  <c r="Z83" i="26" s="1"/>
  <c r="Z82" i="26"/>
  <c r="W40" i="22"/>
  <c r="W83" i="22" s="1"/>
  <c r="W82" i="22"/>
  <c r="W84" i="22" s="1"/>
  <c r="X82" i="22"/>
  <c r="X40" i="22"/>
  <c r="X83" i="22" s="1"/>
  <c r="AI40" i="22"/>
  <c r="AI83" i="22" s="1"/>
  <c r="AI82" i="22"/>
  <c r="AI82" i="20"/>
  <c r="AI40" i="20"/>
  <c r="AG82" i="20"/>
  <c r="AG40" i="20"/>
  <c r="AG83" i="20" s="1"/>
  <c r="M82" i="13"/>
  <c r="M40" i="13"/>
  <c r="M83" i="13" s="1"/>
  <c r="R80" i="11"/>
  <c r="AM80" i="11" s="1"/>
  <c r="AP80" i="11" s="1"/>
  <c r="L40" i="36"/>
  <c r="L83" i="36" s="1"/>
  <c r="L82" i="36"/>
  <c r="W40" i="34"/>
  <c r="W83" i="34" s="1"/>
  <c r="W82" i="34"/>
  <c r="AF82" i="17"/>
  <c r="AF40" i="17"/>
  <c r="AF83" i="17" s="1"/>
  <c r="V39" i="14"/>
  <c r="V81" i="14"/>
  <c r="T38" i="14"/>
  <c r="H40" i="3"/>
  <c r="H83" i="3" s="1"/>
  <c r="H82" i="3"/>
  <c r="H84" i="3" s="1"/>
  <c r="AA82" i="1"/>
  <c r="AA40" i="1"/>
  <c r="AA83" i="1" s="1"/>
  <c r="E81" i="19"/>
  <c r="E39" i="19"/>
  <c r="L40" i="26"/>
  <c r="L83" i="26" s="1"/>
  <c r="L84" i="26" s="1"/>
  <c r="L82" i="26"/>
  <c r="AB40" i="7"/>
  <c r="AB83" i="7" s="1"/>
  <c r="AB82" i="7"/>
  <c r="Z40" i="7"/>
  <c r="Z83" i="7" s="1"/>
  <c r="Z82" i="7"/>
  <c r="V39" i="33"/>
  <c r="V81" i="33"/>
  <c r="T81" i="33" s="1"/>
  <c r="T38" i="33"/>
  <c r="AB40" i="28"/>
  <c r="AB83" i="28" s="1"/>
  <c r="AB82" i="28"/>
  <c r="AC82" i="10"/>
  <c r="AC40" i="10"/>
  <c r="AC83" i="10" s="1"/>
  <c r="H82" i="34"/>
  <c r="H40" i="34"/>
  <c r="H83" i="34" s="1"/>
  <c r="R81" i="5"/>
  <c r="AE84" i="30"/>
  <c r="AA40" i="25"/>
  <c r="AA82" i="25"/>
  <c r="Z40" i="22"/>
  <c r="Z82" i="22"/>
  <c r="F82" i="31"/>
  <c r="F40" i="31"/>
  <c r="F83" i="31" s="1"/>
  <c r="AC40" i="7"/>
  <c r="AC82" i="7"/>
  <c r="AH40" i="30"/>
  <c r="AH82" i="30"/>
  <c r="E82" i="33"/>
  <c r="E40" i="33"/>
  <c r="R38" i="4"/>
  <c r="AF39" i="4"/>
  <c r="AF81" i="4"/>
  <c r="R81" i="4" s="1"/>
  <c r="AE82" i="25"/>
  <c r="AE40" i="25"/>
  <c r="AE83" i="25" s="1"/>
  <c r="AE40" i="21"/>
  <c r="AE82" i="21"/>
  <c r="AE82" i="34"/>
  <c r="AE40" i="34"/>
  <c r="H40" i="29"/>
  <c r="H82" i="29"/>
  <c r="K40" i="36"/>
  <c r="K82" i="36"/>
  <c r="V81" i="30"/>
  <c r="V39" i="30"/>
  <c r="T38" i="30"/>
  <c r="AD40" i="32"/>
  <c r="AD82" i="32"/>
  <c r="W82" i="33"/>
  <c r="W40" i="33"/>
  <c r="W83" i="33" s="1"/>
  <c r="E39" i="30"/>
  <c r="E81" i="30"/>
  <c r="H40" i="32"/>
  <c r="H83" i="32" s="1"/>
  <c r="H82" i="32"/>
  <c r="Y84" i="8"/>
  <c r="X40" i="26"/>
  <c r="X82" i="26"/>
  <c r="Z40" i="1"/>
  <c r="Z82" i="1"/>
  <c r="K40" i="27"/>
  <c r="K82" i="27"/>
  <c r="Z82" i="16"/>
  <c r="Z40" i="16"/>
  <c r="E82" i="11"/>
  <c r="E40" i="11"/>
  <c r="AA40" i="35"/>
  <c r="AA83" i="35" s="1"/>
  <c r="AA82" i="35"/>
  <c r="AC82" i="27"/>
  <c r="AC40" i="27"/>
  <c r="AC83" i="27" s="1"/>
  <c r="AB82" i="8"/>
  <c r="AB40" i="8"/>
  <c r="AB83" i="8" s="1"/>
  <c r="K40" i="29"/>
  <c r="K83" i="29" s="1"/>
  <c r="K82" i="29"/>
  <c r="K41" i="29"/>
  <c r="K32" i="43" s="1"/>
  <c r="L40" i="8"/>
  <c r="L82" i="8"/>
  <c r="X82" i="20"/>
  <c r="X40" i="20"/>
  <c r="AB82" i="27"/>
  <c r="AB40" i="27"/>
  <c r="AB83" i="27" s="1"/>
  <c r="AB82" i="11"/>
  <c r="AB40" i="11"/>
  <c r="Y82" i="36"/>
  <c r="Y84" i="36" s="1"/>
  <c r="Y40" i="36"/>
  <c r="Y83" i="36" s="1"/>
  <c r="AG82" i="28"/>
  <c r="AG40" i="28"/>
  <c r="M40" i="16"/>
  <c r="M82" i="16"/>
  <c r="T38" i="25"/>
  <c r="V81" i="25"/>
  <c r="T81" i="25" s="1"/>
  <c r="V39" i="25"/>
  <c r="Y82" i="31"/>
  <c r="Y40" i="31"/>
  <c r="H40" i="17"/>
  <c r="H82" i="17"/>
  <c r="F82" i="3"/>
  <c r="F40" i="3"/>
  <c r="F83" i="3" s="1"/>
  <c r="M82" i="3"/>
  <c r="M40" i="3"/>
  <c r="M83" i="3" s="1"/>
  <c r="AC82" i="17"/>
  <c r="AC40" i="17"/>
  <c r="AC83" i="17" s="1"/>
  <c r="AH40" i="23"/>
  <c r="AH82" i="23"/>
  <c r="AB40" i="23"/>
  <c r="AB83" i="23" s="1"/>
  <c r="AB82" i="23"/>
  <c r="E40" i="14"/>
  <c r="E83" i="14" s="1"/>
  <c r="E82" i="14"/>
  <c r="M82" i="25"/>
  <c r="M40" i="25"/>
  <c r="M83" i="25" s="1"/>
  <c r="R38" i="23"/>
  <c r="AF81" i="23"/>
  <c r="AF39" i="23"/>
  <c r="AA82" i="28"/>
  <c r="AA40" i="28"/>
  <c r="AA83" i="28" s="1"/>
  <c r="K40" i="13"/>
  <c r="K82" i="13"/>
  <c r="L82" i="17"/>
  <c r="L40" i="17"/>
  <c r="X40" i="8"/>
  <c r="X82" i="8"/>
  <c r="AH40" i="10"/>
  <c r="AH82" i="10"/>
  <c r="AG40" i="6"/>
  <c r="AG83" i="6" s="1"/>
  <c r="AG84" i="6" s="1"/>
  <c r="AG82" i="6"/>
  <c r="E40" i="16"/>
  <c r="E41" i="16" s="1"/>
  <c r="E19" i="43" s="1"/>
  <c r="E82" i="16"/>
  <c r="AH40" i="13"/>
  <c r="AH83" i="13" s="1"/>
  <c r="AH82" i="13"/>
  <c r="AG40" i="22"/>
  <c r="AG82" i="22"/>
  <c r="X40" i="10"/>
  <c r="X82" i="10"/>
  <c r="AC40" i="11"/>
  <c r="AC82" i="11"/>
  <c r="H40" i="35"/>
  <c r="H82" i="35"/>
  <c r="AG82" i="33"/>
  <c r="AG40" i="33"/>
  <c r="Y40" i="27"/>
  <c r="Y82" i="27"/>
  <c r="S82" i="10"/>
  <c r="S40" i="10"/>
  <c r="AD40" i="13"/>
  <c r="AD83" i="13" s="1"/>
  <c r="AD82" i="13"/>
  <c r="W82" i="11"/>
  <c r="W40" i="11"/>
  <c r="W83" i="11" s="1"/>
  <c r="K40" i="34"/>
  <c r="K83" i="34" s="1"/>
  <c r="K82" i="34"/>
  <c r="V81" i="28"/>
  <c r="T81" i="28" s="1"/>
  <c r="V39" i="28"/>
  <c r="T38" i="28"/>
  <c r="AA82" i="3"/>
  <c r="AA40" i="3"/>
  <c r="AA83" i="3" s="1"/>
  <c r="AB82" i="16"/>
  <c r="AB40" i="16"/>
  <c r="X82" i="32"/>
  <c r="X40" i="32"/>
  <c r="X83" i="32" s="1"/>
  <c r="X84" i="32" s="1"/>
  <c r="H40" i="30"/>
  <c r="H83" i="30" s="1"/>
  <c r="H82" i="30"/>
  <c r="S40" i="16"/>
  <c r="S83" i="16" s="1"/>
  <c r="S82" i="16"/>
  <c r="M82" i="5"/>
  <c r="M40" i="5"/>
  <c r="M83" i="5" s="1"/>
  <c r="Y82" i="5"/>
  <c r="Y40" i="5"/>
  <c r="AA40" i="7"/>
  <c r="AA82" i="7"/>
  <c r="AM37" i="23"/>
  <c r="AP37" i="23" s="1"/>
  <c r="AH40" i="28"/>
  <c r="AH82" i="28"/>
  <c r="AE82" i="26"/>
  <c r="AE40" i="26"/>
  <c r="AH40" i="33"/>
  <c r="AH82" i="33"/>
  <c r="Z82" i="32"/>
  <c r="Z40" i="32"/>
  <c r="AD41" i="26"/>
  <c r="AD29" i="43" s="1"/>
  <c r="Y40" i="26"/>
  <c r="Y83" i="26" s="1"/>
  <c r="Y82" i="26"/>
  <c r="AA40" i="19"/>
  <c r="AA82" i="19"/>
  <c r="Y82" i="1"/>
  <c r="Y40" i="1"/>
  <c r="Y83" i="1" s="1"/>
  <c r="Y84" i="1" s="1"/>
  <c r="M82" i="28"/>
  <c r="M40" i="28"/>
  <c r="M83" i="28" s="1"/>
  <c r="AC40" i="20"/>
  <c r="AC83" i="20" s="1"/>
  <c r="AC82" i="20"/>
  <c r="AB40" i="36"/>
  <c r="AB83" i="36" s="1"/>
  <c r="AB82" i="36"/>
  <c r="AD40" i="36"/>
  <c r="AD82" i="36"/>
  <c r="AA82" i="11"/>
  <c r="AA40" i="11"/>
  <c r="AA83" i="11" s="1"/>
  <c r="AA41" i="11"/>
  <c r="AA14" i="43" s="1"/>
  <c r="M40" i="37"/>
  <c r="M82" i="37"/>
  <c r="R38" i="15"/>
  <c r="AF39" i="15"/>
  <c r="AF81" i="15"/>
  <c r="R81" i="15" s="1"/>
  <c r="X82" i="4"/>
  <c r="X40" i="4"/>
  <c r="X83" i="4" s="1"/>
  <c r="X41" i="4"/>
  <c r="X7" i="43" s="1"/>
  <c r="M40" i="22"/>
  <c r="M83" i="22" s="1"/>
  <c r="M82" i="22"/>
  <c r="V39" i="6"/>
  <c r="V81" i="6"/>
  <c r="T81" i="6" s="1"/>
  <c r="T38" i="6"/>
  <c r="X40" i="18"/>
  <c r="X82" i="18"/>
  <c r="E40" i="31"/>
  <c r="E83" i="31" s="1"/>
  <c r="E82" i="31"/>
  <c r="AA82" i="14"/>
  <c r="AA40" i="14"/>
  <c r="M82" i="35"/>
  <c r="M40" i="35"/>
  <c r="V39" i="13"/>
  <c r="V81" i="13"/>
  <c r="T81" i="13" s="1"/>
  <c r="T38" i="13"/>
  <c r="AA82" i="16"/>
  <c r="AA40" i="16"/>
  <c r="F40" i="13"/>
  <c r="F82" i="13"/>
  <c r="K82" i="26"/>
  <c r="K40" i="26"/>
  <c r="W82" i="3"/>
  <c r="W40" i="3"/>
  <c r="AE40" i="18"/>
  <c r="AE82" i="18"/>
  <c r="AA82" i="36"/>
  <c r="AA40" i="36"/>
  <c r="AH82" i="29"/>
  <c r="AH40" i="29"/>
  <c r="AC40" i="35"/>
  <c r="AC83" i="35" s="1"/>
  <c r="AC82" i="35"/>
  <c r="AG40" i="23"/>
  <c r="AG82" i="23"/>
  <c r="AA40" i="26"/>
  <c r="AA82" i="26"/>
  <c r="H82" i="1"/>
  <c r="H40" i="1"/>
  <c r="Y82" i="19"/>
  <c r="Y40" i="19"/>
  <c r="Y83" i="19" s="1"/>
  <c r="Y84" i="19" s="1"/>
  <c r="K82" i="4"/>
  <c r="K40" i="4"/>
  <c r="K83" i="4" s="1"/>
  <c r="H40" i="15"/>
  <c r="H82" i="15"/>
  <c r="M40" i="26"/>
  <c r="M83" i="26" s="1"/>
  <c r="M82" i="26"/>
  <c r="AB40" i="22"/>
  <c r="AB82" i="22"/>
  <c r="Y40" i="16"/>
  <c r="Y82" i="16"/>
  <c r="AD40" i="19"/>
  <c r="AD83" i="19" s="1"/>
  <c r="AD82" i="19"/>
  <c r="AM80" i="7"/>
  <c r="AP80" i="7" s="1"/>
  <c r="M40" i="14"/>
  <c r="M83" i="14" s="1"/>
  <c r="M82" i="14"/>
  <c r="X82" i="7"/>
  <c r="X40" i="7"/>
  <c r="X83" i="7" s="1"/>
  <c r="X40" i="34"/>
  <c r="X82" i="34"/>
  <c r="M82" i="19"/>
  <c r="M40" i="19"/>
  <c r="AF39" i="25"/>
  <c r="AF81" i="25"/>
  <c r="R81" i="25" s="1"/>
  <c r="R38" i="25"/>
  <c r="AM38" i="25" s="1"/>
  <c r="AP38" i="25" s="1"/>
  <c r="W40" i="13"/>
  <c r="W82" i="13"/>
  <c r="AC40" i="23"/>
  <c r="AC83" i="23" s="1"/>
  <c r="AC82" i="23"/>
  <c r="X40" i="33"/>
  <c r="X82" i="33"/>
  <c r="AB40" i="13"/>
  <c r="AB82" i="13"/>
  <c r="F40" i="16"/>
  <c r="F83" i="16" s="1"/>
  <c r="F82" i="16"/>
  <c r="K82" i="7"/>
  <c r="K40" i="7"/>
  <c r="AF39" i="28"/>
  <c r="AF81" i="28"/>
  <c r="R81" i="28" s="1"/>
  <c r="R38" i="28"/>
  <c r="AC82" i="16"/>
  <c r="AC40" i="16"/>
  <c r="V40" i="37"/>
  <c r="V83" i="37" s="1"/>
  <c r="V82" i="37"/>
  <c r="AI82" i="16"/>
  <c r="AI40" i="16"/>
  <c r="AI83" i="16" s="1"/>
  <c r="AC82" i="13"/>
  <c r="AC40" i="13"/>
  <c r="AC83" i="13" s="1"/>
  <c r="E82" i="36"/>
  <c r="E40" i="36"/>
  <c r="AG40" i="4"/>
  <c r="AG82" i="4"/>
  <c r="R38" i="33"/>
  <c r="AM38" i="33" s="1"/>
  <c r="AP38" i="33" s="1"/>
  <c r="AF81" i="33"/>
  <c r="AF39" i="33"/>
  <c r="AH84" i="13"/>
  <c r="V81" i="1"/>
  <c r="T81" i="1" s="1"/>
  <c r="V39" i="1"/>
  <c r="T38" i="1"/>
  <c r="AA82" i="34"/>
  <c r="AA40" i="34"/>
  <c r="S40" i="11"/>
  <c r="S82" i="11"/>
  <c r="AI40" i="32"/>
  <c r="AI83" i="32" s="1"/>
  <c r="AI82" i="32"/>
  <c r="AH40" i="35"/>
  <c r="AH82" i="35"/>
  <c r="X40" i="23"/>
  <c r="X82" i="23"/>
  <c r="S82" i="20"/>
  <c r="S40" i="20"/>
  <c r="S83" i="20" s="1"/>
  <c r="Z82" i="6"/>
  <c r="Z40" i="6"/>
  <c r="Z83" i="6" s="1"/>
  <c r="V81" i="22"/>
  <c r="V39" i="22"/>
  <c r="T38" i="22"/>
  <c r="V82" i="29"/>
  <c r="V40" i="29"/>
  <c r="H40" i="22"/>
  <c r="H83" i="22" s="1"/>
  <c r="H82" i="22"/>
  <c r="AB40" i="3"/>
  <c r="AB83" i="3" s="1"/>
  <c r="AB84" i="3" s="1"/>
  <c r="AB82" i="3"/>
  <c r="Z82" i="20"/>
  <c r="Z40" i="20"/>
  <c r="AF81" i="1"/>
  <c r="AF39" i="1"/>
  <c r="R38" i="1"/>
  <c r="X82" i="25"/>
  <c r="X40" i="25"/>
  <c r="AI82" i="10"/>
  <c r="AI40" i="10"/>
  <c r="AI83" i="10" s="1"/>
  <c r="L82" i="34"/>
  <c r="L40" i="34"/>
  <c r="S40" i="36"/>
  <c r="S82" i="36"/>
  <c r="AE40" i="7"/>
  <c r="AE83" i="7" s="1"/>
  <c r="AE82" i="7"/>
  <c r="AG82" i="7"/>
  <c r="AG40" i="7"/>
  <c r="AG83" i="7" s="1"/>
  <c r="Z82" i="34"/>
  <c r="Z40" i="34"/>
  <c r="H82" i="4"/>
  <c r="H40" i="4"/>
  <c r="AC40" i="1"/>
  <c r="AC82" i="1"/>
  <c r="M40" i="34"/>
  <c r="M82" i="34"/>
  <c r="Y82" i="29"/>
  <c r="Y40" i="29"/>
  <c r="K82" i="11"/>
  <c r="K40" i="11"/>
  <c r="K83" i="11" s="1"/>
  <c r="L82" i="23"/>
  <c r="L40" i="23"/>
  <c r="AE40" i="13"/>
  <c r="AE82" i="13"/>
  <c r="X82" i="1"/>
  <c r="X40" i="1"/>
  <c r="AH40" i="32"/>
  <c r="AH83" i="32" s="1"/>
  <c r="AH82" i="32"/>
  <c r="L82" i="35"/>
  <c r="L40" i="35"/>
  <c r="L83" i="35" s="1"/>
  <c r="Z82" i="29"/>
  <c r="Z40" i="29"/>
  <c r="Z83" i="29" s="1"/>
  <c r="L40" i="25"/>
  <c r="L83" i="25" s="1"/>
  <c r="L82" i="25"/>
  <c r="L41" i="25"/>
  <c r="L28" i="43" s="1"/>
  <c r="Y40" i="25"/>
  <c r="Y82" i="25"/>
  <c r="M84" i="18"/>
  <c r="S41" i="19"/>
  <c r="S22" i="43" s="1"/>
  <c r="AC41" i="38"/>
  <c r="AC41" i="43" s="1"/>
  <c r="K84" i="6"/>
  <c r="E40" i="1"/>
  <c r="E82" i="1"/>
  <c r="S82" i="35"/>
  <c r="S40" i="35"/>
  <c r="AC82" i="26"/>
  <c r="AC40" i="26"/>
  <c r="AB82" i="5"/>
  <c r="AB40" i="5"/>
  <c r="S82" i="1"/>
  <c r="S40" i="1"/>
  <c r="AB82" i="30"/>
  <c r="AB40" i="30"/>
  <c r="R38" i="26"/>
  <c r="AM38" i="26" s="1"/>
  <c r="AP38" i="26" s="1"/>
  <c r="AF81" i="26"/>
  <c r="R81" i="26" s="1"/>
  <c r="AF39" i="26"/>
  <c r="AH82" i="7"/>
  <c r="AH40" i="7"/>
  <c r="AH83" i="7" s="1"/>
  <c r="AH40" i="3"/>
  <c r="AH83" i="3" s="1"/>
  <c r="AH82" i="3"/>
  <c r="Z82" i="35"/>
  <c r="Z40" i="35"/>
  <c r="AB82" i="15"/>
  <c r="AB40" i="15"/>
  <c r="F82" i="36"/>
  <c r="F40" i="36"/>
  <c r="F83" i="36" s="1"/>
  <c r="AI40" i="13"/>
  <c r="AI83" i="13" s="1"/>
  <c r="AI82" i="13"/>
  <c r="Z40" i="3"/>
  <c r="Z83" i="3" s="1"/>
  <c r="Z82" i="3"/>
  <c r="L40" i="30"/>
  <c r="L82" i="30"/>
  <c r="AF81" i="35"/>
  <c r="R81" i="35" s="1"/>
  <c r="AF39" i="35"/>
  <c r="R38" i="35"/>
  <c r="W40" i="16"/>
  <c r="W83" i="16" s="1"/>
  <c r="W82" i="16"/>
  <c r="AD40" i="18"/>
  <c r="AD83" i="18" s="1"/>
  <c r="AD82" i="18"/>
  <c r="AD82" i="33"/>
  <c r="AD40" i="33"/>
  <c r="K40" i="10"/>
  <c r="K82" i="10"/>
  <c r="F40" i="14"/>
  <c r="F82" i="14"/>
  <c r="S82" i="8"/>
  <c r="S40" i="8"/>
  <c r="AH40" i="5"/>
  <c r="AH82" i="5"/>
  <c r="F40" i="15"/>
  <c r="F83" i="15" s="1"/>
  <c r="F82" i="15"/>
  <c r="S82" i="23"/>
  <c r="S40" i="23"/>
  <c r="H82" i="19"/>
  <c r="H40" i="19"/>
  <c r="AI82" i="1"/>
  <c r="AI40" i="1"/>
  <c r="F40" i="7"/>
  <c r="F82" i="7"/>
  <c r="E40" i="25"/>
  <c r="E82" i="25"/>
  <c r="AA40" i="15"/>
  <c r="AA83" i="15" s="1"/>
  <c r="AA82" i="15"/>
  <c r="Y40" i="23"/>
  <c r="Y82" i="23"/>
  <c r="AF81" i="7"/>
  <c r="AF39" i="7"/>
  <c r="R38" i="7"/>
  <c r="AE40" i="31"/>
  <c r="AE82" i="31"/>
  <c r="AG82" i="8"/>
  <c r="AG40" i="8"/>
  <c r="V81" i="27"/>
  <c r="V39" i="27"/>
  <c r="T38" i="27"/>
  <c r="AE40" i="20"/>
  <c r="AE83" i="20" s="1"/>
  <c r="AE82" i="20"/>
  <c r="V82" i="18"/>
  <c r="V40" i="18"/>
  <c r="V83" i="18" s="1"/>
  <c r="Z82" i="33"/>
  <c r="Z40" i="33"/>
  <c r="K40" i="31"/>
  <c r="K82" i="31"/>
  <c r="AH40" i="1"/>
  <c r="AH83" i="1" s="1"/>
  <c r="AH82" i="1"/>
  <c r="W82" i="35"/>
  <c r="W40" i="35"/>
  <c r="W82" i="25"/>
  <c r="W40" i="25"/>
  <c r="X82" i="30"/>
  <c r="X40" i="30"/>
  <c r="AD82" i="11"/>
  <c r="AD40" i="11"/>
  <c r="AD83" i="11" s="1"/>
  <c r="AG82" i="5"/>
  <c r="AG40" i="5"/>
  <c r="AG83" i="5" s="1"/>
  <c r="AE82" i="1"/>
  <c r="AE40" i="1"/>
  <c r="F82" i="8"/>
  <c r="F40" i="8"/>
  <c r="AE82" i="36"/>
  <c r="AE40" i="36"/>
  <c r="Z40" i="36"/>
  <c r="Z82" i="36"/>
  <c r="F40" i="19"/>
  <c r="F82" i="19"/>
  <c r="AI82" i="34"/>
  <c r="AI40" i="34"/>
  <c r="Z40" i="23"/>
  <c r="Z83" i="23" s="1"/>
  <c r="Z82" i="23"/>
  <c r="W40" i="19"/>
  <c r="W83" i="19" s="1"/>
  <c r="W82" i="19"/>
  <c r="L82" i="21"/>
  <c r="L40" i="21"/>
  <c r="L83" i="21" s="1"/>
  <c r="E40" i="3"/>
  <c r="E82" i="3"/>
  <c r="T38" i="15"/>
  <c r="V81" i="15"/>
  <c r="T81" i="15" s="1"/>
  <c r="V39" i="15"/>
  <c r="F40" i="23"/>
  <c r="F82" i="23"/>
  <c r="AI82" i="4"/>
  <c r="AI40" i="4"/>
  <c r="AC82" i="14"/>
  <c r="AC40" i="14"/>
  <c r="AE40" i="19"/>
  <c r="AE83" i="19" s="1"/>
  <c r="AE82" i="19"/>
  <c r="AD82" i="15"/>
  <c r="AD40" i="15"/>
  <c r="AD83" i="15" s="1"/>
  <c r="AM37" i="13"/>
  <c r="AP37" i="13" s="1"/>
  <c r="F40" i="22"/>
  <c r="F82" i="22"/>
  <c r="AH40" i="17"/>
  <c r="AH83" i="17" s="1"/>
  <c r="AH82" i="17"/>
  <c r="AB40" i="14"/>
  <c r="AB82" i="14"/>
  <c r="V81" i="11"/>
  <c r="T81" i="11" s="1"/>
  <c r="V39" i="11"/>
  <c r="T38" i="11"/>
  <c r="AG82" i="26"/>
  <c r="AG40" i="26"/>
  <c r="AG83" i="26" s="1"/>
  <c r="AE40" i="6"/>
  <c r="AE82" i="6"/>
  <c r="Z82" i="27"/>
  <c r="Z40" i="27"/>
  <c r="AB40" i="26"/>
  <c r="AB83" i="26" s="1"/>
  <c r="AB82" i="26"/>
  <c r="X40" i="3"/>
  <c r="X82" i="3"/>
  <c r="W82" i="28"/>
  <c r="W40" i="28"/>
  <c r="Z82" i="8"/>
  <c r="Z40" i="8"/>
  <c r="AG82" i="25"/>
  <c r="AG40" i="25"/>
  <c r="AG83" i="25" s="1"/>
  <c r="L82" i="11"/>
  <c r="L40" i="11"/>
  <c r="L83" i="11" s="1"/>
  <c r="Z40" i="11"/>
  <c r="Z83" i="11" s="1"/>
  <c r="Z82" i="11"/>
  <c r="AD40" i="30"/>
  <c r="AD83" i="30" s="1"/>
  <c r="AD82" i="30"/>
  <c r="F84" i="25"/>
  <c r="R39" i="20"/>
  <c r="AF39" i="20"/>
  <c r="AF81" i="20"/>
  <c r="M82" i="11"/>
  <c r="M40" i="11"/>
  <c r="M83" i="11" s="1"/>
  <c r="AE40" i="8"/>
  <c r="AE83" i="8" s="1"/>
  <c r="AE82" i="8"/>
  <c r="H40" i="33"/>
  <c r="H83" i="33" s="1"/>
  <c r="H82" i="33"/>
  <c r="L82" i="1"/>
  <c r="L40" i="1"/>
  <c r="L83" i="1" s="1"/>
  <c r="AE82" i="32"/>
  <c r="AE40" i="32"/>
  <c r="AI40" i="3"/>
  <c r="AI83" i="3" s="1"/>
  <c r="AI82" i="3"/>
  <c r="AA40" i="17"/>
  <c r="AA82" i="17"/>
  <c r="K40" i="30"/>
  <c r="K83" i="30" s="1"/>
  <c r="K82" i="30"/>
  <c r="H40" i="14"/>
  <c r="H82" i="14"/>
  <c r="X82" i="5"/>
  <c r="X84" i="5" s="1"/>
  <c r="X40" i="5"/>
  <c r="X83" i="5" s="1"/>
  <c r="AD82" i="25"/>
  <c r="AD40" i="25"/>
  <c r="AD83" i="25" s="1"/>
  <c r="AD84" i="25" s="1"/>
  <c r="E82" i="5"/>
  <c r="E40" i="5"/>
  <c r="E83" i="5" s="1"/>
  <c r="W40" i="6"/>
  <c r="W83" i="6" s="1"/>
  <c r="W82" i="6"/>
  <c r="L82" i="6"/>
  <c r="L40" i="6"/>
  <c r="L83" i="6" s="1"/>
  <c r="K40" i="16"/>
  <c r="K83" i="16" s="1"/>
  <c r="K82" i="16"/>
  <c r="AB40" i="33"/>
  <c r="AB82" i="33"/>
  <c r="AD40" i="22"/>
  <c r="AD83" i="22" s="1"/>
  <c r="AD82" i="22"/>
  <c r="H41" i="33"/>
  <c r="H36" i="43" s="1"/>
  <c r="AE40" i="10"/>
  <c r="AE82" i="10"/>
  <c r="AI40" i="15"/>
  <c r="AI83" i="15" s="1"/>
  <c r="AI82" i="15"/>
  <c r="M40" i="6"/>
  <c r="M83" i="6" s="1"/>
  <c r="M82" i="6"/>
  <c r="AG40" i="36"/>
  <c r="AG82" i="36"/>
  <c r="W82" i="26"/>
  <c r="W40" i="26"/>
  <c r="AC82" i="36"/>
  <c r="AC40" i="36"/>
  <c r="AC83" i="36" s="1"/>
  <c r="W27" i="39"/>
  <c r="W40" i="20"/>
  <c r="W83" i="20" s="1"/>
  <c r="W82" i="20"/>
  <c r="W84" i="20" s="1"/>
  <c r="AF39" i="31"/>
  <c r="AF81" i="31"/>
  <c r="R38" i="31"/>
  <c r="AC40" i="28"/>
  <c r="AC82" i="28"/>
  <c r="E82" i="23"/>
  <c r="E40" i="23"/>
  <c r="E83" i="23" s="1"/>
  <c r="E84" i="23" s="1"/>
  <c r="Y82" i="34"/>
  <c r="Y40" i="34"/>
  <c r="Y83" i="34" s="1"/>
  <c r="X40" i="27"/>
  <c r="X82" i="27"/>
  <c r="R80" i="35"/>
  <c r="AM80" i="35" s="1"/>
  <c r="AP80" i="35" s="1"/>
  <c r="L40" i="22"/>
  <c r="L82" i="22"/>
  <c r="Y40" i="20"/>
  <c r="Y83" i="20" s="1"/>
  <c r="Y82" i="20"/>
  <c r="F82" i="28"/>
  <c r="F40" i="28"/>
  <c r="H82" i="13"/>
  <c r="H40" i="13"/>
  <c r="Y82" i="7"/>
  <c r="Y40" i="7"/>
  <c r="Z40" i="15"/>
  <c r="Z82" i="15"/>
  <c r="Z82" i="18"/>
  <c r="Z40" i="18"/>
  <c r="F40" i="27"/>
  <c r="F82" i="27"/>
  <c r="V81" i="35"/>
  <c r="T81" i="35" s="1"/>
  <c r="AM81" i="35" s="1"/>
  <c r="AP81" i="35" s="1"/>
  <c r="V39" i="35"/>
  <c r="T38" i="35"/>
  <c r="R80" i="3"/>
  <c r="AM80" i="3" s="1"/>
  <c r="AP80" i="3" s="1"/>
  <c r="AM37" i="3"/>
  <c r="AP37" i="3" s="1"/>
  <c r="AB82" i="20"/>
  <c r="AB40" i="20"/>
  <c r="AB83" i="20" s="1"/>
  <c r="S40" i="27"/>
  <c r="S82" i="27"/>
  <c r="AH82" i="16"/>
  <c r="AH40" i="16"/>
  <c r="F40" i="35"/>
  <c r="F82" i="35"/>
  <c r="AF81" i="22"/>
  <c r="AF39" i="22"/>
  <c r="R38" i="22"/>
  <c r="AM38" i="22" s="1"/>
  <c r="AP38" i="22" s="1"/>
  <c r="H40" i="11"/>
  <c r="H83" i="11" s="1"/>
  <c r="H82" i="11"/>
  <c r="AC82" i="4"/>
  <c r="AC40" i="4"/>
  <c r="AC83" i="4" s="1"/>
  <c r="K82" i="22"/>
  <c r="K40" i="22"/>
  <c r="AD40" i="10"/>
  <c r="AD82" i="10"/>
  <c r="AE40" i="11"/>
  <c r="AE82" i="11"/>
  <c r="F82" i="4"/>
  <c r="F40" i="4"/>
  <c r="L82" i="13"/>
  <c r="L40" i="13"/>
  <c r="L83" i="13" s="1"/>
  <c r="S40" i="31"/>
  <c r="S83" i="31" s="1"/>
  <c r="S82" i="31"/>
  <c r="AD40" i="1"/>
  <c r="AD82" i="1"/>
  <c r="L82" i="28"/>
  <c r="L40" i="28"/>
  <c r="L83" i="28" s="1"/>
  <c r="AH40" i="36"/>
  <c r="AH83" i="36" s="1"/>
  <c r="AH82" i="36"/>
  <c r="X40" i="6"/>
  <c r="X82" i="6"/>
  <c r="AA82" i="33"/>
  <c r="AA40" i="33"/>
  <c r="M82" i="1"/>
  <c r="M40" i="1"/>
  <c r="R38" i="36"/>
  <c r="AF39" i="36"/>
  <c r="AF81" i="36"/>
  <c r="R81" i="36" s="1"/>
  <c r="AE40" i="35"/>
  <c r="AE82" i="35"/>
  <c r="K40" i="8"/>
  <c r="K82" i="8"/>
  <c r="K40" i="19"/>
  <c r="K82" i="19"/>
  <c r="E82" i="4"/>
  <c r="E40" i="4"/>
  <c r="Y82" i="15"/>
  <c r="Y40" i="15"/>
  <c r="AG40" i="30"/>
  <c r="AG82" i="30"/>
  <c r="AE40" i="27"/>
  <c r="AE82" i="27"/>
  <c r="K82" i="1"/>
  <c r="K40" i="1"/>
  <c r="K83" i="1" s="1"/>
  <c r="AM80" i="8"/>
  <c r="AP80" i="8" s="1"/>
  <c r="AM37" i="34"/>
  <c r="AP37" i="34" s="1"/>
  <c r="AM80" i="13"/>
  <c r="AP80" i="13" s="1"/>
  <c r="S40" i="29"/>
  <c r="S82" i="29"/>
  <c r="AH82" i="26"/>
  <c r="AH40" i="26"/>
  <c r="L40" i="7"/>
  <c r="L82" i="7"/>
  <c r="F82" i="5"/>
  <c r="F40" i="5"/>
  <c r="M82" i="8"/>
  <c r="M40" i="8"/>
  <c r="AC82" i="6"/>
  <c r="AC40" i="6"/>
  <c r="S40" i="17"/>
  <c r="S82" i="17"/>
  <c r="AE82" i="33"/>
  <c r="AE40" i="33"/>
  <c r="Z40" i="14"/>
  <c r="Z82" i="14"/>
  <c r="AH82" i="4"/>
  <c r="AH40" i="4"/>
  <c r="AG41" i="6"/>
  <c r="AG9" i="43" s="1"/>
  <c r="S41" i="31"/>
  <c r="S34" i="43" s="1"/>
  <c r="AB82" i="24"/>
  <c r="AB40" i="24"/>
  <c r="AB83" i="24" s="1"/>
  <c r="AE82" i="4"/>
  <c r="AE40" i="4"/>
  <c r="AE83" i="4" s="1"/>
  <c r="R80" i="6"/>
  <c r="AM80" i="6" s="1"/>
  <c r="AP80" i="6" s="1"/>
  <c r="AM80" i="19"/>
  <c r="AP80" i="19" s="1"/>
  <c r="AA82" i="20"/>
  <c r="AA40" i="20"/>
  <c r="AD84" i="6"/>
  <c r="E40" i="27"/>
  <c r="E83" i="27" s="1"/>
  <c r="E82" i="27"/>
  <c r="AD40" i="3"/>
  <c r="AD83" i="3" s="1"/>
  <c r="AD82" i="3"/>
  <c r="W82" i="8"/>
  <c r="W40" i="8"/>
  <c r="W83" i="8" s="1"/>
  <c r="V81" i="10"/>
  <c r="T81" i="10" s="1"/>
  <c r="V39" i="10"/>
  <c r="T38" i="10"/>
  <c r="F40" i="11"/>
  <c r="F83" i="11" s="1"/>
  <c r="F82" i="11"/>
  <c r="AI41" i="22"/>
  <c r="AI25" i="43" s="1"/>
  <c r="T81" i="5"/>
  <c r="AG41" i="25"/>
  <c r="AG28" i="43" s="1"/>
  <c r="L41" i="6"/>
  <c r="L9" i="43" s="1"/>
  <c r="AB41" i="7"/>
  <c r="AB10" i="43" s="1"/>
  <c r="AE41" i="25"/>
  <c r="AE28" i="43" s="1"/>
  <c r="AH41" i="20"/>
  <c r="AH23" i="43" s="1"/>
  <c r="L41" i="26"/>
  <c r="L29" i="43" s="1"/>
  <c r="AC40" i="3"/>
  <c r="AC83" i="3" s="1"/>
  <c r="AC82" i="3"/>
  <c r="E40" i="22"/>
  <c r="E83" i="22" s="1"/>
  <c r="E82" i="22"/>
  <c r="W82" i="21"/>
  <c r="W40" i="21"/>
  <c r="W83" i="21" s="1"/>
  <c r="E82" i="15"/>
  <c r="E40" i="15"/>
  <c r="E83" i="15" s="1"/>
  <c r="AI40" i="26"/>
  <c r="AI82" i="26"/>
  <c r="X40" i="31"/>
  <c r="X83" i="31" s="1"/>
  <c r="X82" i="31"/>
  <c r="S82" i="33"/>
  <c r="S40" i="33"/>
  <c r="S83" i="33" s="1"/>
  <c r="S41" i="33"/>
  <c r="S36" i="43" s="1"/>
  <c r="U83" i="4"/>
  <c r="U84" i="4" s="1"/>
  <c r="U41" i="4"/>
  <c r="U7" i="43" s="1"/>
  <c r="AM7" i="43" s="1"/>
  <c r="K40" i="25"/>
  <c r="K83" i="25" s="1"/>
  <c r="K82" i="25"/>
  <c r="AI82" i="36"/>
  <c r="AI40" i="36"/>
  <c r="AI83" i="36" s="1"/>
  <c r="AI40" i="19"/>
  <c r="AI83" i="19" s="1"/>
  <c r="AI82" i="19"/>
  <c r="V39" i="7"/>
  <c r="V81" i="7"/>
  <c r="T81" i="7" s="1"/>
  <c r="T38" i="7"/>
  <c r="AM38" i="7" s="1"/>
  <c r="AP38" i="7" s="1"/>
  <c r="E39" i="20"/>
  <c r="E81" i="20"/>
  <c r="K40" i="14"/>
  <c r="K82" i="14"/>
  <c r="M40" i="23"/>
  <c r="M83" i="23" s="1"/>
  <c r="M82" i="23"/>
  <c r="S40" i="26"/>
  <c r="S82" i="26"/>
  <c r="M40" i="27"/>
  <c r="M82" i="27"/>
  <c r="AG40" i="14"/>
  <c r="AG82" i="14"/>
  <c r="AA41" i="28"/>
  <c r="AA31" i="43" s="1"/>
  <c r="X82" i="19"/>
  <c r="X40" i="19"/>
  <c r="S82" i="25"/>
  <c r="S40" i="25"/>
  <c r="V39" i="26"/>
  <c r="V81" i="26"/>
  <c r="T81" i="26" s="1"/>
  <c r="AM37" i="6"/>
  <c r="AP37" i="6" s="1"/>
  <c r="R38" i="27"/>
  <c r="AM38" i="27" s="1"/>
  <c r="AP38" i="27" s="1"/>
  <c r="AF81" i="27"/>
  <c r="R81" i="27" s="1"/>
  <c r="AF39" i="27"/>
  <c r="AF39" i="3"/>
  <c r="AF81" i="3"/>
  <c r="R38" i="3"/>
  <c r="AI82" i="6"/>
  <c r="AI40" i="6"/>
  <c r="AI83" i="6" s="1"/>
  <c r="F82" i="6"/>
  <c r="F40" i="6"/>
  <c r="F83" i="6" s="1"/>
  <c r="AH40" i="2"/>
  <c r="AH83" i="2" s="1"/>
  <c r="AH82" i="2"/>
  <c r="Z82" i="28"/>
  <c r="Z40" i="28"/>
  <c r="Z83" i="28" s="1"/>
  <c r="Z41" i="28"/>
  <c r="Z31" i="43" s="1"/>
  <c r="W40" i="14"/>
  <c r="W82" i="14"/>
  <c r="X40" i="13"/>
  <c r="X82" i="13"/>
  <c r="E39" i="28"/>
  <c r="E81" i="28"/>
  <c r="X40" i="16"/>
  <c r="X82" i="16"/>
  <c r="Y40" i="4"/>
  <c r="Y83" i="4" s="1"/>
  <c r="Y82" i="4"/>
  <c r="Y82" i="6"/>
  <c r="Y40" i="6"/>
  <c r="Y83" i="6" s="1"/>
  <c r="AE40" i="17"/>
  <c r="AE82" i="17"/>
  <c r="AC40" i="22"/>
  <c r="AC82" i="22"/>
  <c r="AC82" i="15"/>
  <c r="AC40" i="15"/>
  <c r="AC83" i="15" s="1"/>
  <c r="S40" i="13"/>
  <c r="S82" i="13"/>
  <c r="AD82" i="31"/>
  <c r="AD40" i="31"/>
  <c r="AD83" i="31" s="1"/>
  <c r="T80" i="36"/>
  <c r="AM80" i="36" s="1"/>
  <c r="AP80" i="36" s="1"/>
  <c r="AH41" i="6"/>
  <c r="AH9" i="43" s="1"/>
  <c r="AI40" i="17"/>
  <c r="AI83" i="17" s="1"/>
  <c r="AI82" i="17"/>
  <c r="AE82" i="14"/>
  <c r="AE40" i="14"/>
  <c r="AE83" i="14" s="1"/>
  <c r="H82" i="16"/>
  <c r="H40" i="16"/>
  <c r="AB82" i="29"/>
  <c r="AB40" i="29"/>
  <c r="AB83" i="29" s="1"/>
  <c r="AB84" i="29" s="1"/>
  <c r="AF81" i="30"/>
  <c r="AF39" i="30"/>
  <c r="R38" i="30"/>
  <c r="V81" i="32"/>
  <c r="T81" i="32" s="1"/>
  <c r="V39" i="32"/>
  <c r="AH82" i="15"/>
  <c r="AH40" i="15"/>
  <c r="AF39" i="10"/>
  <c r="AF81" i="10"/>
  <c r="R38" i="10"/>
  <c r="AM38" i="10" s="1"/>
  <c r="AP38" i="10" s="1"/>
  <c r="M82" i="10"/>
  <c r="M40" i="10"/>
  <c r="M83" i="10" s="1"/>
  <c r="S40" i="30"/>
  <c r="S83" i="30" s="1"/>
  <c r="S84" i="30" s="1"/>
  <c r="S82" i="30"/>
  <c r="AG40" i="19"/>
  <c r="AG82" i="19"/>
  <c r="H82" i="20"/>
  <c r="H40" i="20"/>
  <c r="H40" i="28"/>
  <c r="H83" i="28" s="1"/>
  <c r="H82" i="28"/>
  <c r="AI82" i="23"/>
  <c r="AI40" i="23"/>
  <c r="AH82" i="27"/>
  <c r="AH40" i="27"/>
  <c r="AB40" i="32"/>
  <c r="AB83" i="32" s="1"/>
  <c r="AB84" i="32" s="1"/>
  <c r="AB82" i="32"/>
  <c r="X82" i="36"/>
  <c r="X40" i="36"/>
  <c r="X83" i="36" s="1"/>
  <c r="S40" i="21"/>
  <c r="S83" i="21" s="1"/>
  <c r="S82" i="21"/>
  <c r="Z82" i="10"/>
  <c r="Z40" i="10"/>
  <c r="Z83" i="10" s="1"/>
  <c r="V81" i="16"/>
  <c r="T81" i="16" s="1"/>
  <c r="V39" i="16"/>
  <c r="T38" i="16"/>
  <c r="AG82" i="11"/>
  <c r="AG40" i="11"/>
  <c r="AG83" i="11" s="1"/>
  <c r="Y82" i="30"/>
  <c r="Y40" i="30"/>
  <c r="Y83" i="30" s="1"/>
  <c r="Y40" i="3"/>
  <c r="Y82" i="3"/>
  <c r="AM37" i="10"/>
  <c r="AP37" i="10" s="1"/>
  <c r="AA40" i="10"/>
  <c r="AA83" i="10" s="1"/>
  <c r="AA82" i="10"/>
  <c r="H40" i="27"/>
  <c r="H82" i="27"/>
  <c r="AC82" i="33"/>
  <c r="AC40" i="33"/>
  <c r="AG40" i="15"/>
  <c r="AG82" i="15"/>
  <c r="AM37" i="15"/>
  <c r="AP37" i="15" s="1"/>
  <c r="H82" i="10"/>
  <c r="H40" i="10"/>
  <c r="F82" i="21"/>
  <c r="F40" i="21"/>
  <c r="K82" i="32"/>
  <c r="K84" i="32" s="1"/>
  <c r="K40" i="32"/>
  <c r="K83" i="32" s="1"/>
  <c r="AG40" i="10"/>
  <c r="AG83" i="10" s="1"/>
  <c r="AG82" i="10"/>
  <c r="L82" i="33"/>
  <c r="L40" i="33"/>
  <c r="V81" i="8"/>
  <c r="T81" i="8" s="1"/>
  <c r="V39" i="8"/>
  <c r="T38" i="8"/>
  <c r="AF39" i="34"/>
  <c r="AF81" i="34"/>
  <c r="R81" i="34" s="1"/>
  <c r="R38" i="34"/>
  <c r="AM38" i="34" s="1"/>
  <c r="AP38" i="34" s="1"/>
  <c r="AF81" i="13"/>
  <c r="R81" i="13" s="1"/>
  <c r="AF39" i="13"/>
  <c r="R38" i="13"/>
  <c r="AM38" i="13" s="1"/>
  <c r="AP38" i="13" s="1"/>
  <c r="AF41" i="17"/>
  <c r="AF20" i="43" s="1"/>
  <c r="L82" i="10"/>
  <c r="L40" i="10"/>
  <c r="K40" i="28"/>
  <c r="K83" i="28" s="1"/>
  <c r="K82" i="28"/>
  <c r="F82" i="26"/>
  <c r="F40" i="26"/>
  <c r="AI82" i="33"/>
  <c r="AI40" i="33"/>
  <c r="W40" i="32"/>
  <c r="W82" i="32"/>
  <c r="H82" i="18"/>
  <c r="H40" i="18"/>
  <c r="AA82" i="5"/>
  <c r="AA40" i="5"/>
  <c r="AA83" i="5" s="1"/>
  <c r="AA41" i="5"/>
  <c r="AA8" i="43" s="1"/>
  <c r="AC82" i="32"/>
  <c r="AC40" i="32"/>
  <c r="AC83" i="32" s="1"/>
  <c r="AM80" i="20"/>
  <c r="AP80" i="20" s="1"/>
  <c r="AE40" i="5"/>
  <c r="AE82" i="5"/>
  <c r="Z82" i="5"/>
  <c r="Z40" i="5"/>
  <c r="AD41" i="28"/>
  <c r="AD31" i="43" s="1"/>
  <c r="AD84" i="28"/>
  <c r="S40" i="14"/>
  <c r="S83" i="14" s="1"/>
  <c r="S82" i="14"/>
  <c r="AH40" i="31"/>
  <c r="AH83" i="31" s="1"/>
  <c r="AH84" i="31" s="1"/>
  <c r="AH82" i="31"/>
  <c r="AI40" i="30"/>
  <c r="AI83" i="30" s="1"/>
  <c r="AI82" i="30"/>
  <c r="AC40" i="30"/>
  <c r="AC83" i="30" s="1"/>
  <c r="AC82" i="30"/>
  <c r="AB82" i="25"/>
  <c r="AB40" i="25"/>
  <c r="AB83" i="25" s="1"/>
  <c r="AB41" i="25"/>
  <c r="AB28" i="43" s="1"/>
  <c r="AB40" i="31"/>
  <c r="AB83" i="31" s="1"/>
  <c r="AB82" i="31"/>
  <c r="L41" i="36"/>
  <c r="L39" i="43" s="1"/>
  <c r="X41" i="9"/>
  <c r="X12" i="43" s="1"/>
  <c r="S82" i="34"/>
  <c r="S40" i="34"/>
  <c r="AB40" i="6"/>
  <c r="AB83" i="6" s="1"/>
  <c r="AB82" i="6"/>
  <c r="L84" i="11"/>
  <c r="E40" i="8"/>
  <c r="E83" i="8" s="1"/>
  <c r="E82" i="8"/>
  <c r="Y82" i="11"/>
  <c r="Y40" i="11"/>
  <c r="AI82" i="25"/>
  <c r="AI40" i="25"/>
  <c r="AI83" i="25" s="1"/>
  <c r="AI41" i="25"/>
  <c r="AI28" i="43" s="1"/>
  <c r="L82" i="20"/>
  <c r="L40" i="20"/>
  <c r="L83" i="20" s="1"/>
  <c r="L41" i="20"/>
  <c r="L23" i="43" s="1"/>
  <c r="M82" i="20"/>
  <c r="M40" i="20"/>
  <c r="M83" i="20" s="1"/>
  <c r="X82" i="14"/>
  <c r="X40" i="14"/>
  <c r="Z82" i="25"/>
  <c r="Z40" i="25"/>
  <c r="Z83" i="25" s="1"/>
  <c r="AG40" i="1"/>
  <c r="AG82" i="1"/>
  <c r="AA82" i="27"/>
  <c r="AA40" i="27"/>
  <c r="AD82" i="7"/>
  <c r="AD40" i="7"/>
  <c r="AD83" i="7" s="1"/>
  <c r="Z40" i="30"/>
  <c r="Z82" i="30"/>
  <c r="X40" i="15"/>
  <c r="X82" i="15"/>
  <c r="AH40" i="19"/>
  <c r="AH83" i="19" s="1"/>
  <c r="AH82" i="19"/>
  <c r="E40" i="32"/>
  <c r="E83" i="32" s="1"/>
  <c r="E82" i="32"/>
  <c r="AE40" i="22"/>
  <c r="AE83" i="22" s="1"/>
  <c r="AE82" i="22"/>
  <c r="AD41" i="30"/>
  <c r="AD33" i="43" s="1"/>
  <c r="AC82" i="5"/>
  <c r="AC40" i="5"/>
  <c r="AC83" i="5" s="1"/>
  <c r="M41" i="28"/>
  <c r="M31" i="43" s="1"/>
  <c r="M82" i="33"/>
  <c r="M40" i="33"/>
  <c r="E82" i="10"/>
  <c r="E40" i="10"/>
  <c r="L40" i="32"/>
  <c r="L82" i="32"/>
  <c r="M82" i="4"/>
  <c r="M40" i="4"/>
  <c r="M83" i="4" s="1"/>
  <c r="H40" i="25"/>
  <c r="H82" i="25"/>
  <c r="W40" i="7"/>
  <c r="W82" i="7"/>
  <c r="F40" i="1"/>
  <c r="F83" i="1" s="1"/>
  <c r="F82" i="1"/>
  <c r="K82" i="20"/>
  <c r="K40" i="20"/>
  <c r="K83" i="20" s="1"/>
  <c r="AD82" i="35"/>
  <c r="AD40" i="35"/>
  <c r="AD83" i="35" s="1"/>
  <c r="AF81" i="6"/>
  <c r="R81" i="6" s="1"/>
  <c r="AM81" i="6" s="1"/>
  <c r="AP81" i="6" s="1"/>
  <c r="AF39" i="6"/>
  <c r="R38" i="6"/>
  <c r="AM38" i="6" s="1"/>
  <c r="AP38" i="6" s="1"/>
  <c r="W40" i="31"/>
  <c r="W83" i="31" s="1"/>
  <c r="W82" i="31"/>
  <c r="F82" i="10"/>
  <c r="F40" i="10"/>
  <c r="F83" i="10" s="1"/>
  <c r="M40" i="36"/>
  <c r="M83" i="36" s="1"/>
  <c r="M82" i="36"/>
  <c r="Y40" i="28"/>
  <c r="Y83" i="28" s="1"/>
  <c r="Y82" i="28"/>
  <c r="Y82" i="22"/>
  <c r="Y40" i="22"/>
  <c r="S40" i="5"/>
  <c r="S82" i="5"/>
  <c r="AI82" i="11"/>
  <c r="AI40" i="11"/>
  <c r="AI83" i="11" s="1"/>
  <c r="W40" i="17"/>
  <c r="W83" i="17" s="1"/>
  <c r="W82" i="17"/>
  <c r="AD40" i="8"/>
  <c r="AD83" i="8" s="1"/>
  <c r="AD82" i="8"/>
  <c r="L82" i="15"/>
  <c r="L40" i="15"/>
  <c r="AM37" i="32"/>
  <c r="AP37" i="32" s="1"/>
  <c r="R38" i="32"/>
  <c r="M40" i="15"/>
  <c r="M83" i="15" s="1"/>
  <c r="M82" i="15"/>
  <c r="V40" i="5"/>
  <c r="V83" i="5" s="1"/>
  <c r="V82" i="5"/>
  <c r="V39" i="17"/>
  <c r="V81" i="17"/>
  <c r="T81" i="17" s="1"/>
  <c r="T38" i="17"/>
  <c r="AM38" i="17" s="1"/>
  <c r="AP38" i="17" s="1"/>
  <c r="H40" i="6"/>
  <c r="H82" i="6"/>
  <c r="V81" i="36"/>
  <c r="T81" i="36" s="1"/>
  <c r="V39" i="36"/>
  <c r="T38" i="36"/>
  <c r="AM38" i="36" s="1"/>
  <c r="AP38" i="36" s="1"/>
  <c r="F82" i="33"/>
  <c r="F40" i="33"/>
  <c r="F83" i="33" s="1"/>
  <c r="V39" i="31"/>
  <c r="V81" i="31"/>
  <c r="T81" i="31" s="1"/>
  <c r="T38" i="31"/>
  <c r="V81" i="19"/>
  <c r="V39" i="19"/>
  <c r="T38" i="19"/>
  <c r="L82" i="4"/>
  <c r="L40" i="4"/>
  <c r="L83" i="4" s="1"/>
  <c r="AI82" i="31"/>
  <c r="AI40" i="31"/>
  <c r="Y40" i="17"/>
  <c r="Y82" i="17"/>
  <c r="F82" i="34"/>
  <c r="F40" i="34"/>
  <c r="AI40" i="27"/>
  <c r="AI83" i="27" s="1"/>
  <c r="AI82" i="27"/>
  <c r="AE40" i="3"/>
  <c r="AE82" i="3"/>
  <c r="AB84" i="25"/>
  <c r="L40" i="19"/>
  <c r="L83" i="19" s="1"/>
  <c r="L82" i="19"/>
  <c r="H40" i="36"/>
  <c r="H83" i="36" s="1"/>
  <c r="H82" i="36"/>
  <c r="X82" i="29"/>
  <c r="X40" i="29"/>
  <c r="X83" i="29" s="1"/>
  <c r="W82" i="5"/>
  <c r="W40" i="5"/>
  <c r="R80" i="16"/>
  <c r="AM80" i="16" s="1"/>
  <c r="AP80" i="16" s="1"/>
  <c r="AM37" i="16"/>
  <c r="AP37" i="16" s="1"/>
  <c r="AD40" i="16"/>
  <c r="AD83" i="16" s="1"/>
  <c r="AD82" i="16"/>
  <c r="M40" i="32"/>
  <c r="M82" i="32"/>
  <c r="AC82" i="31"/>
  <c r="AC40" i="31"/>
  <c r="AE40" i="2"/>
  <c r="AE82" i="2"/>
  <c r="AI82" i="8"/>
  <c r="AI40" i="8"/>
  <c r="AM80" i="10"/>
  <c r="AP80" i="10" s="1"/>
  <c r="W82" i="23"/>
  <c r="W40" i="23"/>
  <c r="W83" i="23" s="1"/>
  <c r="AG82" i="16"/>
  <c r="AG40" i="16"/>
  <c r="AG83" i="16" s="1"/>
  <c r="AF81" i="19"/>
  <c r="R81" i="19" s="1"/>
  <c r="AF39" i="19"/>
  <c r="R38" i="19"/>
  <c r="Y82" i="13"/>
  <c r="Y40" i="13"/>
  <c r="Y82" i="35"/>
  <c r="Y40" i="35"/>
  <c r="Y83" i="35" s="1"/>
  <c r="E40" i="34"/>
  <c r="E82" i="34"/>
  <c r="W82" i="10"/>
  <c r="W40" i="10"/>
  <c r="W83" i="10" s="1"/>
  <c r="K82" i="15"/>
  <c r="K40" i="15"/>
  <c r="K83" i="15" s="1"/>
  <c r="E40" i="35"/>
  <c r="E82" i="35"/>
  <c r="W40" i="37"/>
  <c r="W83" i="37" s="1"/>
  <c r="W82" i="37"/>
  <c r="AM80" i="34"/>
  <c r="AP80" i="34" s="1"/>
  <c r="Z40" i="4"/>
  <c r="Z83" i="4" s="1"/>
  <c r="Z82" i="4"/>
  <c r="AH82" i="8"/>
  <c r="AH40" i="8"/>
  <c r="AH83" i="8" s="1"/>
  <c r="AM80" i="14"/>
  <c r="AP80" i="14" s="1"/>
  <c r="AE82" i="23"/>
  <c r="AE40" i="23"/>
  <c r="AE83" i="23" s="1"/>
  <c r="AA41" i="1"/>
  <c r="AA4" i="43" s="1"/>
  <c r="AC40" i="19"/>
  <c r="AC82" i="19"/>
  <c r="R81" i="33"/>
  <c r="AM80" i="33"/>
  <c r="AP80" i="33" s="1"/>
  <c r="H40" i="8"/>
  <c r="H82" i="8"/>
  <c r="V81" i="20"/>
  <c r="T81" i="20" s="1"/>
  <c r="V39" i="20"/>
  <c r="T38" i="20"/>
  <c r="AM38" i="20" s="1"/>
  <c r="AP38" i="20" s="1"/>
  <c r="AB82" i="34"/>
  <c r="AB40" i="34"/>
  <c r="AB41" i="23"/>
  <c r="AB26" i="43" s="1"/>
  <c r="H41" i="7"/>
  <c r="H10" i="43" s="1"/>
  <c r="U84" i="35"/>
  <c r="Z7" i="39"/>
  <c r="U83" i="19"/>
  <c r="U84" i="19" s="1"/>
  <c r="U41" i="19"/>
  <c r="U22" i="43" s="1"/>
  <c r="AM22" i="43" s="1"/>
  <c r="U83" i="32"/>
  <c r="U84" i="32" s="1"/>
  <c r="U41" i="32"/>
  <c r="U35" i="43" s="1"/>
  <c r="AM35" i="43" s="1"/>
  <c r="Z15" i="39"/>
  <c r="U83" i="36"/>
  <c r="U84" i="36" s="1"/>
  <c r="U41" i="36"/>
  <c r="U39" i="43" s="1"/>
  <c r="AM39" i="43" s="1"/>
  <c r="U83" i="17"/>
  <c r="U84" i="17" s="1"/>
  <c r="U41" i="17"/>
  <c r="U20" i="43" s="1"/>
  <c r="AM20" i="43" s="1"/>
  <c r="Z13" i="39"/>
  <c r="U83" i="23"/>
  <c r="U84" i="23" s="1"/>
  <c r="U41" i="23"/>
  <c r="U26" i="43" s="1"/>
  <c r="AM26" i="43" s="1"/>
  <c r="Z36" i="39"/>
  <c r="U83" i="13"/>
  <c r="U84" i="13" s="1"/>
  <c r="U41" i="13"/>
  <c r="U16" i="43" s="1"/>
  <c r="AM16" i="43" s="1"/>
  <c r="U83" i="30"/>
  <c r="U84" i="30" s="1"/>
  <c r="U41" i="30"/>
  <c r="U33" i="43" s="1"/>
  <c r="AM33" i="43" s="1"/>
  <c r="Z43" i="39"/>
  <c r="U83" i="14"/>
  <c r="U84" i="14" s="1"/>
  <c r="U41" i="14"/>
  <c r="U17" i="43" s="1"/>
  <c r="AM17" i="43" s="1"/>
  <c r="Z39" i="39"/>
  <c r="U83" i="27"/>
  <c r="U84" i="27" s="1"/>
  <c r="U41" i="27"/>
  <c r="U30" i="43" s="1"/>
  <c r="AM30" i="43" s="1"/>
  <c r="Z34" i="39"/>
  <c r="U83" i="15"/>
  <c r="U84" i="15" s="1"/>
  <c r="U41" i="15"/>
  <c r="U18" i="43" s="1"/>
  <c r="AM18" i="43" s="1"/>
  <c r="Z27" i="39"/>
  <c r="U83" i="28"/>
  <c r="U84" i="28" s="1"/>
  <c r="U41" i="28"/>
  <c r="U31" i="43" s="1"/>
  <c r="AM31" i="43" s="1"/>
  <c r="U83" i="24"/>
  <c r="U84" i="24" s="1"/>
  <c r="U41" i="24"/>
  <c r="U27" i="43" s="1"/>
  <c r="AM27" i="43" s="1"/>
  <c r="U83" i="11"/>
  <c r="U84" i="11" s="1"/>
  <c r="U41" i="11"/>
  <c r="U14" i="43" s="1"/>
  <c r="AM14" i="43" s="1"/>
  <c r="U83" i="3"/>
  <c r="U84" i="3" s="1"/>
  <c r="U41" i="3"/>
  <c r="U6" i="43" s="1"/>
  <c r="AM6" i="43" s="1"/>
  <c r="U83" i="12"/>
  <c r="U84" i="12" s="1"/>
  <c r="U41" i="12"/>
  <c r="U15" i="43" s="1"/>
  <c r="AM15" i="43" s="1"/>
  <c r="Z14" i="39"/>
  <c r="U83" i="25"/>
  <c r="U84" i="25" s="1"/>
  <c r="U41" i="25"/>
  <c r="U28" i="43" s="1"/>
  <c r="AM28" i="43" s="1"/>
  <c r="U83" i="33"/>
  <c r="U84" i="33" s="1"/>
  <c r="U41" i="33"/>
  <c r="U36" i="43" s="1"/>
  <c r="AM36" i="43" s="1"/>
  <c r="U40" i="6"/>
  <c r="U82" i="6"/>
  <c r="U83" i="5"/>
  <c r="U84" i="5" s="1"/>
  <c r="U41" i="5"/>
  <c r="U8" i="43" s="1"/>
  <c r="AM8" i="43" s="1"/>
  <c r="U83" i="1"/>
  <c r="U84" i="1" s="1"/>
  <c r="U41" i="1"/>
  <c r="U4" i="43" s="1"/>
  <c r="Z26" i="39"/>
  <c r="U83" i="7"/>
  <c r="U84" i="7" s="1"/>
  <c r="U41" i="7"/>
  <c r="U10" i="43" s="1"/>
  <c r="AM10" i="43" s="1"/>
  <c r="Y83" i="33"/>
  <c r="Y84" i="33" s="1"/>
  <c r="Y41" i="33"/>
  <c r="Y36" i="43" s="1"/>
  <c r="AD41" i="29"/>
  <c r="AD32" i="43" s="1"/>
  <c r="AG84" i="32"/>
  <c r="W83" i="30"/>
  <c r="W84" i="30" s="1"/>
  <c r="W41" i="30"/>
  <c r="W33" i="43" s="1"/>
  <c r="Z83" i="19"/>
  <c r="Z41" i="19"/>
  <c r="Z22" i="43" s="1"/>
  <c r="AM38" i="9"/>
  <c r="AP38" i="9" s="1"/>
  <c r="AB83" i="10"/>
  <c r="AB84" i="10" s="1"/>
  <c r="AB41" i="10"/>
  <c r="AB13" i="43" s="1"/>
  <c r="O11" i="39"/>
  <c r="AM38" i="5"/>
  <c r="AP38" i="5" s="1"/>
  <c r="AE41" i="12"/>
  <c r="AE15" i="43" s="1"/>
  <c r="Z41" i="9"/>
  <c r="Z12" i="43" s="1"/>
  <c r="AD41" i="9"/>
  <c r="AD12" i="43" s="1"/>
  <c r="AI83" i="7"/>
  <c r="AI41" i="7"/>
  <c r="AI10" i="43" s="1"/>
  <c r="AI84" i="18"/>
  <c r="K83" i="3"/>
  <c r="K41" i="3"/>
  <c r="K6" i="43" s="1"/>
  <c r="AG84" i="9"/>
  <c r="M41" i="17"/>
  <c r="M20" i="43" s="1"/>
  <c r="AH84" i="38"/>
  <c r="AH83" i="25"/>
  <c r="AH84" i="25" s="1"/>
  <c r="AH41" i="25"/>
  <c r="AH28" i="43" s="1"/>
  <c r="AD84" i="9"/>
  <c r="AG83" i="31"/>
  <c r="AG41" i="31"/>
  <c r="AG34" i="43" s="1"/>
  <c r="W41" i="27"/>
  <c r="W30" i="43" s="1"/>
  <c r="AA41" i="32"/>
  <c r="AA35" i="43" s="1"/>
  <c r="AA83" i="32"/>
  <c r="AA84" i="32" s="1"/>
  <c r="AG83" i="3"/>
  <c r="AG84" i="3" s="1"/>
  <c r="AG41" i="3"/>
  <c r="AG6" i="43" s="1"/>
  <c r="K41" i="18"/>
  <c r="K21" i="43" s="1"/>
  <c r="AH83" i="11"/>
  <c r="AM38" i="38"/>
  <c r="AP38" i="38" s="1"/>
  <c r="W84" i="27"/>
  <c r="Z83" i="31"/>
  <c r="Z84" i="31" s="1"/>
  <c r="Z41" i="31"/>
  <c r="Z34" i="43" s="1"/>
  <c r="AB84" i="17"/>
  <c r="Y84" i="18"/>
  <c r="W83" i="36"/>
  <c r="E41" i="9"/>
  <c r="E12" i="43" s="1"/>
  <c r="E83" i="9"/>
  <c r="E84" i="9" s="1"/>
  <c r="AG83" i="35"/>
  <c r="AG84" i="35" s="1"/>
  <c r="AG41" i="35"/>
  <c r="AG38" i="43" s="1"/>
  <c r="AF83" i="12"/>
  <c r="AF84" i="12" s="1"/>
  <c r="AF41" i="12"/>
  <c r="AF15" i="43" s="1"/>
  <c r="K84" i="18"/>
  <c r="AC82" i="29"/>
  <c r="T82" i="29" s="1"/>
  <c r="AC40" i="29"/>
  <c r="T39" i="29"/>
  <c r="Z84" i="9"/>
  <c r="X84" i="11"/>
  <c r="AD83" i="12"/>
  <c r="AD84" i="12" s="1"/>
  <c r="AD41" i="12"/>
  <c r="AD15" i="43" s="1"/>
  <c r="AC84" i="38"/>
  <c r="AG40" i="17"/>
  <c r="AG82" i="17"/>
  <c r="R39" i="17"/>
  <c r="R82" i="17" s="1"/>
  <c r="AA84" i="12"/>
  <c r="T81" i="38"/>
  <c r="AB83" i="9"/>
  <c r="AB84" i="9" s="1"/>
  <c r="AB41" i="9"/>
  <c r="AB12" i="43" s="1"/>
  <c r="E83" i="38"/>
  <c r="E84" i="38" s="1"/>
  <c r="E41" i="38"/>
  <c r="E41" i="43" s="1"/>
  <c r="F84" i="38"/>
  <c r="AE83" i="29"/>
  <c r="AE84" i="29" s="1"/>
  <c r="AE41" i="29"/>
  <c r="AE32" i="43" s="1"/>
  <c r="F83" i="17"/>
  <c r="F84" i="17" s="1"/>
  <c r="F41" i="17"/>
  <c r="F20" i="43" s="1"/>
  <c r="AA41" i="38"/>
  <c r="AA41" i="43" s="1"/>
  <c r="Q23" i="39"/>
  <c r="T81" i="29"/>
  <c r="AF40" i="18"/>
  <c r="AF41" i="18" s="1"/>
  <c r="AF21" i="43" s="1"/>
  <c r="AF82" i="18"/>
  <c r="R39" i="18"/>
  <c r="AI41" i="9"/>
  <c r="AI12" i="43" s="1"/>
  <c r="AI83" i="9"/>
  <c r="AI84" i="9" s="1"/>
  <c r="S83" i="9"/>
  <c r="S84" i="9" s="1"/>
  <c r="S41" i="9"/>
  <c r="S12" i="43" s="1"/>
  <c r="V40" i="38"/>
  <c r="V41" i="38" s="1"/>
  <c r="V41" i="43" s="1"/>
  <c r="V82" i="38"/>
  <c r="T82" i="38" s="1"/>
  <c r="T39" i="38"/>
  <c r="S83" i="18"/>
  <c r="S84" i="18" s="1"/>
  <c r="S41" i="18"/>
  <c r="S21" i="43" s="1"/>
  <c r="S83" i="12"/>
  <c r="S84" i="12" s="1"/>
  <c r="S41" i="12"/>
  <c r="S15" i="43" s="1"/>
  <c r="K83" i="17"/>
  <c r="K84" i="17" s="1"/>
  <c r="K41" i="17"/>
  <c r="K20" i="43" s="1"/>
  <c r="W83" i="38"/>
  <c r="W84" i="38" s="1"/>
  <c r="W41" i="38"/>
  <c r="W41" i="43" s="1"/>
  <c r="AG83" i="12"/>
  <c r="AG84" i="12" s="1"/>
  <c r="AG41" i="12"/>
  <c r="AG15" i="43" s="1"/>
  <c r="AC83" i="18"/>
  <c r="AC84" i="18" s="1"/>
  <c r="AC41" i="18"/>
  <c r="AC21" i="43" s="1"/>
  <c r="W40" i="18"/>
  <c r="W41" i="18" s="1"/>
  <c r="W21" i="43" s="1"/>
  <c r="W82" i="18"/>
  <c r="T82" i="18" s="1"/>
  <c r="T39" i="18"/>
  <c r="M41" i="38"/>
  <c r="M41" i="43" s="1"/>
  <c r="AM81" i="18"/>
  <c r="AP81" i="18" s="1"/>
  <c r="M84" i="17"/>
  <c r="K83" i="9"/>
  <c r="K84" i="9" s="1"/>
  <c r="K41" i="9"/>
  <c r="K12" i="43" s="1"/>
  <c r="AE84" i="12"/>
  <c r="AI83" i="28"/>
  <c r="AI41" i="28"/>
  <c r="AI31" i="43" s="1"/>
  <c r="L83" i="18"/>
  <c r="L84" i="18" s="1"/>
  <c r="L41" i="18"/>
  <c r="L21" i="43" s="1"/>
  <c r="AD41" i="38"/>
  <c r="AD41" i="43" s="1"/>
  <c r="AG40" i="29"/>
  <c r="AG82" i="29"/>
  <c r="R39" i="29"/>
  <c r="R79" i="2"/>
  <c r="Z83" i="17"/>
  <c r="Z84" i="17" s="1"/>
  <c r="Z41" i="17"/>
  <c r="Z20" i="43" s="1"/>
  <c r="E40" i="18"/>
  <c r="E82" i="18"/>
  <c r="L83" i="12"/>
  <c r="L84" i="12" s="1"/>
  <c r="L41" i="12"/>
  <c r="L15" i="43" s="1"/>
  <c r="L83" i="9"/>
  <c r="L84" i="9" s="1"/>
  <c r="L41" i="9"/>
  <c r="L12" i="43" s="1"/>
  <c r="R81" i="38"/>
  <c r="AF82" i="9"/>
  <c r="R82" i="9" s="1"/>
  <c r="AF40" i="9"/>
  <c r="R39" i="9"/>
  <c r="F83" i="29"/>
  <c r="F84" i="29" s="1"/>
  <c r="F41" i="29"/>
  <c r="F32" i="43" s="1"/>
  <c r="H83" i="38"/>
  <c r="H84" i="38" s="1"/>
  <c r="H41" i="38"/>
  <c r="H41" i="43" s="1"/>
  <c r="Y83" i="9"/>
  <c r="Y84" i="9" s="1"/>
  <c r="Y41" i="9"/>
  <c r="Y12" i="43" s="1"/>
  <c r="AB41" i="38"/>
  <c r="AB41" i="43" s="1"/>
  <c r="AB83" i="38"/>
  <c r="AB84" i="38" s="1"/>
  <c r="AA83" i="18"/>
  <c r="AA84" i="18" s="1"/>
  <c r="AA41" i="18"/>
  <c r="AA21" i="43" s="1"/>
  <c r="AC83" i="9"/>
  <c r="AC84" i="9" s="1"/>
  <c r="AC41" i="9"/>
  <c r="AC12" i="43" s="1"/>
  <c r="AA41" i="12"/>
  <c r="AA15" i="43" s="1"/>
  <c r="X83" i="38"/>
  <c r="X84" i="38" s="1"/>
  <c r="X41" i="38"/>
  <c r="X41" i="43" s="1"/>
  <c r="M83" i="12"/>
  <c r="M84" i="12" s="1"/>
  <c r="M41" i="12"/>
  <c r="M15" i="43" s="1"/>
  <c r="M84" i="38"/>
  <c r="AA84" i="38"/>
  <c r="R39" i="38"/>
  <c r="AF40" i="38"/>
  <c r="AF82" i="38"/>
  <c r="R82" i="38" s="1"/>
  <c r="AM82" i="38" s="1"/>
  <c r="AP82" i="38" s="1"/>
  <c r="F83" i="9"/>
  <c r="F84" i="9" s="1"/>
  <c r="F41" i="9"/>
  <c r="F12" i="43" s="1"/>
  <c r="AE84" i="9"/>
  <c r="Z83" i="38"/>
  <c r="Z84" i="38" s="1"/>
  <c r="Z41" i="38"/>
  <c r="Z41" i="43" s="1"/>
  <c r="AG41" i="9"/>
  <c r="AG12" i="43" s="1"/>
  <c r="W24" i="39"/>
  <c r="S41" i="38"/>
  <c r="S41" i="43" s="1"/>
  <c r="S83" i="38"/>
  <c r="S84" i="38" s="1"/>
  <c r="AB83" i="18"/>
  <c r="AB84" i="18" s="1"/>
  <c r="AB41" i="18"/>
  <c r="AB21" i="43" s="1"/>
  <c r="AI83" i="38"/>
  <c r="AI84" i="38" s="1"/>
  <c r="AI41" i="38"/>
  <c r="AI41" i="43" s="1"/>
  <c r="AI83" i="12"/>
  <c r="AI84" i="12" s="1"/>
  <c r="AI41" i="12"/>
  <c r="AI15" i="43" s="1"/>
  <c r="M83" i="9"/>
  <c r="M84" i="9" s="1"/>
  <c r="M41" i="9"/>
  <c r="M12" i="43" s="1"/>
  <c r="AG83" i="18"/>
  <c r="AG84" i="18" s="1"/>
  <c r="AG41" i="18"/>
  <c r="AG21" i="43" s="1"/>
  <c r="AH83" i="9"/>
  <c r="AH84" i="9" s="1"/>
  <c r="AH41" i="9"/>
  <c r="AH12" i="43" s="1"/>
  <c r="AM38" i="18"/>
  <c r="AP38" i="18" s="1"/>
  <c r="V83" i="9"/>
  <c r="V84" i="9" s="1"/>
  <c r="V41" i="9"/>
  <c r="V12" i="43" s="1"/>
  <c r="AH83" i="18"/>
  <c r="AH84" i="18" s="1"/>
  <c r="AH41" i="18"/>
  <c r="AH21" i="43" s="1"/>
  <c r="F84" i="12"/>
  <c r="AB41" i="17"/>
  <c r="AB20" i="43" s="1"/>
  <c r="R81" i="17"/>
  <c r="X84" i="9"/>
  <c r="L83" i="38"/>
  <c r="L84" i="38" s="1"/>
  <c r="L41" i="38"/>
  <c r="L41" i="43" s="1"/>
  <c r="AM38" i="29"/>
  <c r="AP38" i="29" s="1"/>
  <c r="F41" i="38"/>
  <c r="F41" i="43" s="1"/>
  <c r="AI41" i="18"/>
  <c r="AI21" i="43" s="1"/>
  <c r="AE83" i="38"/>
  <c r="AE84" i="38" s="1"/>
  <c r="AE41" i="38"/>
  <c r="AE41" i="43" s="1"/>
  <c r="F41" i="12"/>
  <c r="F15" i="43" s="1"/>
  <c r="AC80" i="2"/>
  <c r="AC38" i="2"/>
  <c r="W83" i="24"/>
  <c r="W84" i="24" s="1"/>
  <c r="W41" i="24"/>
  <c r="W27" i="43" s="1"/>
  <c r="AC83" i="24"/>
  <c r="AC84" i="24" s="1"/>
  <c r="AC41" i="24"/>
  <c r="AC27" i="43" s="1"/>
  <c r="X83" i="12"/>
  <c r="X84" i="12" s="1"/>
  <c r="X41" i="12"/>
  <c r="X15" i="43" s="1"/>
  <c r="Y84" i="38"/>
  <c r="Z83" i="24"/>
  <c r="Z84" i="24" s="1"/>
  <c r="Z41" i="24"/>
  <c r="Z27" i="43" s="1"/>
  <c r="R79" i="12"/>
  <c r="AM79" i="12" s="1"/>
  <c r="AP79" i="12" s="1"/>
  <c r="AM36" i="12"/>
  <c r="AP36" i="12" s="1"/>
  <c r="Y83" i="37"/>
  <c r="Y84" i="37" s="1"/>
  <c r="Y41" i="37"/>
  <c r="Y40" i="43" s="1"/>
  <c r="E82" i="24"/>
  <c r="E40" i="24"/>
  <c r="AI83" i="24"/>
  <c r="AI84" i="24" s="1"/>
  <c r="AI41" i="24"/>
  <c r="AI27" i="43" s="1"/>
  <c r="AD83" i="21"/>
  <c r="AD84" i="21" s="1"/>
  <c r="AD41" i="21"/>
  <c r="AD24" i="43" s="1"/>
  <c r="V82" i="4"/>
  <c r="V40" i="4"/>
  <c r="K38" i="2"/>
  <c r="K80" i="2"/>
  <c r="M83" i="24"/>
  <c r="M84" i="24" s="1"/>
  <c r="M41" i="24"/>
  <c r="M27" i="43" s="1"/>
  <c r="AM81" i="9"/>
  <c r="AP81" i="9" s="1"/>
  <c r="AA83" i="9"/>
  <c r="AA84" i="9" s="1"/>
  <c r="AA41" i="9"/>
  <c r="AA12" i="43" s="1"/>
  <c r="AE80" i="24"/>
  <c r="AE38" i="24"/>
  <c r="T37" i="24"/>
  <c r="AM37" i="24" s="1"/>
  <c r="AP37" i="24" s="1"/>
  <c r="T79" i="2"/>
  <c r="AC83" i="12"/>
  <c r="AC84" i="12" s="1"/>
  <c r="AC41" i="12"/>
  <c r="AC15" i="43" s="1"/>
  <c r="AB83" i="12"/>
  <c r="AB84" i="12" s="1"/>
  <c r="AB41" i="12"/>
  <c r="AB15" i="43" s="1"/>
  <c r="AG83" i="21"/>
  <c r="AG84" i="21" s="1"/>
  <c r="AG41" i="21"/>
  <c r="AG24" i="43" s="1"/>
  <c r="AD40" i="5"/>
  <c r="AD82" i="5"/>
  <c r="T39" i="5"/>
  <c r="H38" i="2"/>
  <c r="H80" i="2"/>
  <c r="S38" i="2"/>
  <c r="S80" i="2"/>
  <c r="AF40" i="24"/>
  <c r="R39" i="24"/>
  <c r="AF82" i="24"/>
  <c r="R82" i="24" s="1"/>
  <c r="K83" i="37"/>
  <c r="K84" i="37" s="1"/>
  <c r="K41" i="37"/>
  <c r="K40" i="43" s="1"/>
  <c r="W83" i="12"/>
  <c r="W84" i="12" s="1"/>
  <c r="W41" i="12"/>
  <c r="W15" i="43" s="1"/>
  <c r="AC83" i="21"/>
  <c r="AC84" i="21" s="1"/>
  <c r="AC41" i="21"/>
  <c r="AC24" i="43" s="1"/>
  <c r="K83" i="12"/>
  <c r="K84" i="12" s="1"/>
  <c r="K41" i="12"/>
  <c r="K15" i="43" s="1"/>
  <c r="AG83" i="37"/>
  <c r="AG84" i="37" s="1"/>
  <c r="AG41" i="37"/>
  <c r="AG40" i="43" s="1"/>
  <c r="AI82" i="5"/>
  <c r="R82" i="5" s="1"/>
  <c r="AI40" i="5"/>
  <c r="R39" i="5"/>
  <c r="AH83" i="22"/>
  <c r="AH41" i="22"/>
  <c r="AH25" i="43" s="1"/>
  <c r="AC83" i="34"/>
  <c r="AC84" i="34" s="1"/>
  <c r="AC41" i="34"/>
  <c r="AC37" i="43" s="1"/>
  <c r="Z84" i="26"/>
  <c r="AM38" i="21"/>
  <c r="AP38" i="21" s="1"/>
  <c r="V80" i="2"/>
  <c r="V38" i="2"/>
  <c r="AI38" i="2"/>
  <c r="AI80" i="2"/>
  <c r="O43" i="39"/>
  <c r="AD83" i="14"/>
  <c r="AD41" i="14"/>
  <c r="AD17" i="43" s="1"/>
  <c r="AA38" i="4"/>
  <c r="AA80" i="4"/>
  <c r="T80" i="4" s="1"/>
  <c r="AM80" i="4" s="1"/>
  <c r="AP80" i="4" s="1"/>
  <c r="T37" i="4"/>
  <c r="AM37" i="4" s="1"/>
  <c r="AP37" i="4" s="1"/>
  <c r="AI83" i="35"/>
  <c r="AI41" i="35"/>
  <c r="AI38" i="43" s="1"/>
  <c r="AI83" i="37"/>
  <c r="AI84" i="37" s="1"/>
  <c r="AI41" i="37"/>
  <c r="AI40" i="43" s="1"/>
  <c r="Y80" i="2"/>
  <c r="Y38" i="2"/>
  <c r="AD83" i="17"/>
  <c r="AD41" i="17"/>
  <c r="AE83" i="37"/>
  <c r="AE84" i="37" s="1"/>
  <c r="AE41" i="37"/>
  <c r="AE40" i="43" s="1"/>
  <c r="Z38" i="2"/>
  <c r="Z80" i="2"/>
  <c r="AH80" i="12"/>
  <c r="AH38" i="12"/>
  <c r="R37" i="12"/>
  <c r="E40" i="12"/>
  <c r="E82" i="12"/>
  <c r="AI83" i="21"/>
  <c r="AI84" i="21" s="1"/>
  <c r="AI41" i="21"/>
  <c r="AI24" i="43" s="1"/>
  <c r="Y83" i="24"/>
  <c r="Y84" i="24" s="1"/>
  <c r="Y41" i="24"/>
  <c r="Y27" i="43" s="1"/>
  <c r="S83" i="24"/>
  <c r="S84" i="24" s="1"/>
  <c r="S41" i="24"/>
  <c r="S27" i="43" s="1"/>
  <c r="M83" i="21"/>
  <c r="M84" i="21" s="1"/>
  <c r="M41" i="21"/>
  <c r="M24" i="43" s="1"/>
  <c r="E40" i="21"/>
  <c r="E82" i="21"/>
  <c r="AA83" i="21"/>
  <c r="AA84" i="21" s="1"/>
  <c r="AA41" i="21"/>
  <c r="AA24" i="43" s="1"/>
  <c r="AM78" i="2"/>
  <c r="AP78" i="2" s="1"/>
  <c r="L38" i="2"/>
  <c r="L80" i="2"/>
  <c r="AB83" i="21"/>
  <c r="AB84" i="21" s="1"/>
  <c r="AB41" i="21"/>
  <c r="AB24" i="43" s="1"/>
  <c r="AM81" i="21"/>
  <c r="AP81" i="21" s="1"/>
  <c r="E82" i="37"/>
  <c r="E40" i="37"/>
  <c r="AB83" i="37"/>
  <c r="AB84" i="37" s="1"/>
  <c r="AB41" i="37"/>
  <c r="AB40" i="43" s="1"/>
  <c r="H83" i="21"/>
  <c r="H84" i="21" s="1"/>
  <c r="H41" i="21"/>
  <c r="H24" i="43" s="1"/>
  <c r="X83" i="28"/>
  <c r="X41" i="28"/>
  <c r="X31" i="43" s="1"/>
  <c r="AC83" i="37"/>
  <c r="AC84" i="37" s="1"/>
  <c r="AC41" i="37"/>
  <c r="AC40" i="43" s="1"/>
  <c r="H83" i="24"/>
  <c r="H84" i="24" s="1"/>
  <c r="H41" i="24"/>
  <c r="H27" i="43" s="1"/>
  <c r="W82" i="9"/>
  <c r="T82" i="9" s="1"/>
  <c r="W40" i="9"/>
  <c r="T39" i="9"/>
  <c r="AB80" i="2"/>
  <c r="AB38" i="2"/>
  <c r="M83" i="29"/>
  <c r="M41" i="29"/>
  <c r="K40" i="5"/>
  <c r="K82" i="5"/>
  <c r="F83" i="24"/>
  <c r="F84" i="24" s="1"/>
  <c r="F41" i="24"/>
  <c r="F27" i="43" s="1"/>
  <c r="Z83" i="37"/>
  <c r="Z84" i="37" s="1"/>
  <c r="Z41" i="37"/>
  <c r="Z40" i="43" s="1"/>
  <c r="S83" i="37"/>
  <c r="S84" i="37" s="1"/>
  <c r="S41" i="37"/>
  <c r="S40" i="43" s="1"/>
  <c r="AF80" i="2"/>
  <c r="AF38" i="2"/>
  <c r="R37" i="2"/>
  <c r="AM37" i="2" s="1"/>
  <c r="AP37" i="2" s="1"/>
  <c r="X83" i="24"/>
  <c r="X84" i="24" s="1"/>
  <c r="X41" i="24"/>
  <c r="X27" i="43" s="1"/>
  <c r="K83" i="21"/>
  <c r="K84" i="21" s="1"/>
  <c r="K41" i="21"/>
  <c r="K24" i="43" s="1"/>
  <c r="Y83" i="21"/>
  <c r="Y84" i="21" s="1"/>
  <c r="Y41" i="21"/>
  <c r="Y24" i="43" s="1"/>
  <c r="W83" i="4"/>
  <c r="W84" i="4" s="1"/>
  <c r="W41" i="4"/>
  <c r="W7" i="43" s="1"/>
  <c r="AD83" i="24"/>
  <c r="AD84" i="24" s="1"/>
  <c r="AD41" i="24"/>
  <c r="AD27" i="43" s="1"/>
  <c r="H83" i="37"/>
  <c r="H84" i="37" s="1"/>
  <c r="H41" i="37"/>
  <c r="H40" i="43" s="1"/>
  <c r="V40" i="21"/>
  <c r="V82" i="21"/>
  <c r="T82" i="21" s="1"/>
  <c r="T39" i="21"/>
  <c r="AA83" i="37"/>
  <c r="AA84" i="37" s="1"/>
  <c r="AA41" i="37"/>
  <c r="AA40" i="43" s="1"/>
  <c r="V82" i="24"/>
  <c r="V40" i="24"/>
  <c r="Z83" i="21"/>
  <c r="Z84" i="21" s="1"/>
  <c r="Z41" i="21"/>
  <c r="Z24" i="43" s="1"/>
  <c r="X83" i="21"/>
  <c r="X84" i="21" s="1"/>
  <c r="X41" i="21"/>
  <c r="X24" i="43" s="1"/>
  <c r="AM78" i="24"/>
  <c r="AP78" i="24" s="1"/>
  <c r="X80" i="2"/>
  <c r="X38" i="2"/>
  <c r="S40" i="4"/>
  <c r="S82" i="4"/>
  <c r="AP77" i="2"/>
  <c r="T79" i="4"/>
  <c r="AF82" i="21"/>
  <c r="R82" i="21" s="1"/>
  <c r="AF40" i="21"/>
  <c r="R39" i="21"/>
  <c r="AM78" i="12"/>
  <c r="AP78" i="12" s="1"/>
  <c r="L83" i="24"/>
  <c r="L84" i="24" s="1"/>
  <c r="L41" i="24"/>
  <c r="L27" i="43" s="1"/>
  <c r="Y83" i="12"/>
  <c r="Y84" i="12" s="1"/>
  <c r="Y41" i="12"/>
  <c r="Y15" i="43" s="1"/>
  <c r="M80" i="2"/>
  <c r="M38" i="2"/>
  <c r="W80" i="2"/>
  <c r="W38" i="2"/>
  <c r="AH83" i="24"/>
  <c r="AH84" i="24" s="1"/>
  <c r="AH41" i="24"/>
  <c r="AH27" i="43" s="1"/>
  <c r="T39" i="12"/>
  <c r="V82" i="12"/>
  <c r="T82" i="12" s="1"/>
  <c r="V40" i="12"/>
  <c r="E80" i="2"/>
  <c r="E38" i="2"/>
  <c r="AG83" i="24"/>
  <c r="AG84" i="24" s="1"/>
  <c r="AG41" i="24"/>
  <c r="AG27" i="43" s="1"/>
  <c r="K83" i="24"/>
  <c r="K84" i="24" s="1"/>
  <c r="K41" i="24"/>
  <c r="K27" i="43" s="1"/>
  <c r="AH83" i="14"/>
  <c r="AH41" i="14"/>
  <c r="AH17" i="43" s="1"/>
  <c r="Z83" i="12"/>
  <c r="Z84" i="12" s="1"/>
  <c r="Z41" i="12"/>
  <c r="Z15" i="43" s="1"/>
  <c r="AD83" i="37"/>
  <c r="AD84" i="37" s="1"/>
  <c r="AD41" i="37"/>
  <c r="AD40" i="43" s="1"/>
  <c r="F80" i="2"/>
  <c r="F38" i="2"/>
  <c r="AH83" i="21"/>
  <c r="AH84" i="21" s="1"/>
  <c r="AH41" i="21"/>
  <c r="AH24" i="43" s="1"/>
  <c r="AG83" i="34"/>
  <c r="AG41" i="34"/>
  <c r="AG37" i="43" s="1"/>
  <c r="AA83" i="24"/>
  <c r="AA84" i="24" s="1"/>
  <c r="AA41" i="24"/>
  <c r="AA27" i="43" s="1"/>
  <c r="AB83" i="4"/>
  <c r="AB84" i="4" s="1"/>
  <c r="AB41" i="4"/>
  <c r="AB7" i="43" s="1"/>
  <c r="F83" i="37"/>
  <c r="F84" i="37" s="1"/>
  <c r="F41" i="37"/>
  <c r="F40" i="43" s="1"/>
  <c r="AH83" i="37"/>
  <c r="AH84" i="37" s="1"/>
  <c r="AH41" i="37"/>
  <c r="AH40" i="43" s="1"/>
  <c r="L83" i="37"/>
  <c r="L84" i="37" s="1"/>
  <c r="L41" i="37"/>
  <c r="L40" i="43" s="1"/>
  <c r="W84" i="8"/>
  <c r="X82" i="37"/>
  <c r="X40" i="37"/>
  <c r="T39" i="37"/>
  <c r="AF82" i="37"/>
  <c r="R82" i="37" s="1"/>
  <c r="AF40" i="37"/>
  <c r="R39" i="37"/>
  <c r="L17" i="39"/>
  <c r="AD38" i="2"/>
  <c r="AD80" i="2"/>
  <c r="AG38" i="2"/>
  <c r="AG80" i="2"/>
  <c r="F84" i="1" l="1"/>
  <c r="L41" i="28"/>
  <c r="L31" i="43" s="1"/>
  <c r="S41" i="21"/>
  <c r="S24" i="43" s="1"/>
  <c r="AI84" i="19"/>
  <c r="F84" i="11"/>
  <c r="W84" i="6"/>
  <c r="K84" i="34"/>
  <c r="AC84" i="27"/>
  <c r="T44" i="39"/>
  <c r="Z41" i="25"/>
  <c r="Z28" i="43" s="1"/>
  <c r="W84" i="21"/>
  <c r="L84" i="1"/>
  <c r="P6" i="39" s="1"/>
  <c r="AE84" i="19"/>
  <c r="Z84" i="23"/>
  <c r="Z84" i="6"/>
  <c r="M84" i="5"/>
  <c r="Q10" i="39" s="1"/>
  <c r="L41" i="14"/>
  <c r="L17" i="43" s="1"/>
  <c r="E84" i="6"/>
  <c r="Y41" i="8"/>
  <c r="Y11" i="43" s="1"/>
  <c r="AM81" i="28"/>
  <c r="AP81" i="28" s="1"/>
  <c r="AM38" i="15"/>
  <c r="AP38" i="15" s="1"/>
  <c r="R44" i="39"/>
  <c r="R49" i="39"/>
  <c r="AM81" i="5"/>
  <c r="AP81" i="5" s="1"/>
  <c r="F84" i="33"/>
  <c r="K84" i="25"/>
  <c r="X84" i="4"/>
  <c r="S84" i="16"/>
  <c r="F84" i="31"/>
  <c r="AM79" i="2"/>
  <c r="AP79" i="2" s="1"/>
  <c r="AI84" i="27"/>
  <c r="AC41" i="15"/>
  <c r="AC18" i="43" s="1"/>
  <c r="Y84" i="6"/>
  <c r="F84" i="6"/>
  <c r="M41" i="23"/>
  <c r="M26" i="43" s="1"/>
  <c r="K41" i="30"/>
  <c r="K33" i="43" s="1"/>
  <c r="AC41" i="23"/>
  <c r="AC26" i="43" s="1"/>
  <c r="Z41" i="29"/>
  <c r="Z32" i="43" s="1"/>
  <c r="AA84" i="1"/>
  <c r="L84" i="29"/>
  <c r="P34" i="39" s="1"/>
  <c r="M84" i="31"/>
  <c r="AA84" i="6"/>
  <c r="N49" i="39"/>
  <c r="M84" i="6"/>
  <c r="AD41" i="18"/>
  <c r="AD21" i="43" s="1"/>
  <c r="AE84" i="7"/>
  <c r="E84" i="31"/>
  <c r="K44" i="39"/>
  <c r="F41" i="33"/>
  <c r="F36" i="43" s="1"/>
  <c r="K41" i="1"/>
  <c r="K4" i="43" s="1"/>
  <c r="AC84" i="36"/>
  <c r="W84" i="19"/>
  <c r="AG84" i="5"/>
  <c r="AA84" i="15"/>
  <c r="AI41" i="16"/>
  <c r="AI19" i="43" s="1"/>
  <c r="H84" i="22"/>
  <c r="S84" i="20"/>
  <c r="AC84" i="35"/>
  <c r="W41" i="11"/>
  <c r="W14" i="43" s="1"/>
  <c r="Z84" i="7"/>
  <c r="AF84" i="17"/>
  <c r="AG84" i="20"/>
  <c r="W41" i="22"/>
  <c r="W25" i="43" s="1"/>
  <c r="L41" i="27"/>
  <c r="L30" i="43" s="1"/>
  <c r="K84" i="23"/>
  <c r="H84" i="7"/>
  <c r="E41" i="29"/>
  <c r="E32" i="43" s="1"/>
  <c r="AE41" i="16"/>
  <c r="AE19" i="43" s="1"/>
  <c r="AM39" i="29"/>
  <c r="AP39" i="29" s="1"/>
  <c r="AM81" i="33"/>
  <c r="AP81" i="33" s="1"/>
  <c r="AH41" i="8"/>
  <c r="AH11" i="43" s="1"/>
  <c r="AD84" i="35"/>
  <c r="AD84" i="31"/>
  <c r="AI41" i="36"/>
  <c r="AI39" i="43" s="1"/>
  <c r="AG84" i="25"/>
  <c r="AB41" i="26"/>
  <c r="AB29" i="43" s="1"/>
  <c r="AE84" i="20"/>
  <c r="W41" i="16"/>
  <c r="W19" i="43" s="1"/>
  <c r="Z41" i="3"/>
  <c r="Z6" i="43" s="1"/>
  <c r="AD41" i="6"/>
  <c r="AD9" i="43" s="1"/>
  <c r="AD84" i="26"/>
  <c r="AG84" i="16"/>
  <c r="V41" i="5"/>
  <c r="V8" i="43" s="1"/>
  <c r="AD41" i="22"/>
  <c r="AD25" i="43" s="1"/>
  <c r="AC84" i="4"/>
  <c r="W41" i="20"/>
  <c r="W23" i="43" s="1"/>
  <c r="W84" i="16"/>
  <c r="AD84" i="19"/>
  <c r="AD41" i="13"/>
  <c r="AD16" i="43" s="1"/>
  <c r="AA84" i="35"/>
  <c r="AD84" i="27"/>
  <c r="K41" i="35"/>
  <c r="K38" i="43" s="1"/>
  <c r="AD41" i="23"/>
  <c r="AD26" i="43" s="1"/>
  <c r="W41" i="33"/>
  <c r="W36" i="43" s="1"/>
  <c r="G44" i="39"/>
  <c r="G46" i="39" s="1"/>
  <c r="G47" i="39" s="1"/>
  <c r="K41" i="15"/>
  <c r="K18" i="43" s="1"/>
  <c r="W84" i="23"/>
  <c r="M41" i="13"/>
  <c r="M16" i="43" s="1"/>
  <c r="AI41" i="17"/>
  <c r="AI20" i="43" s="1"/>
  <c r="X84" i="31"/>
  <c r="AD41" i="15"/>
  <c r="AD18" i="43" s="1"/>
  <c r="K84" i="4"/>
  <c r="AB84" i="36"/>
  <c r="K41" i="34"/>
  <c r="K37" i="43" s="1"/>
  <c r="AB41" i="8"/>
  <c r="AB11" i="43" s="1"/>
  <c r="AD41" i="4"/>
  <c r="AD7" i="43" s="1"/>
  <c r="L41" i="5"/>
  <c r="L8" i="43" s="1"/>
  <c r="AM39" i="18"/>
  <c r="AP39" i="18" s="1"/>
  <c r="AE84" i="23"/>
  <c r="K84" i="15"/>
  <c r="W41" i="31"/>
  <c r="W34" i="43" s="1"/>
  <c r="M84" i="4"/>
  <c r="Q9" i="39" s="1"/>
  <c r="AI84" i="25"/>
  <c r="S84" i="14"/>
  <c r="M84" i="10"/>
  <c r="AE84" i="14"/>
  <c r="AM81" i="20"/>
  <c r="AP81" i="20" s="1"/>
  <c r="AI84" i="36"/>
  <c r="S84" i="33"/>
  <c r="AD41" i="3"/>
  <c r="AD6" i="43" s="1"/>
  <c r="S84" i="31"/>
  <c r="K84" i="16"/>
  <c r="AH41" i="17"/>
  <c r="AH20" i="43" s="1"/>
  <c r="AI41" i="13"/>
  <c r="AI16" i="43" s="1"/>
  <c r="AC41" i="35"/>
  <c r="AC38" i="43" s="1"/>
  <c r="E41" i="31"/>
  <c r="E34" i="43" s="1"/>
  <c r="M41" i="25"/>
  <c r="M28" i="43" s="1"/>
  <c r="AE41" i="23"/>
  <c r="AE26" i="43" s="1"/>
  <c r="W84" i="10"/>
  <c r="X84" i="29"/>
  <c r="AH41" i="31"/>
  <c r="AH34" i="43" s="1"/>
  <c r="W84" i="31"/>
  <c r="AC84" i="5"/>
  <c r="M84" i="20"/>
  <c r="AC84" i="32"/>
  <c r="AB84" i="20"/>
  <c r="M41" i="6"/>
  <c r="M9" i="43" s="1"/>
  <c r="X41" i="5"/>
  <c r="X8" i="43" s="1"/>
  <c r="AE41" i="19"/>
  <c r="AE22" i="43" s="1"/>
  <c r="AG41" i="5"/>
  <c r="AG8" i="43" s="1"/>
  <c r="AH41" i="3"/>
  <c r="AH6" i="43" s="1"/>
  <c r="AG41" i="7"/>
  <c r="AG10" i="43" s="1"/>
  <c r="M84" i="14"/>
  <c r="M41" i="26"/>
  <c r="M29" i="43" s="1"/>
  <c r="M84" i="22"/>
  <c r="AC41" i="20"/>
  <c r="AC23" i="43" s="1"/>
  <c r="H84" i="30"/>
  <c r="E84" i="14"/>
  <c r="X84" i="17"/>
  <c r="L41" i="4"/>
  <c r="L7" i="43" s="1"/>
  <c r="AH84" i="2"/>
  <c r="AC41" i="36"/>
  <c r="AC39" i="43" s="1"/>
  <c r="AH41" i="13"/>
  <c r="AH16" i="43" s="1"/>
  <c r="Z41" i="7"/>
  <c r="Z10" i="43" s="1"/>
  <c r="M84" i="13"/>
  <c r="X41" i="22"/>
  <c r="X25" i="43" s="1"/>
  <c r="S41" i="15"/>
  <c r="S18" i="43" s="1"/>
  <c r="AI41" i="27"/>
  <c r="AI30" i="43" s="1"/>
  <c r="Y84" i="26"/>
  <c r="F84" i="3"/>
  <c r="J8" i="39" s="1"/>
  <c r="K84" i="29"/>
  <c r="X84" i="22"/>
  <c r="AE84" i="16"/>
  <c r="S84" i="15"/>
  <c r="H41" i="28"/>
  <c r="H31" i="43" s="1"/>
  <c r="H41" i="34"/>
  <c r="H37" i="43" s="1"/>
  <c r="AD84" i="16"/>
  <c r="H84" i="36"/>
  <c r="L41" i="39" s="1"/>
  <c r="AI84" i="30"/>
  <c r="AI84" i="17"/>
  <c r="AC41" i="3"/>
  <c r="AC6" i="43" s="1"/>
  <c r="AE41" i="4"/>
  <c r="AE7" i="43" s="1"/>
  <c r="Y41" i="20"/>
  <c r="Y23" i="43" s="1"/>
  <c r="Y84" i="34"/>
  <c r="AI41" i="15"/>
  <c r="AI18" i="43" s="1"/>
  <c r="Z41" i="11"/>
  <c r="Z14" i="43" s="1"/>
  <c r="AB84" i="26"/>
  <c r="AD84" i="11"/>
  <c r="AH84" i="1"/>
  <c r="AH84" i="7"/>
  <c r="AE41" i="7"/>
  <c r="AE10" i="43" s="1"/>
  <c r="AB41" i="3"/>
  <c r="AB6" i="43" s="1"/>
  <c r="V84" i="37"/>
  <c r="AC84" i="23"/>
  <c r="S41" i="16"/>
  <c r="S19" i="43" s="1"/>
  <c r="Z41" i="26"/>
  <c r="Z29" i="43" s="1"/>
  <c r="T82" i="5"/>
  <c r="AH84" i="8"/>
  <c r="Y84" i="35"/>
  <c r="AM38" i="19"/>
  <c r="AP38" i="19" s="1"/>
  <c r="AE84" i="22"/>
  <c r="L84" i="20"/>
  <c r="P25" i="39" s="1"/>
  <c r="AB84" i="31"/>
  <c r="AG84" i="11"/>
  <c r="E41" i="15"/>
  <c r="E18" i="43" s="1"/>
  <c r="Y84" i="20"/>
  <c r="E84" i="5"/>
  <c r="Z84" i="11"/>
  <c r="L84" i="25"/>
  <c r="F84" i="16"/>
  <c r="J21" i="39" s="1"/>
  <c r="AM81" i="15"/>
  <c r="AP81" i="15" s="1"/>
  <c r="AB84" i="28"/>
  <c r="AB84" i="7"/>
  <c r="H41" i="3"/>
  <c r="H6" i="43" s="1"/>
  <c r="AB84" i="1"/>
  <c r="K41" i="33"/>
  <c r="K36" i="43" s="1"/>
  <c r="M41" i="31"/>
  <c r="M34" i="43" s="1"/>
  <c r="AC41" i="17"/>
  <c r="AC20" i="43" s="1"/>
  <c r="AM81" i="32"/>
  <c r="AP81" i="32" s="1"/>
  <c r="Z84" i="4"/>
  <c r="F84" i="10"/>
  <c r="E84" i="32"/>
  <c r="I37" i="39" s="1"/>
  <c r="AD84" i="7"/>
  <c r="K84" i="28"/>
  <c r="AG84" i="10"/>
  <c r="X84" i="36"/>
  <c r="E84" i="15"/>
  <c r="F84" i="15"/>
  <c r="Z84" i="3"/>
  <c r="X84" i="7"/>
  <c r="H41" i="30"/>
  <c r="H33" i="43" s="1"/>
  <c r="AA84" i="3"/>
  <c r="H41" i="32"/>
  <c r="H35" i="43" s="1"/>
  <c r="F41" i="31"/>
  <c r="F34" i="43" s="1"/>
  <c r="W41" i="34"/>
  <c r="W37" i="43" s="1"/>
  <c r="W84" i="29"/>
  <c r="AM81" i="11"/>
  <c r="AP81" i="11" s="1"/>
  <c r="E84" i="29"/>
  <c r="I34" i="39" s="1"/>
  <c r="AD41" i="31"/>
  <c r="AD34" i="43" s="1"/>
  <c r="O39" i="39"/>
  <c r="O9" i="39"/>
  <c r="P32" i="39"/>
  <c r="O20" i="39"/>
  <c r="W38" i="39"/>
  <c r="W36" i="39"/>
  <c r="J15" i="39"/>
  <c r="Q11" i="39"/>
  <c r="AH41" i="27"/>
  <c r="AH30" i="43" s="1"/>
  <c r="AH83" i="27"/>
  <c r="AH84" i="27" s="1"/>
  <c r="AI83" i="26"/>
  <c r="AI84" i="26" s="1"/>
  <c r="AI41" i="26"/>
  <c r="AI29" i="43" s="1"/>
  <c r="AC83" i="6"/>
  <c r="AC84" i="6" s="1"/>
  <c r="AC41" i="6"/>
  <c r="AC9" i="43" s="1"/>
  <c r="X83" i="6"/>
  <c r="X84" i="6" s="1"/>
  <c r="X41" i="6"/>
  <c r="X9" i="43" s="1"/>
  <c r="I28" i="39"/>
  <c r="AB83" i="33"/>
  <c r="AB84" i="33" s="1"/>
  <c r="AB41" i="33"/>
  <c r="AB36" i="43" s="1"/>
  <c r="E41" i="1"/>
  <c r="E4" i="43" s="1"/>
  <c r="E83" i="1"/>
  <c r="E84" i="1" s="1"/>
  <c r="AE83" i="13"/>
  <c r="AE84" i="13" s="1"/>
  <c r="AE41" i="13"/>
  <c r="AE16" i="43" s="1"/>
  <c r="AH83" i="35"/>
  <c r="AH84" i="35" s="1"/>
  <c r="AH41" i="35"/>
  <c r="AH38" i="43" s="1"/>
  <c r="H83" i="29"/>
  <c r="H84" i="29" s="1"/>
  <c r="H41" i="29"/>
  <c r="H32" i="43" s="1"/>
  <c r="L83" i="3"/>
  <c r="L84" i="3" s="1"/>
  <c r="L41" i="3"/>
  <c r="L6" i="43" s="1"/>
  <c r="AA83" i="29"/>
  <c r="AA84" i="29" s="1"/>
  <c r="AA41" i="29"/>
  <c r="AA32" i="43" s="1"/>
  <c r="AB83" i="34"/>
  <c r="AB84" i="34" s="1"/>
  <c r="AB41" i="34"/>
  <c r="AB37" i="43" s="1"/>
  <c r="AE83" i="2"/>
  <c r="AE84" i="2" s="1"/>
  <c r="AE41" i="2"/>
  <c r="AE5" i="43" s="1"/>
  <c r="AE83" i="3"/>
  <c r="AE84" i="3" s="1"/>
  <c r="AE41" i="3"/>
  <c r="AE6" i="43" s="1"/>
  <c r="AI83" i="31"/>
  <c r="AI84" i="31" s="1"/>
  <c r="AI41" i="31"/>
  <c r="AI34" i="43" s="1"/>
  <c r="AI41" i="30"/>
  <c r="AI33" i="43" s="1"/>
  <c r="V40" i="36"/>
  <c r="V82" i="36"/>
  <c r="T82" i="36" s="1"/>
  <c r="T39" i="36"/>
  <c r="M84" i="36"/>
  <c r="F41" i="1"/>
  <c r="F4" i="43" s="1"/>
  <c r="AH41" i="19"/>
  <c r="AH22" i="43" s="1"/>
  <c r="X83" i="14"/>
  <c r="X84" i="14" s="1"/>
  <c r="X41" i="14"/>
  <c r="X17" i="43" s="1"/>
  <c r="AB84" i="6"/>
  <c r="AB41" i="31"/>
  <c r="AB34" i="43" s="1"/>
  <c r="AC84" i="30"/>
  <c r="W83" i="32"/>
  <c r="W84" i="32" s="1"/>
  <c r="W41" i="32"/>
  <c r="W35" i="43" s="1"/>
  <c r="L83" i="10"/>
  <c r="L84" i="10" s="1"/>
  <c r="L41" i="10"/>
  <c r="L13" i="43" s="1"/>
  <c r="AF82" i="34"/>
  <c r="R82" i="34" s="1"/>
  <c r="AF40" i="34"/>
  <c r="AF41" i="34" s="1"/>
  <c r="AF37" i="43" s="1"/>
  <c r="R39" i="34"/>
  <c r="AC83" i="22"/>
  <c r="AC84" i="22" s="1"/>
  <c r="AC41" i="22"/>
  <c r="AC25" i="43" s="1"/>
  <c r="Y84" i="4"/>
  <c r="W83" i="14"/>
  <c r="W84" i="14" s="1"/>
  <c r="W41" i="14"/>
  <c r="W17" i="43" s="1"/>
  <c r="R39" i="27"/>
  <c r="AF82" i="27"/>
  <c r="R82" i="27" s="1"/>
  <c r="AF40" i="27"/>
  <c r="X83" i="19"/>
  <c r="X84" i="19" s="1"/>
  <c r="X41" i="19"/>
  <c r="X22" i="43" s="1"/>
  <c r="S83" i="26"/>
  <c r="S41" i="26"/>
  <c r="S29" i="43" s="1"/>
  <c r="E40" i="20"/>
  <c r="E83" i="20" s="1"/>
  <c r="E82" i="20"/>
  <c r="E84" i="22"/>
  <c r="E84" i="27"/>
  <c r="K84" i="1"/>
  <c r="AF40" i="36"/>
  <c r="AF82" i="36"/>
  <c r="R82" i="36" s="1"/>
  <c r="R39" i="36"/>
  <c r="AF41" i="36"/>
  <c r="AF39" i="43" s="1"/>
  <c r="AH84" i="36"/>
  <c r="AD83" i="10"/>
  <c r="AD84" i="10" s="1"/>
  <c r="AD41" i="10"/>
  <c r="AD13" i="43" s="1"/>
  <c r="H84" i="11"/>
  <c r="AI84" i="15"/>
  <c r="AE41" i="8"/>
  <c r="AE11" i="43" s="1"/>
  <c r="K41" i="16"/>
  <c r="K19" i="43" s="1"/>
  <c r="AE41" i="32"/>
  <c r="AE35" i="43" s="1"/>
  <c r="AE83" i="32"/>
  <c r="M41" i="11"/>
  <c r="M14" i="43" s="1"/>
  <c r="AD84" i="30"/>
  <c r="AE83" i="6"/>
  <c r="AE84" i="6" s="1"/>
  <c r="AE41" i="6"/>
  <c r="AE9" i="43" s="1"/>
  <c r="AB83" i="14"/>
  <c r="AB84" i="14" s="1"/>
  <c r="AB41" i="14"/>
  <c r="AB17" i="43" s="1"/>
  <c r="AD84" i="15"/>
  <c r="L41" i="21"/>
  <c r="L24" i="43" s="1"/>
  <c r="AI83" i="34"/>
  <c r="AI84" i="34" s="1"/>
  <c r="AI41" i="34"/>
  <c r="AI37" i="43" s="1"/>
  <c r="F83" i="8"/>
  <c r="F84" i="8" s="1"/>
  <c r="F41" i="8"/>
  <c r="F11" i="43" s="1"/>
  <c r="V84" i="18"/>
  <c r="AA41" i="15"/>
  <c r="AA18" i="43" s="1"/>
  <c r="K83" i="10"/>
  <c r="K84" i="10" s="1"/>
  <c r="K41" i="10"/>
  <c r="K13" i="43" s="1"/>
  <c r="AB83" i="5"/>
  <c r="AB84" i="5" s="1"/>
  <c r="AB41" i="5"/>
  <c r="AB8" i="43" s="1"/>
  <c r="AH41" i="32"/>
  <c r="AH35" i="43" s="1"/>
  <c r="L83" i="23"/>
  <c r="L84" i="23" s="1"/>
  <c r="L41" i="23"/>
  <c r="L26" i="43" s="1"/>
  <c r="M41" i="34"/>
  <c r="M37" i="43" s="1"/>
  <c r="M83" i="34"/>
  <c r="M84" i="34" s="1"/>
  <c r="AG84" i="7"/>
  <c r="Z83" i="20"/>
  <c r="Z84" i="20" s="1"/>
  <c r="Z41" i="20"/>
  <c r="Z23" i="43" s="1"/>
  <c r="V83" i="29"/>
  <c r="V84" i="29" s="1"/>
  <c r="V41" i="29"/>
  <c r="V32" i="43" s="1"/>
  <c r="AI84" i="32"/>
  <c r="M84" i="26"/>
  <c r="W83" i="3"/>
  <c r="W84" i="3" s="1"/>
  <c r="W41" i="3"/>
  <c r="W6" i="43" s="1"/>
  <c r="V82" i="6"/>
  <c r="T82" i="6" s="1"/>
  <c r="V40" i="6"/>
  <c r="V41" i="6" s="1"/>
  <c r="V9" i="43" s="1"/>
  <c r="T39" i="6"/>
  <c r="R39" i="15"/>
  <c r="AF82" i="15"/>
  <c r="AF40" i="15"/>
  <c r="AF41" i="15" s="1"/>
  <c r="AF18" i="43" s="1"/>
  <c r="AD83" i="36"/>
  <c r="AD84" i="36" s="1"/>
  <c r="AD41" i="36"/>
  <c r="AD39" i="43" s="1"/>
  <c r="Y41" i="26"/>
  <c r="Y29" i="43" s="1"/>
  <c r="AE83" i="26"/>
  <c r="AE84" i="26" s="1"/>
  <c r="AE41" i="26"/>
  <c r="AE29" i="43" s="1"/>
  <c r="AM38" i="28"/>
  <c r="AP38" i="28" s="1"/>
  <c r="W84" i="11"/>
  <c r="Y83" i="27"/>
  <c r="Y84" i="27" s="1"/>
  <c r="Y41" i="27"/>
  <c r="Y30" i="43" s="1"/>
  <c r="X41" i="10"/>
  <c r="X13" i="43" s="1"/>
  <c r="X83" i="10"/>
  <c r="E83" i="16"/>
  <c r="E84" i="16" s="1"/>
  <c r="R81" i="23"/>
  <c r="AM81" i="23" s="1"/>
  <c r="AP81" i="23" s="1"/>
  <c r="AM38" i="23"/>
  <c r="AP38" i="23" s="1"/>
  <c r="AH83" i="23"/>
  <c r="AH41" i="23"/>
  <c r="AH26" i="43" s="1"/>
  <c r="H83" i="17"/>
  <c r="H84" i="17" s="1"/>
  <c r="H41" i="17"/>
  <c r="H20" i="43" s="1"/>
  <c r="AB41" i="27"/>
  <c r="AB30" i="43" s="1"/>
  <c r="AA41" i="35"/>
  <c r="AA38" i="43" s="1"/>
  <c r="K83" i="27"/>
  <c r="K84" i="27" s="1"/>
  <c r="K41" i="27"/>
  <c r="K30" i="43" s="1"/>
  <c r="AD83" i="32"/>
  <c r="AD84" i="32" s="1"/>
  <c r="AD41" i="32"/>
  <c r="AD35" i="43" s="1"/>
  <c r="AE83" i="34"/>
  <c r="AE84" i="34" s="1"/>
  <c r="AE41" i="34"/>
  <c r="AE37" i="43" s="1"/>
  <c r="J36" i="39"/>
  <c r="AC84" i="10"/>
  <c r="T81" i="14"/>
  <c r="Y83" i="32"/>
  <c r="Y84" i="32" s="1"/>
  <c r="Y41" i="32"/>
  <c r="Y35" i="43" s="1"/>
  <c r="Z83" i="13"/>
  <c r="Z84" i="13" s="1"/>
  <c r="Z41" i="13"/>
  <c r="Z16" i="43" s="1"/>
  <c r="AC84" i="8"/>
  <c r="AF83" i="5"/>
  <c r="AF84" i="5" s="1"/>
  <c r="AF41" i="5"/>
  <c r="AF8" i="43" s="1"/>
  <c r="AF82" i="11"/>
  <c r="R82" i="11" s="1"/>
  <c r="AF40" i="11"/>
  <c r="R39" i="11"/>
  <c r="X41" i="17"/>
  <c r="X20" i="43" s="1"/>
  <c r="F41" i="18"/>
  <c r="F21" i="43" s="1"/>
  <c r="F83" i="18"/>
  <c r="F84" i="18" s="1"/>
  <c r="AM81" i="14"/>
  <c r="AP81" i="14" s="1"/>
  <c r="V82" i="3"/>
  <c r="T82" i="3" s="1"/>
  <c r="V40" i="3"/>
  <c r="T39" i="3"/>
  <c r="L12" i="39"/>
  <c r="AB41" i="29"/>
  <c r="AB32" i="43" s="1"/>
  <c r="AI41" i="10"/>
  <c r="AI13" i="43" s="1"/>
  <c r="E41" i="8"/>
  <c r="E11" i="43" s="1"/>
  <c r="AH41" i="1"/>
  <c r="AH4" i="43" s="1"/>
  <c r="K41" i="11"/>
  <c r="K14" i="43" s="1"/>
  <c r="M41" i="15"/>
  <c r="M18" i="43" s="1"/>
  <c r="W41" i="6"/>
  <c r="W9" i="43" s="1"/>
  <c r="M41" i="14"/>
  <c r="M17" i="43" s="1"/>
  <c r="E41" i="14"/>
  <c r="E17" i="43" s="1"/>
  <c r="K41" i="20"/>
  <c r="K23" i="43" s="1"/>
  <c r="L41" i="13"/>
  <c r="L16" i="43" s="1"/>
  <c r="J20" i="39"/>
  <c r="AH83" i="33"/>
  <c r="AH84" i="33" s="1"/>
  <c r="AH41" i="33"/>
  <c r="AH36" i="43" s="1"/>
  <c r="AH84" i="23"/>
  <c r="M83" i="16"/>
  <c r="M84" i="16" s="1"/>
  <c r="M41" i="16"/>
  <c r="M19" i="43" s="1"/>
  <c r="E82" i="19"/>
  <c r="E40" i="19"/>
  <c r="AA83" i="2"/>
  <c r="AA84" i="2" s="1"/>
  <c r="AA41" i="2"/>
  <c r="AA5" i="43" s="1"/>
  <c r="AA83" i="31"/>
  <c r="AA84" i="31" s="1"/>
  <c r="AA41" i="31"/>
  <c r="AA34" i="43" s="1"/>
  <c r="AM39" i="9"/>
  <c r="AP39" i="9" s="1"/>
  <c r="Y83" i="13"/>
  <c r="Y41" i="13"/>
  <c r="Y16" i="43" s="1"/>
  <c r="W41" i="23"/>
  <c r="W26" i="43" s="1"/>
  <c r="AM81" i="36"/>
  <c r="AP81" i="36" s="1"/>
  <c r="V84" i="5"/>
  <c r="AD84" i="8"/>
  <c r="S83" i="5"/>
  <c r="S84" i="5" s="1"/>
  <c r="S41" i="5"/>
  <c r="S8" i="43" s="1"/>
  <c r="F41" i="10"/>
  <c r="F13" i="43" s="1"/>
  <c r="AF40" i="6"/>
  <c r="AF82" i="6"/>
  <c r="R82" i="6" s="1"/>
  <c r="AM82" i="6" s="1"/>
  <c r="AP82" i="6" s="1"/>
  <c r="R39" i="6"/>
  <c r="AH84" i="19"/>
  <c r="AA41" i="27"/>
  <c r="AA30" i="43" s="1"/>
  <c r="AA83" i="27"/>
  <c r="AA84" i="27" s="1"/>
  <c r="S41" i="34"/>
  <c r="S37" i="43" s="1"/>
  <c r="S83" i="34"/>
  <c r="S84" i="34" s="1"/>
  <c r="AI83" i="33"/>
  <c r="AI84" i="33" s="1"/>
  <c r="AI41" i="33"/>
  <c r="AI36" i="43" s="1"/>
  <c r="AM38" i="8"/>
  <c r="AP38" i="8" s="1"/>
  <c r="AA84" i="10"/>
  <c r="S84" i="21"/>
  <c r="AI83" i="23"/>
  <c r="AI84" i="23" s="1"/>
  <c r="AI41" i="23"/>
  <c r="AI26" i="43" s="1"/>
  <c r="AI41" i="6"/>
  <c r="AI9" i="43" s="1"/>
  <c r="AB84" i="24"/>
  <c r="M83" i="8"/>
  <c r="M84" i="8" s="1"/>
  <c r="M41" i="8"/>
  <c r="M11" i="43" s="1"/>
  <c r="L84" i="13"/>
  <c r="K41" i="22"/>
  <c r="K25" i="43" s="1"/>
  <c r="K83" i="22"/>
  <c r="K84" i="22" s="1"/>
  <c r="Z83" i="15"/>
  <c r="Z84" i="15" s="1"/>
  <c r="Z41" i="15"/>
  <c r="Z18" i="43" s="1"/>
  <c r="AD41" i="25"/>
  <c r="AD28" i="43" s="1"/>
  <c r="H83" i="14"/>
  <c r="H84" i="14" s="1"/>
  <c r="H41" i="14"/>
  <c r="H17" i="43" s="1"/>
  <c r="AE84" i="32"/>
  <c r="M84" i="11"/>
  <c r="X83" i="3"/>
  <c r="X84" i="3" s="1"/>
  <c r="X41" i="3"/>
  <c r="X6" i="43" s="1"/>
  <c r="AG41" i="26"/>
  <c r="AG29" i="43" s="1"/>
  <c r="L84" i="21"/>
  <c r="X83" i="30"/>
  <c r="X84" i="30" s="1"/>
  <c r="X41" i="30"/>
  <c r="X33" i="43" s="1"/>
  <c r="AE83" i="31"/>
  <c r="AE84" i="31" s="1"/>
  <c r="AE41" i="31"/>
  <c r="AE34" i="43" s="1"/>
  <c r="H83" i="19"/>
  <c r="H84" i="19" s="1"/>
  <c r="H41" i="19"/>
  <c r="H22" i="43" s="1"/>
  <c r="AD83" i="33"/>
  <c r="AD84" i="33" s="1"/>
  <c r="AD41" i="33"/>
  <c r="AD36" i="43" s="1"/>
  <c r="Z41" i="35"/>
  <c r="Z38" i="43" s="1"/>
  <c r="Z83" i="35"/>
  <c r="Z84" i="35" s="1"/>
  <c r="R39" i="26"/>
  <c r="AM39" i="26" s="1"/>
  <c r="AP39" i="26" s="1"/>
  <c r="AF40" i="26"/>
  <c r="AF82" i="26"/>
  <c r="R82" i="26" s="1"/>
  <c r="P30" i="39"/>
  <c r="AH84" i="32"/>
  <c r="AI84" i="10"/>
  <c r="S41" i="20"/>
  <c r="S23" i="43" s="1"/>
  <c r="R81" i="10"/>
  <c r="AM81" i="10" s="1"/>
  <c r="AP81" i="10" s="1"/>
  <c r="AC83" i="16"/>
  <c r="AC84" i="16" s="1"/>
  <c r="AC41" i="16"/>
  <c r="AC19" i="43" s="1"/>
  <c r="H83" i="1"/>
  <c r="H84" i="1" s="1"/>
  <c r="H41" i="1"/>
  <c r="H4" i="43" s="1"/>
  <c r="AM81" i="13"/>
  <c r="AP81" i="13" s="1"/>
  <c r="I36" i="39"/>
  <c r="M84" i="28"/>
  <c r="M41" i="5"/>
  <c r="M8" i="43" s="1"/>
  <c r="L35" i="39"/>
  <c r="V40" i="28"/>
  <c r="V82" i="28"/>
  <c r="T39" i="28"/>
  <c r="AG83" i="33"/>
  <c r="AG84" i="33" s="1"/>
  <c r="AG41" i="33"/>
  <c r="AG36" i="43" s="1"/>
  <c r="M84" i="25"/>
  <c r="AC84" i="17"/>
  <c r="Y83" i="31"/>
  <c r="Y84" i="31" s="1"/>
  <c r="Y41" i="31"/>
  <c r="Y34" i="43" s="1"/>
  <c r="AG83" i="28"/>
  <c r="AG84" i="28" s="1"/>
  <c r="AG41" i="28"/>
  <c r="AG31" i="43" s="1"/>
  <c r="AB84" i="27"/>
  <c r="O34" i="39"/>
  <c r="H84" i="32"/>
  <c r="AM38" i="30"/>
  <c r="AP38" i="30" s="1"/>
  <c r="E83" i="33"/>
  <c r="E84" i="33" s="1"/>
  <c r="E41" i="33"/>
  <c r="E36" i="43" s="1"/>
  <c r="AB41" i="28"/>
  <c r="AB31" i="43" s="1"/>
  <c r="V82" i="14"/>
  <c r="T82" i="14" s="1"/>
  <c r="V40" i="14"/>
  <c r="T39" i="14"/>
  <c r="AI84" i="22"/>
  <c r="L41" i="29"/>
  <c r="L32" i="43" s="1"/>
  <c r="AB41" i="1"/>
  <c r="AB4" i="43" s="1"/>
  <c r="AF40" i="8"/>
  <c r="AF82" i="8"/>
  <c r="R82" i="8" s="1"/>
  <c r="R39" i="8"/>
  <c r="R81" i="16"/>
  <c r="AM38" i="16"/>
  <c r="AP38" i="16" s="1"/>
  <c r="M41" i="30"/>
  <c r="M33" i="43" s="1"/>
  <c r="M83" i="30"/>
  <c r="M84" i="30" s="1"/>
  <c r="AA41" i="23"/>
  <c r="AA26" i="43" s="1"/>
  <c r="AA83" i="23"/>
  <c r="AA84" i="23" s="1"/>
  <c r="K41" i="23"/>
  <c r="K26" i="43" s="1"/>
  <c r="AA83" i="8"/>
  <c r="AA84" i="8" s="1"/>
  <c r="AA41" i="8"/>
  <c r="AA11" i="43" s="1"/>
  <c r="AI41" i="29"/>
  <c r="AI32" i="43" s="1"/>
  <c r="AF82" i="14"/>
  <c r="R82" i="14" s="1"/>
  <c r="AM82" i="14" s="1"/>
  <c r="AP82" i="14" s="1"/>
  <c r="AF40" i="14"/>
  <c r="AF41" i="14" s="1"/>
  <c r="AF17" i="43" s="1"/>
  <c r="R39" i="14"/>
  <c r="AA83" i="13"/>
  <c r="AA84" i="13" s="1"/>
  <c r="AA41" i="13"/>
  <c r="AA16" i="43" s="1"/>
  <c r="E83" i="7"/>
  <c r="E41" i="7"/>
  <c r="AA41" i="22"/>
  <c r="AA25" i="43" s="1"/>
  <c r="AA83" i="22"/>
  <c r="AA84" i="22" s="1"/>
  <c r="F41" i="16"/>
  <c r="F19" i="43" s="1"/>
  <c r="AA41" i="3"/>
  <c r="AA6" i="43" s="1"/>
  <c r="Y41" i="28"/>
  <c r="Y31" i="43" s="1"/>
  <c r="W41" i="37"/>
  <c r="W40" i="43" s="1"/>
  <c r="F41" i="3"/>
  <c r="F6" i="43" s="1"/>
  <c r="M41" i="20"/>
  <c r="M23" i="43" s="1"/>
  <c r="X41" i="7"/>
  <c r="X10" i="43" s="1"/>
  <c r="W41" i="8"/>
  <c r="W11" i="43" s="1"/>
  <c r="AG41" i="20"/>
  <c r="AG23" i="43" s="1"/>
  <c r="L27" i="39"/>
  <c r="Y84" i="13"/>
  <c r="Y41" i="22"/>
  <c r="Y25" i="43" s="1"/>
  <c r="Y83" i="22"/>
  <c r="Y84" i="22" s="1"/>
  <c r="J6" i="39"/>
  <c r="L83" i="32"/>
  <c r="L84" i="32" s="1"/>
  <c r="L41" i="32"/>
  <c r="L35" i="43" s="1"/>
  <c r="Q25" i="39"/>
  <c r="Y83" i="11"/>
  <c r="Y84" i="11" s="1"/>
  <c r="Y41" i="11"/>
  <c r="Y14" i="43" s="1"/>
  <c r="V40" i="8"/>
  <c r="T39" i="8"/>
  <c r="V82" i="8"/>
  <c r="T82" i="8" s="1"/>
  <c r="V41" i="8"/>
  <c r="V11" i="43" s="1"/>
  <c r="AG83" i="19"/>
  <c r="AG84" i="19" s="1"/>
  <c r="AG41" i="19"/>
  <c r="AG22" i="43" s="1"/>
  <c r="AF82" i="10"/>
  <c r="AF40" i="10"/>
  <c r="R39" i="10"/>
  <c r="AF82" i="30"/>
  <c r="AF40" i="30"/>
  <c r="R39" i="30"/>
  <c r="AE83" i="17"/>
  <c r="AE84" i="17" s="1"/>
  <c r="AE41" i="17"/>
  <c r="AE20" i="43" s="1"/>
  <c r="X83" i="16"/>
  <c r="X84" i="16" s="1"/>
  <c r="X41" i="16"/>
  <c r="X19" i="43" s="1"/>
  <c r="I20" i="39"/>
  <c r="AC41" i="10"/>
  <c r="AC13" i="43" s="1"/>
  <c r="AA83" i="20"/>
  <c r="AA84" i="20" s="1"/>
  <c r="AA41" i="20"/>
  <c r="AA23" i="43" s="1"/>
  <c r="Z83" i="14"/>
  <c r="Z84" i="14" s="1"/>
  <c r="Z41" i="14"/>
  <c r="Z17" i="43" s="1"/>
  <c r="S83" i="29"/>
  <c r="S84" i="29" s="1"/>
  <c r="S41" i="29"/>
  <c r="S32" i="43" s="1"/>
  <c r="AE83" i="27"/>
  <c r="AE84" i="27" s="1"/>
  <c r="AE41" i="27"/>
  <c r="AE30" i="43" s="1"/>
  <c r="K83" i="19"/>
  <c r="K84" i="19" s="1"/>
  <c r="K41" i="19"/>
  <c r="K22" i="43" s="1"/>
  <c r="M83" i="1"/>
  <c r="M84" i="1" s="1"/>
  <c r="M41" i="1"/>
  <c r="M4" i="43" s="1"/>
  <c r="S83" i="27"/>
  <c r="S84" i="27" s="1"/>
  <c r="S41" i="27"/>
  <c r="S30" i="43" s="1"/>
  <c r="V40" i="35"/>
  <c r="V41" i="35" s="1"/>
  <c r="V38" i="43" s="1"/>
  <c r="V82" i="35"/>
  <c r="T82" i="35" s="1"/>
  <c r="T39" i="35"/>
  <c r="X41" i="27"/>
  <c r="X30" i="43" s="1"/>
  <c r="X83" i="27"/>
  <c r="X84" i="27" s="1"/>
  <c r="AC83" i="28"/>
  <c r="AC84" i="28" s="1"/>
  <c r="AC41" i="28"/>
  <c r="AC31" i="43" s="1"/>
  <c r="AG41" i="36"/>
  <c r="AG39" i="43" s="1"/>
  <c r="AG83" i="36"/>
  <c r="AG84" i="36" s="1"/>
  <c r="AE41" i="10"/>
  <c r="AE13" i="43" s="1"/>
  <c r="AE83" i="10"/>
  <c r="AE84" i="10" s="1"/>
  <c r="O21" i="39"/>
  <c r="Z83" i="8"/>
  <c r="Z84" i="8" s="1"/>
  <c r="Z41" i="8"/>
  <c r="Z11" i="43" s="1"/>
  <c r="F83" i="23"/>
  <c r="F84" i="23" s="1"/>
  <c r="F41" i="23"/>
  <c r="F26" i="43" s="1"/>
  <c r="AE41" i="1"/>
  <c r="AE4" i="43" s="1"/>
  <c r="AE83" i="1"/>
  <c r="AE84" i="1" s="1"/>
  <c r="K83" i="31"/>
  <c r="K84" i="31" s="1"/>
  <c r="K41" i="31"/>
  <c r="K34" i="43" s="1"/>
  <c r="AH83" i="5"/>
  <c r="AH84" i="5" s="1"/>
  <c r="AH41" i="5"/>
  <c r="AH8" i="43" s="1"/>
  <c r="AM38" i="35"/>
  <c r="AP38" i="35" s="1"/>
  <c r="AM81" i="26"/>
  <c r="AP81" i="26" s="1"/>
  <c r="AC83" i="26"/>
  <c r="AC84" i="26" s="1"/>
  <c r="AC41" i="26"/>
  <c r="AC29" i="43" s="1"/>
  <c r="AC83" i="1"/>
  <c r="AC84" i="1" s="1"/>
  <c r="AC41" i="1"/>
  <c r="AC4" i="43" s="1"/>
  <c r="W25" i="39"/>
  <c r="R39" i="33"/>
  <c r="AF40" i="33"/>
  <c r="AF41" i="33" s="1"/>
  <c r="AF36" i="43" s="1"/>
  <c r="AF82" i="33"/>
  <c r="R82" i="33" s="1"/>
  <c r="X83" i="34"/>
  <c r="X84" i="34" s="1"/>
  <c r="X41" i="34"/>
  <c r="X37" i="43" s="1"/>
  <c r="H41" i="15"/>
  <c r="H18" i="43" s="1"/>
  <c r="H83" i="15"/>
  <c r="H84" i="15" s="1"/>
  <c r="AH83" i="29"/>
  <c r="AH84" i="29" s="1"/>
  <c r="AH41" i="29"/>
  <c r="AH32" i="43" s="1"/>
  <c r="K83" i="26"/>
  <c r="K84" i="26" s="1"/>
  <c r="K41" i="26"/>
  <c r="K29" i="43" s="1"/>
  <c r="V82" i="13"/>
  <c r="V40" i="13"/>
  <c r="V41" i="13" s="1"/>
  <c r="V16" i="43" s="1"/>
  <c r="T39" i="13"/>
  <c r="Q27" i="39"/>
  <c r="AG83" i="22"/>
  <c r="AG84" i="22" s="1"/>
  <c r="AG41" i="22"/>
  <c r="AG25" i="43" s="1"/>
  <c r="K83" i="13"/>
  <c r="K84" i="13" s="1"/>
  <c r="K41" i="13"/>
  <c r="K16" i="43" s="1"/>
  <c r="Z83" i="1"/>
  <c r="Z84" i="1" s="1"/>
  <c r="Z41" i="1"/>
  <c r="Z4" i="43" s="1"/>
  <c r="V82" i="30"/>
  <c r="T82" i="30" s="1"/>
  <c r="V40" i="30"/>
  <c r="T39" i="30"/>
  <c r="Q18" i="39"/>
  <c r="T39" i="23"/>
  <c r="V40" i="23"/>
  <c r="V82" i="23"/>
  <c r="T82" i="23" s="1"/>
  <c r="Z21" i="39"/>
  <c r="Y83" i="14"/>
  <c r="Y84" i="14" s="1"/>
  <c r="Y41" i="14"/>
  <c r="Y17" i="43" s="1"/>
  <c r="E83" i="17"/>
  <c r="E84" i="17" s="1"/>
  <c r="E41" i="17"/>
  <c r="E20" i="43" s="1"/>
  <c r="R39" i="16"/>
  <c r="AF40" i="16"/>
  <c r="AF41" i="16" s="1"/>
  <c r="AF19" i="43" s="1"/>
  <c r="AF82" i="16"/>
  <c r="M83" i="7"/>
  <c r="M84" i="7" s="1"/>
  <c r="M41" i="7"/>
  <c r="M10" i="43" s="1"/>
  <c r="H83" i="26"/>
  <c r="H84" i="26" s="1"/>
  <c r="H41" i="26"/>
  <c r="H29" i="43" s="1"/>
  <c r="O28" i="39"/>
  <c r="AB83" i="35"/>
  <c r="AB84" i="35" s="1"/>
  <c r="AB41" i="35"/>
  <c r="AB38" i="43" s="1"/>
  <c r="X41" i="36"/>
  <c r="X39" i="43" s="1"/>
  <c r="AE41" i="20"/>
  <c r="AE23" i="43" s="1"/>
  <c r="W41" i="10"/>
  <c r="W13" i="43" s="1"/>
  <c r="AE41" i="22"/>
  <c r="AE25" i="43" s="1"/>
  <c r="V41" i="36"/>
  <c r="V39" i="43" s="1"/>
  <c r="AB41" i="6"/>
  <c r="AB9" i="43" s="1"/>
  <c r="AD41" i="8"/>
  <c r="AD11" i="43" s="1"/>
  <c r="Z41" i="10"/>
  <c r="Z13" i="43" s="1"/>
  <c r="M83" i="32"/>
  <c r="M84" i="32" s="1"/>
  <c r="M41" i="32"/>
  <c r="M35" i="43" s="1"/>
  <c r="O33" i="39"/>
  <c r="Q15" i="39"/>
  <c r="J11" i="39"/>
  <c r="AH83" i="4"/>
  <c r="AH84" i="4" s="1"/>
  <c r="AH41" i="4"/>
  <c r="AH7" i="43" s="1"/>
  <c r="E83" i="4"/>
  <c r="E84" i="4" s="1"/>
  <c r="E41" i="4"/>
  <c r="E7" i="43" s="1"/>
  <c r="I10" i="39"/>
  <c r="AB83" i="15"/>
  <c r="AB84" i="15" s="1"/>
  <c r="AB41" i="15"/>
  <c r="AB18" i="43" s="1"/>
  <c r="L41" i="34"/>
  <c r="L37" i="43" s="1"/>
  <c r="L83" i="34"/>
  <c r="L84" i="34" s="1"/>
  <c r="R81" i="1"/>
  <c r="AM81" i="1" s="1"/>
  <c r="AP81" i="1" s="1"/>
  <c r="V82" i="1"/>
  <c r="T82" i="1" s="1"/>
  <c r="V40" i="1"/>
  <c r="T39" i="1"/>
  <c r="K83" i="7"/>
  <c r="K84" i="7" s="1"/>
  <c r="K41" i="7"/>
  <c r="K10" i="43" s="1"/>
  <c r="AH83" i="34"/>
  <c r="AH84" i="34" s="1"/>
  <c r="AH41" i="34"/>
  <c r="AH37" i="43" s="1"/>
  <c r="AB83" i="19"/>
  <c r="AB84" i="19" s="1"/>
  <c r="AB41" i="19"/>
  <c r="AB22" i="43" s="1"/>
  <c r="AM38" i="14"/>
  <c r="AP38" i="14" s="1"/>
  <c r="AM39" i="21"/>
  <c r="AP39" i="21" s="1"/>
  <c r="AG41" i="11"/>
  <c r="AG14" i="43" s="1"/>
  <c r="V40" i="20"/>
  <c r="V82" i="20"/>
  <c r="T82" i="20" s="1"/>
  <c r="T39" i="20"/>
  <c r="AM39" i="20" s="1"/>
  <c r="AP39" i="20" s="1"/>
  <c r="AC83" i="19"/>
  <c r="AC84" i="19" s="1"/>
  <c r="AC41" i="19"/>
  <c r="AC22" i="43" s="1"/>
  <c r="W84" i="37"/>
  <c r="L41" i="19"/>
  <c r="L22" i="43" s="1"/>
  <c r="F83" i="34"/>
  <c r="F84" i="34" s="1"/>
  <c r="F41" i="34"/>
  <c r="F37" i="43" s="1"/>
  <c r="L84" i="4"/>
  <c r="V40" i="31"/>
  <c r="V82" i="31"/>
  <c r="T82" i="31" s="1"/>
  <c r="T39" i="31"/>
  <c r="H83" i="6"/>
  <c r="H41" i="6"/>
  <c r="H9" i="43" s="1"/>
  <c r="M84" i="15"/>
  <c r="W41" i="17"/>
  <c r="W20" i="43" s="1"/>
  <c r="AD41" i="35"/>
  <c r="AD38" i="43" s="1"/>
  <c r="E83" i="10"/>
  <c r="E84" i="10" s="1"/>
  <c r="E41" i="10"/>
  <c r="E13" i="43" s="1"/>
  <c r="Z83" i="5"/>
  <c r="Z84" i="5" s="1"/>
  <c r="Z41" i="5"/>
  <c r="Z8" i="43" s="1"/>
  <c r="AA84" i="5"/>
  <c r="F83" i="26"/>
  <c r="F84" i="26" s="1"/>
  <c r="F41" i="26"/>
  <c r="F29" i="43" s="1"/>
  <c r="AM81" i="8"/>
  <c r="AP81" i="8" s="1"/>
  <c r="K41" i="32"/>
  <c r="K35" i="43" s="1"/>
  <c r="AG83" i="15"/>
  <c r="AG84" i="15" s="1"/>
  <c r="AG41" i="15"/>
  <c r="AG18" i="43" s="1"/>
  <c r="V82" i="16"/>
  <c r="T82" i="16" s="1"/>
  <c r="V40" i="16"/>
  <c r="V83" i="16" s="1"/>
  <c r="T39" i="16"/>
  <c r="AM39" i="16" s="1"/>
  <c r="AP39" i="16" s="1"/>
  <c r="AH83" i="15"/>
  <c r="AH84" i="15" s="1"/>
  <c r="AH41" i="15"/>
  <c r="AH18" i="43" s="1"/>
  <c r="S83" i="13"/>
  <c r="S84" i="13" s="1"/>
  <c r="S41" i="13"/>
  <c r="S16" i="43" s="1"/>
  <c r="Y41" i="6"/>
  <c r="Y9" i="43" s="1"/>
  <c r="Z84" i="28"/>
  <c r="AI84" i="6"/>
  <c r="M84" i="23"/>
  <c r="AC84" i="3"/>
  <c r="AE83" i="33"/>
  <c r="AE84" i="33" s="1"/>
  <c r="AE41" i="33"/>
  <c r="AE36" i="43" s="1"/>
  <c r="F41" i="5"/>
  <c r="F8" i="43" s="1"/>
  <c r="F83" i="5"/>
  <c r="F84" i="5" s="1"/>
  <c r="L84" i="28"/>
  <c r="F83" i="4"/>
  <c r="F84" i="4" s="1"/>
  <c r="F41" i="4"/>
  <c r="F7" i="43" s="1"/>
  <c r="AC41" i="4"/>
  <c r="AC7" i="43" s="1"/>
  <c r="AF40" i="22"/>
  <c r="AF82" i="22"/>
  <c r="R82" i="22" s="1"/>
  <c r="R39" i="22"/>
  <c r="AB41" i="20"/>
  <c r="AB23" i="43" s="1"/>
  <c r="Y83" i="7"/>
  <c r="Y41" i="7"/>
  <c r="Y10" i="43" s="1"/>
  <c r="Y41" i="34"/>
  <c r="Y37" i="43" s="1"/>
  <c r="AM38" i="31"/>
  <c r="AP38" i="31" s="1"/>
  <c r="L84" i="6"/>
  <c r="K84" i="30"/>
  <c r="AG84" i="26"/>
  <c r="AH84" i="17"/>
  <c r="T39" i="15"/>
  <c r="V82" i="15"/>
  <c r="T82" i="15" s="1"/>
  <c r="V40" i="15"/>
  <c r="F83" i="19"/>
  <c r="F84" i="19" s="1"/>
  <c r="F41" i="19"/>
  <c r="F22" i="43" s="1"/>
  <c r="W83" i="25"/>
  <c r="W84" i="25" s="1"/>
  <c r="W41" i="25"/>
  <c r="W28" i="43" s="1"/>
  <c r="Z83" i="33"/>
  <c r="Z84" i="33" s="1"/>
  <c r="Z41" i="33"/>
  <c r="Z36" i="43" s="1"/>
  <c r="S83" i="23"/>
  <c r="S84" i="23" s="1"/>
  <c r="S41" i="23"/>
  <c r="S26" i="43" s="1"/>
  <c r="S83" i="8"/>
  <c r="S84" i="8" s="1"/>
  <c r="S41" i="8"/>
  <c r="S11" i="43" s="1"/>
  <c r="AF82" i="35"/>
  <c r="AF40" i="35"/>
  <c r="R39" i="35"/>
  <c r="AF41" i="35"/>
  <c r="AF38" i="43" s="1"/>
  <c r="AI84" i="13"/>
  <c r="Z84" i="29"/>
  <c r="K84" i="11"/>
  <c r="H41" i="4"/>
  <c r="H7" i="43" s="1"/>
  <c r="H83" i="4"/>
  <c r="H84" i="4" s="1"/>
  <c r="X83" i="25"/>
  <c r="X84" i="25" s="1"/>
  <c r="X41" i="25"/>
  <c r="X28" i="43" s="1"/>
  <c r="S83" i="11"/>
  <c r="S84" i="11" s="1"/>
  <c r="S41" i="11"/>
  <c r="S14" i="43" s="1"/>
  <c r="AC84" i="13"/>
  <c r="W83" i="13"/>
  <c r="W84" i="13" s="1"/>
  <c r="W41" i="13"/>
  <c r="W16" i="43" s="1"/>
  <c r="Y83" i="16"/>
  <c r="Y84" i="16" s="1"/>
  <c r="Y41" i="16"/>
  <c r="Y19" i="43" s="1"/>
  <c r="K41" i="4"/>
  <c r="K7" i="43" s="1"/>
  <c r="M83" i="35"/>
  <c r="M84" i="35" s="1"/>
  <c r="M41" i="35"/>
  <c r="M38" i="43" s="1"/>
  <c r="X83" i="18"/>
  <c r="X84" i="18" s="1"/>
  <c r="X41" i="18"/>
  <c r="X21" i="43" s="1"/>
  <c r="R81" i="30"/>
  <c r="M83" i="37"/>
  <c r="M84" i="37" s="1"/>
  <c r="M41" i="37"/>
  <c r="M40" i="43" s="1"/>
  <c r="Y41" i="1"/>
  <c r="Y4" i="43" s="1"/>
  <c r="AH83" i="28"/>
  <c r="AH84" i="28" s="1"/>
  <c r="AH41" i="28"/>
  <c r="AH31" i="43" s="1"/>
  <c r="AD84" i="13"/>
  <c r="AA84" i="28"/>
  <c r="M84" i="3"/>
  <c r="T39" i="25"/>
  <c r="V82" i="25"/>
  <c r="T82" i="25" s="1"/>
  <c r="V40" i="25"/>
  <c r="V41" i="25" s="1"/>
  <c r="V28" i="43" s="1"/>
  <c r="X83" i="20"/>
  <c r="X84" i="20" s="1"/>
  <c r="X41" i="20"/>
  <c r="X23" i="43" s="1"/>
  <c r="AB84" i="8"/>
  <c r="E83" i="11"/>
  <c r="E41" i="11"/>
  <c r="E14" i="43" s="1"/>
  <c r="E82" i="30"/>
  <c r="E40" i="30"/>
  <c r="E83" i="30" s="1"/>
  <c r="T81" i="30"/>
  <c r="AE83" i="21"/>
  <c r="AE84" i="21" s="1"/>
  <c r="AE41" i="21"/>
  <c r="AE24" i="43" s="1"/>
  <c r="R82" i="30"/>
  <c r="Z41" i="22"/>
  <c r="Z25" i="43" s="1"/>
  <c r="Z83" i="22"/>
  <c r="Z84" i="22" s="1"/>
  <c r="AF83" i="29"/>
  <c r="AF84" i="29" s="1"/>
  <c r="AF41" i="29"/>
  <c r="AF32" i="43" s="1"/>
  <c r="AM81" i="34"/>
  <c r="AP81" i="34" s="1"/>
  <c r="AI84" i="29"/>
  <c r="L83" i="31"/>
  <c r="L84" i="31" s="1"/>
  <c r="L41" i="31"/>
  <c r="L34" i="43" s="1"/>
  <c r="S83" i="3"/>
  <c r="S84" i="3" s="1"/>
  <c r="S41" i="3"/>
  <c r="S6" i="43" s="1"/>
  <c r="AE83" i="28"/>
  <c r="AE84" i="28" s="1"/>
  <c r="AE41" i="28"/>
  <c r="AE31" i="43" s="1"/>
  <c r="AI41" i="11"/>
  <c r="AI14" i="43" s="1"/>
  <c r="AH41" i="36"/>
  <c r="AH39" i="43" s="1"/>
  <c r="F41" i="11"/>
  <c r="F14" i="43" s="1"/>
  <c r="AD41" i="7"/>
  <c r="AD10" i="43" s="1"/>
  <c r="W41" i="19"/>
  <c r="W22" i="43" s="1"/>
  <c r="E84" i="7"/>
  <c r="AC41" i="32"/>
  <c r="AC35" i="43" s="1"/>
  <c r="H41" i="36"/>
  <c r="H39" i="43" s="1"/>
  <c r="AH41" i="2"/>
  <c r="AH5" i="43" s="1"/>
  <c r="S84" i="26"/>
  <c r="AE83" i="18"/>
  <c r="AE84" i="18" s="1"/>
  <c r="AE41" i="18"/>
  <c r="AE21" i="43" s="1"/>
  <c r="AA41" i="19"/>
  <c r="AA22" i="43" s="1"/>
  <c r="AA83" i="19"/>
  <c r="Y83" i="5"/>
  <c r="Y84" i="5" s="1"/>
  <c r="Y41" i="5"/>
  <c r="Y8" i="43" s="1"/>
  <c r="X84" i="10"/>
  <c r="L83" i="17"/>
  <c r="L84" i="17" s="1"/>
  <c r="L41" i="17"/>
  <c r="L20" i="43" s="1"/>
  <c r="R39" i="4"/>
  <c r="AF82" i="4"/>
  <c r="AF40" i="4"/>
  <c r="AF41" i="4" s="1"/>
  <c r="AF7" i="43" s="1"/>
  <c r="S83" i="6"/>
  <c r="S41" i="6"/>
  <c r="S9" i="43" s="1"/>
  <c r="AG41" i="27"/>
  <c r="AG30" i="43" s="1"/>
  <c r="AG83" i="27"/>
  <c r="AG84" i="27" s="1"/>
  <c r="I11" i="39"/>
  <c r="H41" i="5"/>
  <c r="H8" i="43" s="1"/>
  <c r="H83" i="5"/>
  <c r="H84" i="5" s="1"/>
  <c r="O37" i="39"/>
  <c r="AF40" i="19"/>
  <c r="AF82" i="19"/>
  <c r="R82" i="19" s="1"/>
  <c r="R39" i="19"/>
  <c r="AC83" i="31"/>
  <c r="AC84" i="31" s="1"/>
  <c r="AC41" i="31"/>
  <c r="AC34" i="43" s="1"/>
  <c r="W83" i="5"/>
  <c r="W84" i="5" s="1"/>
  <c r="W41" i="5"/>
  <c r="W8" i="43" s="1"/>
  <c r="R39" i="32"/>
  <c r="AM38" i="32"/>
  <c r="AP38" i="32" s="1"/>
  <c r="W41" i="7"/>
  <c r="W10" i="43" s="1"/>
  <c r="W83" i="7"/>
  <c r="W84" i="7" s="1"/>
  <c r="X83" i="15"/>
  <c r="X84" i="15" s="1"/>
  <c r="X41" i="15"/>
  <c r="X18" i="43" s="1"/>
  <c r="AG83" i="1"/>
  <c r="AG84" i="1" s="1"/>
  <c r="AG41" i="1"/>
  <c r="AG4" i="43" s="1"/>
  <c r="E41" i="5"/>
  <c r="E8" i="43" s="1"/>
  <c r="AF82" i="13"/>
  <c r="R82" i="13" s="1"/>
  <c r="AF40" i="13"/>
  <c r="R39" i="13"/>
  <c r="AM39" i="13" s="1"/>
  <c r="AP39" i="13" s="1"/>
  <c r="AF41" i="13"/>
  <c r="AF16" i="43" s="1"/>
  <c r="L83" i="33"/>
  <c r="L84" i="33" s="1"/>
  <c r="L41" i="33"/>
  <c r="L36" i="43" s="1"/>
  <c r="F83" i="21"/>
  <c r="F84" i="21" s="1"/>
  <c r="F41" i="21"/>
  <c r="F24" i="43" s="1"/>
  <c r="AC41" i="33"/>
  <c r="AC36" i="43" s="1"/>
  <c r="AC83" i="33"/>
  <c r="AC84" i="33" s="1"/>
  <c r="Y83" i="3"/>
  <c r="Y84" i="3" s="1"/>
  <c r="Y41" i="3"/>
  <c r="Y6" i="43" s="1"/>
  <c r="AM81" i="16"/>
  <c r="AP81" i="16" s="1"/>
  <c r="W35" i="39"/>
  <c r="E40" i="28"/>
  <c r="E83" i="28" s="1"/>
  <c r="E82" i="28"/>
  <c r="AG83" i="14"/>
  <c r="AG84" i="14" s="1"/>
  <c r="AG41" i="14"/>
  <c r="AG17" i="43" s="1"/>
  <c r="V40" i="7"/>
  <c r="V82" i="7"/>
  <c r="T82" i="7" s="1"/>
  <c r="T39" i="7"/>
  <c r="O30" i="39"/>
  <c r="J16" i="39"/>
  <c r="AG83" i="30"/>
  <c r="AG84" i="30" s="1"/>
  <c r="AG41" i="30"/>
  <c r="AG33" i="43" s="1"/>
  <c r="K83" i="8"/>
  <c r="K84" i="8" s="1"/>
  <c r="K41" i="8"/>
  <c r="K11" i="43" s="1"/>
  <c r="AA83" i="33"/>
  <c r="AA84" i="33" s="1"/>
  <c r="AA41" i="33"/>
  <c r="AA36" i="43" s="1"/>
  <c r="R81" i="22"/>
  <c r="Y84" i="7"/>
  <c r="R81" i="31"/>
  <c r="AM81" i="31" s="1"/>
  <c r="AP81" i="31" s="1"/>
  <c r="L41" i="1"/>
  <c r="L4" i="43" s="1"/>
  <c r="AF40" i="20"/>
  <c r="AF83" i="20" s="1"/>
  <c r="AF82" i="20"/>
  <c r="R40" i="20"/>
  <c r="R83" i="20" s="1"/>
  <c r="V82" i="27"/>
  <c r="T82" i="27" s="1"/>
  <c r="V40" i="27"/>
  <c r="V41" i="27" s="1"/>
  <c r="V30" i="43" s="1"/>
  <c r="T39" i="27"/>
  <c r="AF82" i="7"/>
  <c r="R82" i="7" s="1"/>
  <c r="AF40" i="7"/>
  <c r="R39" i="7"/>
  <c r="E83" i="25"/>
  <c r="E84" i="25" s="1"/>
  <c r="E41" i="25"/>
  <c r="E28" i="43" s="1"/>
  <c r="AB83" i="30"/>
  <c r="AB84" i="30" s="1"/>
  <c r="AB41" i="30"/>
  <c r="AB33" i="43" s="1"/>
  <c r="S83" i="35"/>
  <c r="S84" i="35" s="1"/>
  <c r="S41" i="35"/>
  <c r="S38" i="43" s="1"/>
  <c r="X83" i="1"/>
  <c r="X84" i="1" s="1"/>
  <c r="X41" i="1"/>
  <c r="X4" i="43" s="1"/>
  <c r="V82" i="22"/>
  <c r="V40" i="22"/>
  <c r="T39" i="22"/>
  <c r="AA83" i="34"/>
  <c r="AA84" i="34" s="1"/>
  <c r="AA41" i="34"/>
  <c r="AA37" i="43" s="1"/>
  <c r="AB41" i="13"/>
  <c r="AB16" i="43" s="1"/>
  <c r="AB83" i="13"/>
  <c r="AB84" i="13" s="1"/>
  <c r="AA83" i="26"/>
  <c r="AA84" i="26" s="1"/>
  <c r="AA41" i="26"/>
  <c r="AA29" i="43" s="1"/>
  <c r="AA83" i="36"/>
  <c r="AA84" i="36" s="1"/>
  <c r="AA41" i="36"/>
  <c r="AA39" i="43" s="1"/>
  <c r="Z83" i="32"/>
  <c r="Z84" i="32" s="1"/>
  <c r="Z41" i="32"/>
  <c r="Z35" i="43" s="1"/>
  <c r="AB41" i="16"/>
  <c r="AB19" i="43" s="1"/>
  <c r="AB83" i="16"/>
  <c r="AB84" i="16" s="1"/>
  <c r="H83" i="35"/>
  <c r="H84" i="35" s="1"/>
  <c r="H41" i="35"/>
  <c r="H38" i="43" s="1"/>
  <c r="AH83" i="10"/>
  <c r="AH84" i="10" s="1"/>
  <c r="AH41" i="10"/>
  <c r="AH13" i="43" s="1"/>
  <c r="E84" i="11"/>
  <c r="X83" i="26"/>
  <c r="X84" i="26" s="1"/>
  <c r="X41" i="26"/>
  <c r="X29" i="43" s="1"/>
  <c r="AH83" i="30"/>
  <c r="AH84" i="30" s="1"/>
  <c r="AH41" i="30"/>
  <c r="AH33" i="43" s="1"/>
  <c r="AA83" i="30"/>
  <c r="AA84" i="30" s="1"/>
  <c r="AA41" i="30"/>
  <c r="AA33" i="43" s="1"/>
  <c r="AD83" i="34"/>
  <c r="AD84" i="34" s="1"/>
  <c r="AD41" i="34"/>
  <c r="AD37" i="43" s="1"/>
  <c r="V40" i="34"/>
  <c r="V41" i="34" s="1"/>
  <c r="V37" i="43" s="1"/>
  <c r="T39" i="34"/>
  <c r="V82" i="34"/>
  <c r="L83" i="16"/>
  <c r="L84" i="16" s="1"/>
  <c r="L41" i="16"/>
  <c r="L19" i="43" s="1"/>
  <c r="AD83" i="20"/>
  <c r="AD84" i="20" s="1"/>
  <c r="AD41" i="20"/>
  <c r="AD23" i="43" s="1"/>
  <c r="K84" i="33"/>
  <c r="AC83" i="25"/>
  <c r="AC84" i="25" s="1"/>
  <c r="AC41" i="25"/>
  <c r="AC28" i="43" s="1"/>
  <c r="Y83" i="10"/>
  <c r="Y84" i="10" s="1"/>
  <c r="Y41" i="10"/>
  <c r="Y13" i="43" s="1"/>
  <c r="H83" i="23"/>
  <c r="H84" i="23" s="1"/>
  <c r="H41" i="23"/>
  <c r="H26" i="43" s="1"/>
  <c r="O40" i="39"/>
  <c r="AB41" i="32"/>
  <c r="AB35" i="43" s="1"/>
  <c r="F41" i="6"/>
  <c r="F9" i="43" s="1"/>
  <c r="M41" i="3"/>
  <c r="M6" i="43" s="1"/>
  <c r="Z41" i="6"/>
  <c r="Z9" i="43" s="1"/>
  <c r="AD41" i="19"/>
  <c r="AD22" i="43" s="1"/>
  <c r="AI41" i="32"/>
  <c r="AI35" i="43" s="1"/>
  <c r="AB41" i="36"/>
  <c r="AB39" i="43" s="1"/>
  <c r="H41" i="11"/>
  <c r="H14" i="43" s="1"/>
  <c r="V41" i="37"/>
  <c r="V40" i="43" s="1"/>
  <c r="M41" i="4"/>
  <c r="M7" i="43" s="1"/>
  <c r="W19" i="39"/>
  <c r="H83" i="27"/>
  <c r="H84" i="27" s="1"/>
  <c r="H41" i="27"/>
  <c r="H30" i="43" s="1"/>
  <c r="AH41" i="26"/>
  <c r="AH29" i="43" s="1"/>
  <c r="AH83" i="26"/>
  <c r="AH84" i="26" s="1"/>
  <c r="AH83" i="16"/>
  <c r="AH84" i="16" s="1"/>
  <c r="AH41" i="16"/>
  <c r="AH19" i="43" s="1"/>
  <c r="F83" i="28"/>
  <c r="F84" i="28" s="1"/>
  <c r="F41" i="28"/>
  <c r="F31" i="43" s="1"/>
  <c r="W83" i="26"/>
  <c r="W84" i="26" s="1"/>
  <c r="W41" i="26"/>
  <c r="W29" i="43" s="1"/>
  <c r="E41" i="3"/>
  <c r="E6" i="43" s="1"/>
  <c r="E83" i="3"/>
  <c r="E84" i="3" s="1"/>
  <c r="AI83" i="1"/>
  <c r="AI84" i="1" s="1"/>
  <c r="AI41" i="1"/>
  <c r="AI4" i="43" s="1"/>
  <c r="E83" i="36"/>
  <c r="E84" i="36" s="1"/>
  <c r="E41" i="36"/>
  <c r="E39" i="43" s="1"/>
  <c r="M83" i="19"/>
  <c r="M84" i="19" s="1"/>
  <c r="M41" i="19"/>
  <c r="M22" i="43" s="1"/>
  <c r="T82" i="37"/>
  <c r="AM81" i="38"/>
  <c r="AP81" i="38" s="1"/>
  <c r="L8" i="39"/>
  <c r="Z41" i="4"/>
  <c r="Z7" i="43" s="1"/>
  <c r="E83" i="34"/>
  <c r="E84" i="34" s="1"/>
  <c r="E41" i="34"/>
  <c r="E37" i="43" s="1"/>
  <c r="AI41" i="8"/>
  <c r="AI11" i="43" s="1"/>
  <c r="AI83" i="8"/>
  <c r="AI84" i="8" s="1"/>
  <c r="L84" i="19"/>
  <c r="J38" i="39"/>
  <c r="W84" i="17"/>
  <c r="Y84" i="28"/>
  <c r="M83" i="33"/>
  <c r="M84" i="33" s="1"/>
  <c r="M41" i="33"/>
  <c r="M36" i="43" s="1"/>
  <c r="E41" i="32"/>
  <c r="E35" i="43" s="1"/>
  <c r="E84" i="8"/>
  <c r="S41" i="14"/>
  <c r="S17" i="43" s="1"/>
  <c r="H83" i="18"/>
  <c r="H84" i="18" s="1"/>
  <c r="H41" i="18"/>
  <c r="H21" i="43" s="1"/>
  <c r="K41" i="28"/>
  <c r="K31" i="43" s="1"/>
  <c r="Y41" i="30"/>
  <c r="Y33" i="43" s="1"/>
  <c r="Z84" i="10"/>
  <c r="H84" i="28"/>
  <c r="M41" i="10"/>
  <c r="M13" i="43" s="1"/>
  <c r="AC84" i="15"/>
  <c r="AM38" i="3"/>
  <c r="AP38" i="3" s="1"/>
  <c r="R81" i="3"/>
  <c r="AM81" i="3" s="1"/>
  <c r="AP81" i="3" s="1"/>
  <c r="V40" i="26"/>
  <c r="V82" i="26"/>
  <c r="K83" i="14"/>
  <c r="K84" i="14" s="1"/>
  <c r="K41" i="14"/>
  <c r="K17" i="43" s="1"/>
  <c r="AI41" i="19"/>
  <c r="AI22" i="43" s="1"/>
  <c r="L41" i="11"/>
  <c r="L14" i="43" s="1"/>
  <c r="W41" i="21"/>
  <c r="W24" i="43" s="1"/>
  <c r="AD84" i="3"/>
  <c r="AD41" i="11"/>
  <c r="AD14" i="43" s="1"/>
  <c r="Y83" i="15"/>
  <c r="Y84" i="15" s="1"/>
  <c r="Y41" i="15"/>
  <c r="Y18" i="43" s="1"/>
  <c r="F83" i="27"/>
  <c r="F84" i="27" s="1"/>
  <c r="F41" i="27"/>
  <c r="F30" i="43" s="1"/>
  <c r="H83" i="13"/>
  <c r="H84" i="13" s="1"/>
  <c r="H41" i="13"/>
  <c r="H16" i="43" s="1"/>
  <c r="L83" i="22"/>
  <c r="L84" i="22" s="1"/>
  <c r="L41" i="22"/>
  <c r="L25" i="43" s="1"/>
  <c r="AF82" i="31"/>
  <c r="R82" i="31" s="1"/>
  <c r="AF40" i="31"/>
  <c r="R39" i="31"/>
  <c r="AM39" i="31" s="1"/>
  <c r="AP39" i="31" s="1"/>
  <c r="AD84" i="22"/>
  <c r="AA83" i="17"/>
  <c r="AA84" i="17" s="1"/>
  <c r="AA41" i="17"/>
  <c r="AA20" i="43" s="1"/>
  <c r="H84" i="33"/>
  <c r="R82" i="20"/>
  <c r="W83" i="28"/>
  <c r="W41" i="28"/>
  <c r="W31" i="43" s="1"/>
  <c r="Z83" i="27"/>
  <c r="Z84" i="27" s="1"/>
  <c r="Z41" i="27"/>
  <c r="Z30" i="43" s="1"/>
  <c r="V40" i="11"/>
  <c r="V41" i="11" s="1"/>
  <c r="V14" i="43" s="1"/>
  <c r="T39" i="11"/>
  <c r="V82" i="11"/>
  <c r="T82" i="11" s="1"/>
  <c r="AM82" i="11" s="1"/>
  <c r="AP82" i="11" s="1"/>
  <c r="F41" i="22"/>
  <c r="F25" i="43" s="1"/>
  <c r="F83" i="22"/>
  <c r="F84" i="22" s="1"/>
  <c r="AC83" i="14"/>
  <c r="AC84" i="14" s="1"/>
  <c r="AC41" i="14"/>
  <c r="AC17" i="43" s="1"/>
  <c r="Z41" i="23"/>
  <c r="Z26" i="43" s="1"/>
  <c r="Z83" i="36"/>
  <c r="Z84" i="36" s="1"/>
  <c r="Z41" i="36"/>
  <c r="Z39" i="43" s="1"/>
  <c r="W83" i="35"/>
  <c r="W84" i="35" s="1"/>
  <c r="W41" i="35"/>
  <c r="W38" i="43" s="1"/>
  <c r="T81" i="27"/>
  <c r="AM81" i="27" s="1"/>
  <c r="AP81" i="27" s="1"/>
  <c r="R81" i="7"/>
  <c r="AM81" i="7" s="1"/>
  <c r="AP81" i="7" s="1"/>
  <c r="F41" i="15"/>
  <c r="F18" i="43" s="1"/>
  <c r="AD84" i="18"/>
  <c r="F84" i="36"/>
  <c r="AH84" i="3"/>
  <c r="L41" i="35"/>
  <c r="L38" i="43" s="1"/>
  <c r="Y83" i="29"/>
  <c r="Y84" i="29" s="1"/>
  <c r="Y41" i="29"/>
  <c r="Y32" i="43" s="1"/>
  <c r="Z41" i="34"/>
  <c r="Z37" i="43" s="1"/>
  <c r="Z83" i="34"/>
  <c r="Z84" i="34" s="1"/>
  <c r="AM38" i="1"/>
  <c r="H41" i="22"/>
  <c r="H25" i="43" s="1"/>
  <c r="T81" i="22"/>
  <c r="X83" i="23"/>
  <c r="X84" i="23" s="1"/>
  <c r="X41" i="23"/>
  <c r="X26" i="43" s="1"/>
  <c r="AI84" i="16"/>
  <c r="AM81" i="25"/>
  <c r="AP81" i="25" s="1"/>
  <c r="AB83" i="22"/>
  <c r="AB84" i="22" s="1"/>
  <c r="AB41" i="22"/>
  <c r="AB25" i="43" s="1"/>
  <c r="F83" i="13"/>
  <c r="F84" i="13" s="1"/>
  <c r="F41" i="13"/>
  <c r="F16" i="43" s="1"/>
  <c r="AA83" i="14"/>
  <c r="AA84" i="14" s="1"/>
  <c r="AA41" i="14"/>
  <c r="AA17" i="43" s="1"/>
  <c r="AA84" i="11"/>
  <c r="AC84" i="20"/>
  <c r="S83" i="10"/>
  <c r="S84" i="10" s="1"/>
  <c r="S41" i="10"/>
  <c r="S13" i="43" s="1"/>
  <c r="AB84" i="23"/>
  <c r="Y41" i="36"/>
  <c r="Y39" i="43" s="1"/>
  <c r="AC41" i="27"/>
  <c r="AC30" i="43" s="1"/>
  <c r="Z83" i="16"/>
  <c r="Z41" i="16"/>
  <c r="Z19" i="43" s="1"/>
  <c r="W84" i="33"/>
  <c r="K83" i="36"/>
  <c r="K84" i="36" s="1"/>
  <c r="K41" i="36"/>
  <c r="K39" i="43" s="1"/>
  <c r="AE84" i="25"/>
  <c r="AA83" i="25"/>
  <c r="AA84" i="25" s="1"/>
  <c r="AA41" i="25"/>
  <c r="AA28" i="43" s="1"/>
  <c r="H84" i="34"/>
  <c r="W84" i="34"/>
  <c r="F41" i="30"/>
  <c r="F33" i="43" s="1"/>
  <c r="W41" i="29"/>
  <c r="W32" i="43" s="1"/>
  <c r="H41" i="31"/>
  <c r="H34" i="43" s="1"/>
  <c r="H83" i="31"/>
  <c r="H84" i="31" s="1"/>
  <c r="L84" i="14"/>
  <c r="L84" i="5"/>
  <c r="E41" i="26"/>
  <c r="E83" i="26"/>
  <c r="E84" i="26" s="1"/>
  <c r="S83" i="32"/>
  <c r="S84" i="32" s="1"/>
  <c r="S41" i="32"/>
  <c r="S35" i="43" s="1"/>
  <c r="AE41" i="15"/>
  <c r="AE18" i="43" s="1"/>
  <c r="AE83" i="15"/>
  <c r="AE84" i="15" s="1"/>
  <c r="W83" i="15"/>
  <c r="W84" i="15" s="1"/>
  <c r="W41" i="15"/>
  <c r="W18" i="43" s="1"/>
  <c r="F83" i="32"/>
  <c r="F84" i="32" s="1"/>
  <c r="F41" i="32"/>
  <c r="F35" i="43" s="1"/>
  <c r="F83" i="20"/>
  <c r="F84" i="20" s="1"/>
  <c r="F41" i="20"/>
  <c r="F23" i="43" s="1"/>
  <c r="AH84" i="6"/>
  <c r="AC41" i="13"/>
  <c r="AC16" i="43" s="1"/>
  <c r="K41" i="25"/>
  <c r="K28" i="43" s="1"/>
  <c r="V41" i="1"/>
  <c r="V4" i="43" s="1"/>
  <c r="X41" i="32"/>
  <c r="X35" i="43" s="1"/>
  <c r="F41" i="36"/>
  <c r="F39" i="43" s="1"/>
  <c r="AC41" i="5"/>
  <c r="AC8" i="43" s="1"/>
  <c r="T81" i="19"/>
  <c r="AM81" i="19" s="1"/>
  <c r="AP81" i="19" s="1"/>
  <c r="T82" i="22"/>
  <c r="AF82" i="3"/>
  <c r="AF40" i="3"/>
  <c r="AF41" i="3" s="1"/>
  <c r="AF6" i="43" s="1"/>
  <c r="R39" i="3"/>
  <c r="R82" i="3" s="1"/>
  <c r="Z9" i="39"/>
  <c r="V82" i="10"/>
  <c r="T82" i="10" s="1"/>
  <c r="V40" i="10"/>
  <c r="T39" i="10"/>
  <c r="AM39" i="10" s="1"/>
  <c r="AP39" i="10" s="1"/>
  <c r="AI83" i="4"/>
  <c r="AI84" i="4" s="1"/>
  <c r="AI41" i="4"/>
  <c r="AI7" i="43" s="1"/>
  <c r="Y83" i="23"/>
  <c r="Y84" i="23" s="1"/>
  <c r="Y41" i="23"/>
  <c r="Y26" i="43" s="1"/>
  <c r="S41" i="30"/>
  <c r="S33" i="43" s="1"/>
  <c r="H83" i="8"/>
  <c r="H84" i="8" s="1"/>
  <c r="H41" i="8"/>
  <c r="H11" i="43" s="1"/>
  <c r="E83" i="35"/>
  <c r="E84" i="35" s="1"/>
  <c r="E41" i="35"/>
  <c r="E38" i="43" s="1"/>
  <c r="Y41" i="35"/>
  <c r="Y38" i="43" s="1"/>
  <c r="AG41" i="16"/>
  <c r="AG19" i="43" s="1"/>
  <c r="X41" i="29"/>
  <c r="X32" i="43" s="1"/>
  <c r="Y83" i="17"/>
  <c r="Y84" i="17" s="1"/>
  <c r="Y41" i="17"/>
  <c r="Y20" i="43" s="1"/>
  <c r="V82" i="19"/>
  <c r="T82" i="19" s="1"/>
  <c r="V40" i="19"/>
  <c r="T39" i="19"/>
  <c r="AM39" i="19" s="1"/>
  <c r="AP39" i="19" s="1"/>
  <c r="V40" i="17"/>
  <c r="V82" i="17"/>
  <c r="T82" i="17" s="1"/>
  <c r="AM82" i="17" s="1"/>
  <c r="AP82" i="17" s="1"/>
  <c r="T39" i="17"/>
  <c r="AM39" i="17" s="1"/>
  <c r="AP39" i="17" s="1"/>
  <c r="L83" i="15"/>
  <c r="L84" i="15" s="1"/>
  <c r="L41" i="15"/>
  <c r="L18" i="43" s="1"/>
  <c r="AI84" i="11"/>
  <c r="M41" i="36"/>
  <c r="M39" i="43" s="1"/>
  <c r="K84" i="20"/>
  <c r="H83" i="25"/>
  <c r="H84" i="25" s="1"/>
  <c r="H41" i="25"/>
  <c r="H28" i="43" s="1"/>
  <c r="Z83" i="30"/>
  <c r="Z84" i="30" s="1"/>
  <c r="Z41" i="30"/>
  <c r="Z33" i="43" s="1"/>
  <c r="Z84" i="25"/>
  <c r="P16" i="39"/>
  <c r="AE83" i="5"/>
  <c r="AE84" i="5" s="1"/>
  <c r="AE41" i="5"/>
  <c r="AE8" i="43" s="1"/>
  <c r="AG41" i="10"/>
  <c r="AG13" i="43" s="1"/>
  <c r="H83" i="10"/>
  <c r="H84" i="10" s="1"/>
  <c r="H41" i="10"/>
  <c r="H13" i="43" s="1"/>
  <c r="Y84" i="30"/>
  <c r="H83" i="20"/>
  <c r="H84" i="20" s="1"/>
  <c r="H41" i="20"/>
  <c r="H23" i="43" s="1"/>
  <c r="V40" i="32"/>
  <c r="V83" i="32" s="1"/>
  <c r="V82" i="32"/>
  <c r="T82" i="32" s="1"/>
  <c r="H83" i="16"/>
  <c r="H84" i="16" s="1"/>
  <c r="H41" i="16"/>
  <c r="H19" i="43" s="1"/>
  <c r="Y41" i="4"/>
  <c r="Y7" i="43" s="1"/>
  <c r="X83" i="13"/>
  <c r="X84" i="13" s="1"/>
  <c r="X41" i="13"/>
  <c r="X16" i="43" s="1"/>
  <c r="S83" i="25"/>
  <c r="S84" i="25" s="1"/>
  <c r="S41" i="25"/>
  <c r="S28" i="43" s="1"/>
  <c r="M83" i="27"/>
  <c r="M84" i="27" s="1"/>
  <c r="M41" i="27"/>
  <c r="M30" i="43" s="1"/>
  <c r="E41" i="20"/>
  <c r="E23" i="43" s="1"/>
  <c r="E41" i="22"/>
  <c r="E25" i="43" s="1"/>
  <c r="E41" i="27"/>
  <c r="E30" i="43" s="1"/>
  <c r="AE84" i="4"/>
  <c r="S83" i="17"/>
  <c r="S84" i="17" s="1"/>
  <c r="S41" i="17"/>
  <c r="S20" i="43" s="1"/>
  <c r="L83" i="7"/>
  <c r="L84" i="7" s="1"/>
  <c r="L41" i="7"/>
  <c r="L10" i="43" s="1"/>
  <c r="AE83" i="35"/>
  <c r="AE84" i="35" s="1"/>
  <c r="AE41" i="35"/>
  <c r="AE38" i="43" s="1"/>
  <c r="AD83" i="1"/>
  <c r="AD84" i="1" s="1"/>
  <c r="AD41" i="1"/>
  <c r="AD4" i="43" s="1"/>
  <c r="AE83" i="11"/>
  <c r="AE84" i="11" s="1"/>
  <c r="AE41" i="11"/>
  <c r="AE14" i="43" s="1"/>
  <c r="F83" i="35"/>
  <c r="F84" i="35" s="1"/>
  <c r="F41" i="35"/>
  <c r="F38" i="43" s="1"/>
  <c r="Z83" i="18"/>
  <c r="Z84" i="18" s="1"/>
  <c r="Z41" i="18"/>
  <c r="Z21" i="43" s="1"/>
  <c r="E41" i="23"/>
  <c r="E26" i="43" s="1"/>
  <c r="AI84" i="3"/>
  <c r="AE84" i="8"/>
  <c r="J30" i="39"/>
  <c r="W84" i="28"/>
  <c r="AE41" i="36"/>
  <c r="AE39" i="43" s="1"/>
  <c r="AE83" i="36"/>
  <c r="AE84" i="36" s="1"/>
  <c r="V41" i="18"/>
  <c r="V21" i="43" s="1"/>
  <c r="AG83" i="8"/>
  <c r="AG84" i="8" s="1"/>
  <c r="AG41" i="8"/>
  <c r="AG11" i="43" s="1"/>
  <c r="F83" i="7"/>
  <c r="F84" i="7" s="1"/>
  <c r="F41" i="7"/>
  <c r="F10" i="43" s="1"/>
  <c r="F83" i="14"/>
  <c r="F84" i="14" s="1"/>
  <c r="F41" i="14"/>
  <c r="F17" i="43" s="1"/>
  <c r="L83" i="30"/>
  <c r="L84" i="30" s="1"/>
  <c r="L41" i="30"/>
  <c r="L33" i="43" s="1"/>
  <c r="AH41" i="7"/>
  <c r="AH10" i="43" s="1"/>
  <c r="S83" i="1"/>
  <c r="S84" i="1" s="1"/>
  <c r="S41" i="1"/>
  <c r="S4" i="43" s="1"/>
  <c r="Y83" i="25"/>
  <c r="Y84" i="25" s="1"/>
  <c r="Y41" i="25"/>
  <c r="Y28" i="43" s="1"/>
  <c r="L84" i="35"/>
  <c r="S83" i="36"/>
  <c r="S84" i="36" s="1"/>
  <c r="S41" i="36"/>
  <c r="S39" i="43" s="1"/>
  <c r="AF82" i="1"/>
  <c r="R82" i="1" s="1"/>
  <c r="AF40" i="1"/>
  <c r="AF41" i="1" s="1"/>
  <c r="AF4" i="43" s="1"/>
  <c r="R39" i="1"/>
  <c r="AM39" i="1" s="1"/>
  <c r="AP39" i="1" s="1"/>
  <c r="AG83" i="4"/>
  <c r="AG84" i="4" s="1"/>
  <c r="AG41" i="4"/>
  <c r="AG7" i="43" s="1"/>
  <c r="AF40" i="28"/>
  <c r="AF82" i="28"/>
  <c r="R82" i="28" s="1"/>
  <c r="R39" i="28"/>
  <c r="X83" i="33"/>
  <c r="X84" i="33" s="1"/>
  <c r="X41" i="33"/>
  <c r="X36" i="43" s="1"/>
  <c r="AF82" i="25"/>
  <c r="R82" i="25" s="1"/>
  <c r="AM82" i="25" s="1"/>
  <c r="AP82" i="25" s="1"/>
  <c r="AF40" i="25"/>
  <c r="AF41" i="25" s="1"/>
  <c r="AF28" i="43" s="1"/>
  <c r="R39" i="25"/>
  <c r="AM39" i="25" s="1"/>
  <c r="AP39" i="25" s="1"/>
  <c r="Q19" i="39"/>
  <c r="Y41" i="19"/>
  <c r="Y22" i="43" s="1"/>
  <c r="AG41" i="23"/>
  <c r="AG26" i="43" s="1"/>
  <c r="AG83" i="23"/>
  <c r="AG84" i="23" s="1"/>
  <c r="T40" i="16"/>
  <c r="AA83" i="16"/>
  <c r="AA84" i="16" s="1"/>
  <c r="AA41" i="16"/>
  <c r="AA19" i="43" s="1"/>
  <c r="AA84" i="19"/>
  <c r="AA83" i="7"/>
  <c r="AA84" i="7" s="1"/>
  <c r="AA41" i="7"/>
  <c r="AA10" i="43" s="1"/>
  <c r="W21" i="39"/>
  <c r="AC83" i="11"/>
  <c r="AC84" i="11" s="1"/>
  <c r="AC41" i="11"/>
  <c r="AC14" i="43" s="1"/>
  <c r="X83" i="8"/>
  <c r="X84" i="8" s="1"/>
  <c r="X41" i="8"/>
  <c r="X11" i="43" s="1"/>
  <c r="AF40" i="23"/>
  <c r="AF82" i="23"/>
  <c r="R39" i="23"/>
  <c r="AB83" i="11"/>
  <c r="AB84" i="11" s="1"/>
  <c r="AB41" i="11"/>
  <c r="AB14" i="43" s="1"/>
  <c r="L83" i="8"/>
  <c r="L84" i="8" s="1"/>
  <c r="L41" i="8"/>
  <c r="L11" i="43" s="1"/>
  <c r="Z84" i="16"/>
  <c r="Q36" i="39"/>
  <c r="AC83" i="7"/>
  <c r="AC84" i="7" s="1"/>
  <c r="AC41" i="7"/>
  <c r="AC10" i="43" s="1"/>
  <c r="V82" i="33"/>
  <c r="T82" i="33" s="1"/>
  <c r="V40" i="33"/>
  <c r="T39" i="33"/>
  <c r="P31" i="39"/>
  <c r="L84" i="36"/>
  <c r="AI41" i="20"/>
  <c r="AI23" i="43" s="1"/>
  <c r="AI83" i="20"/>
  <c r="AI84" i="20" s="1"/>
  <c r="AI83" i="14"/>
  <c r="AI84" i="14" s="1"/>
  <c r="AI41" i="14"/>
  <c r="AI17" i="43" s="1"/>
  <c r="F84" i="30"/>
  <c r="AC41" i="8"/>
  <c r="AC11" i="43" s="1"/>
  <c r="S83" i="7"/>
  <c r="S84" i="7" s="1"/>
  <c r="S41" i="7"/>
  <c r="S10" i="43" s="1"/>
  <c r="E83" i="13"/>
  <c r="E41" i="13"/>
  <c r="E16" i="43" s="1"/>
  <c r="AM38" i="11"/>
  <c r="AP38" i="11" s="1"/>
  <c r="S84" i="6"/>
  <c r="S83" i="28"/>
  <c r="S84" i="28" s="1"/>
  <c r="S41" i="28"/>
  <c r="S31" i="43" s="1"/>
  <c r="X83" i="35"/>
  <c r="X84" i="35" s="1"/>
  <c r="X41" i="35"/>
  <c r="X38" i="43" s="1"/>
  <c r="AG83" i="13"/>
  <c r="AG84" i="13" s="1"/>
  <c r="AG41" i="13"/>
  <c r="AG16" i="43" s="1"/>
  <c r="E41" i="6"/>
  <c r="E9" i="43" s="1"/>
  <c r="AA41" i="6"/>
  <c r="AA9" i="43" s="1"/>
  <c r="W41" i="1"/>
  <c r="W4" i="43" s="1"/>
  <c r="W83" i="1"/>
  <c r="W84" i="1" s="1"/>
  <c r="AF82" i="32"/>
  <c r="R82" i="32" s="1"/>
  <c r="AF40" i="32"/>
  <c r="AF83" i="32" s="1"/>
  <c r="AD84" i="23"/>
  <c r="M41" i="22"/>
  <c r="M25" i="43" s="1"/>
  <c r="AB41" i="24"/>
  <c r="AB27" i="43" s="1"/>
  <c r="AD41" i="16"/>
  <c r="AD19" i="43" s="1"/>
  <c r="X41" i="31"/>
  <c r="X34" i="43" s="1"/>
  <c r="AE41" i="14"/>
  <c r="AE17" i="43" s="1"/>
  <c r="AA41" i="10"/>
  <c r="AA13" i="43" s="1"/>
  <c r="AF41" i="20"/>
  <c r="AF23" i="43" s="1"/>
  <c r="AI41" i="3"/>
  <c r="AI6" i="43" s="1"/>
  <c r="AC41" i="30"/>
  <c r="AC33" i="43" s="1"/>
  <c r="Z40" i="39"/>
  <c r="Z41" i="39"/>
  <c r="Z37" i="39"/>
  <c r="Z24" i="39"/>
  <c r="Z6" i="39"/>
  <c r="Z30" i="39"/>
  <c r="Z16" i="39"/>
  <c r="Z20" i="39"/>
  <c r="Z19" i="39"/>
  <c r="Z10" i="39"/>
  <c r="Z29" i="39"/>
  <c r="Z28" i="39"/>
  <c r="Z12" i="39"/>
  <c r="U83" i="6"/>
  <c r="U84" i="6" s="1"/>
  <c r="U41" i="6"/>
  <c r="U9" i="43" s="1"/>
  <c r="AM9" i="43" s="1"/>
  <c r="Z17" i="39"/>
  <c r="Z33" i="39"/>
  <c r="Z32" i="39"/>
  <c r="Z35" i="39"/>
  <c r="AM4" i="43"/>
  <c r="Z38" i="39"/>
  <c r="Z8" i="39"/>
  <c r="Z18" i="39"/>
  <c r="Z22" i="39"/>
  <c r="Z84" i="19"/>
  <c r="AI84" i="7"/>
  <c r="AH84" i="11"/>
  <c r="AG84" i="31"/>
  <c r="W84" i="36"/>
  <c r="T41" i="43"/>
  <c r="K84" i="3"/>
  <c r="W23" i="39"/>
  <c r="AF83" i="38"/>
  <c r="R83" i="38" s="1"/>
  <c r="R84" i="38" s="1"/>
  <c r="V43" i="39" s="1"/>
  <c r="R40" i="38"/>
  <c r="AF41" i="38"/>
  <c r="AF41" i="43" s="1"/>
  <c r="L43" i="39"/>
  <c r="AG83" i="29"/>
  <c r="AG41" i="29"/>
  <c r="AG32" i="43" s="1"/>
  <c r="R40" i="29"/>
  <c r="W14" i="39"/>
  <c r="I14" i="39"/>
  <c r="R80" i="2"/>
  <c r="AM81" i="17"/>
  <c r="AP81" i="17" s="1"/>
  <c r="W43" i="39"/>
  <c r="P14" i="39"/>
  <c r="AI84" i="28"/>
  <c r="J43" i="39"/>
  <c r="J34" i="39"/>
  <c r="AM39" i="38"/>
  <c r="AP39" i="38" s="1"/>
  <c r="Q43" i="39"/>
  <c r="P17" i="39"/>
  <c r="I43" i="39"/>
  <c r="AM81" i="29"/>
  <c r="AP81" i="29" s="1"/>
  <c r="Q22" i="39"/>
  <c r="W17" i="39"/>
  <c r="Q14" i="39"/>
  <c r="AF83" i="9"/>
  <c r="R40" i="9"/>
  <c r="R41" i="9" s="1"/>
  <c r="R12" i="43" s="1"/>
  <c r="AF41" i="9"/>
  <c r="AF12" i="43" s="1"/>
  <c r="W83" i="18"/>
  <c r="T40" i="18"/>
  <c r="T41" i="18" s="1"/>
  <c r="V83" i="38"/>
  <c r="T40" i="38"/>
  <c r="T41" i="38" s="1"/>
  <c r="AG83" i="17"/>
  <c r="AG84" i="17" s="1"/>
  <c r="R40" i="17"/>
  <c r="AG41" i="17"/>
  <c r="AG20" i="43" s="1"/>
  <c r="AM82" i="9"/>
  <c r="AP82" i="9" s="1"/>
  <c r="P43" i="39"/>
  <c r="J17" i="39"/>
  <c r="Q17" i="39"/>
  <c r="E83" i="18"/>
  <c r="E84" i="18" s="1"/>
  <c r="E41" i="18"/>
  <c r="E21" i="43" s="1"/>
  <c r="O22" i="39"/>
  <c r="R82" i="18"/>
  <c r="AM82" i="18" s="1"/>
  <c r="AP82" i="18" s="1"/>
  <c r="AC83" i="29"/>
  <c r="AC41" i="29"/>
  <c r="AC32" i="43" s="1"/>
  <c r="T40" i="29"/>
  <c r="T41" i="29" s="1"/>
  <c r="R82" i="29"/>
  <c r="AM82" i="29" s="1"/>
  <c r="AP82" i="29" s="1"/>
  <c r="O23" i="39"/>
  <c r="J14" i="39"/>
  <c r="AF84" i="38"/>
  <c r="P23" i="39"/>
  <c r="O14" i="39"/>
  <c r="AF83" i="18"/>
  <c r="R83" i="18" s="1"/>
  <c r="R40" i="18"/>
  <c r="J22" i="39"/>
  <c r="AG39" i="2"/>
  <c r="AG81" i="2"/>
  <c r="E83" i="24"/>
  <c r="E84" i="24" s="1"/>
  <c r="E41" i="24"/>
  <c r="E27" i="43" s="1"/>
  <c r="AF83" i="37"/>
  <c r="R40" i="37"/>
  <c r="R41" i="37" s="1"/>
  <c r="R40" i="43" s="1"/>
  <c r="AF41" i="37"/>
  <c r="AF40" i="43" s="1"/>
  <c r="E39" i="2"/>
  <c r="E81" i="2"/>
  <c r="V83" i="12"/>
  <c r="T40" i="12"/>
  <c r="V41" i="12"/>
  <c r="V15" i="43" s="1"/>
  <c r="T15" i="43" s="1"/>
  <c r="W81" i="2"/>
  <c r="W39" i="2"/>
  <c r="S83" i="4"/>
  <c r="S41" i="4"/>
  <c r="S7" i="43" s="1"/>
  <c r="L42" i="39"/>
  <c r="O26" i="39"/>
  <c r="L29" i="39"/>
  <c r="Z39" i="2"/>
  <c r="Z81" i="2"/>
  <c r="AD84" i="14"/>
  <c r="T80" i="2"/>
  <c r="T80" i="24"/>
  <c r="AD39" i="2"/>
  <c r="AD81" i="2"/>
  <c r="L9" i="39"/>
  <c r="AH84" i="14"/>
  <c r="X81" i="2"/>
  <c r="X39" i="2"/>
  <c r="J29" i="39"/>
  <c r="L39" i="2"/>
  <c r="L81" i="2"/>
  <c r="AA81" i="4"/>
  <c r="T81" i="4" s="1"/>
  <c r="AM81" i="4" s="1"/>
  <c r="AP81" i="4" s="1"/>
  <c r="AA39" i="4"/>
  <c r="T38" i="4"/>
  <c r="AM38" i="4" s="1"/>
  <c r="AP38" i="4" s="1"/>
  <c r="H39" i="2"/>
  <c r="H81" i="2"/>
  <c r="K39" i="2"/>
  <c r="K81" i="2"/>
  <c r="Y39" i="2"/>
  <c r="Y81" i="2"/>
  <c r="AM39" i="37"/>
  <c r="AP39" i="37" s="1"/>
  <c r="P29" i="39"/>
  <c r="AM79" i="4"/>
  <c r="AP79" i="4" s="1"/>
  <c r="AM82" i="21"/>
  <c r="AP82" i="21" s="1"/>
  <c r="AB39" i="2"/>
  <c r="AB81" i="2"/>
  <c r="W83" i="9"/>
  <c r="T40" i="9"/>
  <c r="W41" i="9"/>
  <c r="W12" i="43" s="1"/>
  <c r="T12" i="43" s="1"/>
  <c r="E83" i="21"/>
  <c r="E84" i="21" s="1"/>
  <c r="E41" i="21"/>
  <c r="E24" i="43" s="1"/>
  <c r="AM39" i="5"/>
  <c r="AP39" i="5" s="1"/>
  <c r="AC39" i="2"/>
  <c r="AC81" i="2"/>
  <c r="L26" i="39"/>
  <c r="V83" i="24"/>
  <c r="V41" i="24"/>
  <c r="V27" i="43" s="1"/>
  <c r="V83" i="21"/>
  <c r="T40" i="21"/>
  <c r="V41" i="21"/>
  <c r="V24" i="43" s="1"/>
  <c r="W42" i="39"/>
  <c r="K83" i="5"/>
  <c r="K84" i="5" s="1"/>
  <c r="K41" i="5"/>
  <c r="K8" i="43" s="1"/>
  <c r="E83" i="37"/>
  <c r="E84" i="37" s="1"/>
  <c r="E41" i="37"/>
  <c r="E83" i="12"/>
  <c r="E84" i="12" s="1"/>
  <c r="E41" i="12"/>
  <c r="E15" i="43" s="1"/>
  <c r="AD20" i="43"/>
  <c r="O42" i="39"/>
  <c r="AM82" i="5"/>
  <c r="AP82" i="5" s="1"/>
  <c r="Q29" i="39"/>
  <c r="AE39" i="24"/>
  <c r="AE81" i="24"/>
  <c r="T81" i="24" s="1"/>
  <c r="AM81" i="24" s="1"/>
  <c r="AP81" i="24" s="1"/>
  <c r="T38" i="24"/>
  <c r="AM38" i="24" s="1"/>
  <c r="AP38" i="24" s="1"/>
  <c r="X83" i="37"/>
  <c r="X41" i="37"/>
  <c r="X40" i="43" s="1"/>
  <c r="T40" i="37"/>
  <c r="AG84" i="34"/>
  <c r="AM82" i="37"/>
  <c r="AP82" i="37" s="1"/>
  <c r="P42" i="39"/>
  <c r="R80" i="12"/>
  <c r="AM37" i="12"/>
  <c r="AP37" i="12" s="1"/>
  <c r="AD83" i="5"/>
  <c r="AD41" i="5"/>
  <c r="AD8" i="43" s="1"/>
  <c r="T40" i="5"/>
  <c r="V83" i="4"/>
  <c r="V41" i="4"/>
  <c r="V7" i="43" s="1"/>
  <c r="AF83" i="21"/>
  <c r="R40" i="21"/>
  <c r="R41" i="21" s="1"/>
  <c r="R24" i="43" s="1"/>
  <c r="AF41" i="21"/>
  <c r="AF24" i="43" s="1"/>
  <c r="AI83" i="5"/>
  <c r="R40" i="5"/>
  <c r="R41" i="5" s="1"/>
  <c r="R8" i="43" s="1"/>
  <c r="AI41" i="5"/>
  <c r="AI8" i="43" s="1"/>
  <c r="J42" i="39"/>
  <c r="F81" i="2"/>
  <c r="F39" i="2"/>
  <c r="M39" i="2"/>
  <c r="M81" i="2"/>
  <c r="M32" i="43"/>
  <c r="X84" i="28"/>
  <c r="Q26" i="39"/>
  <c r="AH81" i="12"/>
  <c r="AH39" i="12"/>
  <c r="R38" i="12"/>
  <c r="AD84" i="17"/>
  <c r="AH84" i="22"/>
  <c r="O17" i="39"/>
  <c r="W29" i="39"/>
  <c r="AI84" i="35"/>
  <c r="V39" i="2"/>
  <c r="V81" i="2"/>
  <c r="S81" i="2"/>
  <c r="S39" i="2"/>
  <c r="O29" i="39"/>
  <c r="I6" i="39"/>
  <c r="AF39" i="2"/>
  <c r="AF81" i="2"/>
  <c r="R38" i="2"/>
  <c r="AM38" i="2" s="1"/>
  <c r="AP38" i="2" s="1"/>
  <c r="M84" i="29"/>
  <c r="AI81" i="2"/>
  <c r="AI39" i="2"/>
  <c r="AF83" i="24"/>
  <c r="R40" i="24"/>
  <c r="R41" i="24" s="1"/>
  <c r="R27" i="43" s="1"/>
  <c r="AF41" i="24"/>
  <c r="AF27" i="43" s="1"/>
  <c r="R41" i="20" l="1"/>
  <c r="R23" i="43" s="1"/>
  <c r="V41" i="32"/>
  <c r="V35" i="43" s="1"/>
  <c r="T35" i="43" s="1"/>
  <c r="AM82" i="3"/>
  <c r="AP82" i="3" s="1"/>
  <c r="W20" i="39"/>
  <c r="AM81" i="30"/>
  <c r="AP81" i="30" s="1"/>
  <c r="AM39" i="35"/>
  <c r="AP39" i="35" s="1"/>
  <c r="AM82" i="27"/>
  <c r="AP82" i="27" s="1"/>
  <c r="I19" i="39"/>
  <c r="T24" i="43"/>
  <c r="AM39" i="30"/>
  <c r="AP39" i="30" s="1"/>
  <c r="AM39" i="6"/>
  <c r="AP39" i="6" s="1"/>
  <c r="T40" i="43"/>
  <c r="T32" i="43"/>
  <c r="T14" i="43"/>
  <c r="T8" i="43"/>
  <c r="T4" i="43"/>
  <c r="T37" i="43"/>
  <c r="E41" i="30"/>
  <c r="E33" i="43" s="1"/>
  <c r="AM39" i="36"/>
  <c r="AP39" i="36" s="1"/>
  <c r="AM82" i="36"/>
  <c r="AP82" i="36" s="1"/>
  <c r="AM82" i="22"/>
  <c r="AP82" i="22" s="1"/>
  <c r="V41" i="16"/>
  <c r="V19" i="43" s="1"/>
  <c r="T19" i="43" s="1"/>
  <c r="T30" i="43"/>
  <c r="T21" i="43"/>
  <c r="T38" i="43"/>
  <c r="P13" i="39"/>
  <c r="L19" i="39"/>
  <c r="J32" i="39"/>
  <c r="L21" i="39"/>
  <c r="W8" i="39"/>
  <c r="O36" i="39"/>
  <c r="W30" i="39"/>
  <c r="W15" i="39"/>
  <c r="AM82" i="7"/>
  <c r="AP82" i="7" s="1"/>
  <c r="Q42" i="39"/>
  <c r="P12" i="39"/>
  <c r="AP38" i="1"/>
  <c r="AF83" i="19"/>
  <c r="R40" i="19"/>
  <c r="R41" i="19" s="1"/>
  <c r="R22" i="43" s="1"/>
  <c r="I22" i="39"/>
  <c r="P18" i="39"/>
  <c r="I21" i="39"/>
  <c r="W12" i="39"/>
  <c r="R82" i="23"/>
  <c r="J12" i="39"/>
  <c r="J49" i="39" s="1"/>
  <c r="P20" i="39"/>
  <c r="L13" i="39"/>
  <c r="V83" i="10"/>
  <c r="T40" i="10"/>
  <c r="T41" i="10" s="1"/>
  <c r="E29" i="43"/>
  <c r="L39" i="39"/>
  <c r="I41" i="39"/>
  <c r="J33" i="39"/>
  <c r="AF83" i="7"/>
  <c r="R40" i="7"/>
  <c r="AF84" i="20"/>
  <c r="E84" i="28"/>
  <c r="R40" i="32"/>
  <c r="AM39" i="32"/>
  <c r="AP39" i="32" s="1"/>
  <c r="O16" i="39"/>
  <c r="W13" i="39"/>
  <c r="J24" i="39"/>
  <c r="W18" i="39"/>
  <c r="AM39" i="23"/>
  <c r="AP39" i="23" s="1"/>
  <c r="L20" i="39"/>
  <c r="AM82" i="33"/>
  <c r="AP82" i="33" s="1"/>
  <c r="Q6" i="39"/>
  <c r="Q49" i="39" s="1"/>
  <c r="AF83" i="14"/>
  <c r="R40" i="14"/>
  <c r="Q35" i="39"/>
  <c r="AM39" i="28"/>
  <c r="AP39" i="28" s="1"/>
  <c r="AM82" i="19"/>
  <c r="AP82" i="19" s="1"/>
  <c r="AM39" i="3"/>
  <c r="AP39" i="3" s="1"/>
  <c r="R82" i="15"/>
  <c r="AM82" i="15" s="1"/>
  <c r="AP82" i="15" s="1"/>
  <c r="R40" i="27"/>
  <c r="AF41" i="27"/>
  <c r="AF30" i="43" s="1"/>
  <c r="AF83" i="27"/>
  <c r="AM39" i="34"/>
  <c r="AP39" i="34" s="1"/>
  <c r="E41" i="28"/>
  <c r="E31" i="43" s="1"/>
  <c r="L23" i="39"/>
  <c r="T9" i="43"/>
  <c r="O32" i="39"/>
  <c r="AF83" i="1"/>
  <c r="R83" i="1" s="1"/>
  <c r="R40" i="1"/>
  <c r="W6" i="39"/>
  <c r="W22" i="39"/>
  <c r="AM82" i="32"/>
  <c r="AP82" i="32" s="1"/>
  <c r="P10" i="39"/>
  <c r="L38" i="39"/>
  <c r="P27" i="39"/>
  <c r="O19" i="39"/>
  <c r="L33" i="39"/>
  <c r="I13" i="39"/>
  <c r="P24" i="39"/>
  <c r="T82" i="34"/>
  <c r="AM82" i="34" s="1"/>
  <c r="AP82" i="34" s="1"/>
  <c r="V83" i="25"/>
  <c r="T40" i="25"/>
  <c r="T40" i="15"/>
  <c r="T41" i="15" s="1"/>
  <c r="V41" i="15"/>
  <c r="V18" i="43" s="1"/>
  <c r="T18" i="43" s="1"/>
  <c r="V83" i="15"/>
  <c r="I15" i="39"/>
  <c r="AM82" i="31"/>
  <c r="AP82" i="31" s="1"/>
  <c r="V83" i="1"/>
  <c r="T40" i="1"/>
  <c r="T41" i="1" s="1"/>
  <c r="Q12" i="39"/>
  <c r="O18" i="39"/>
  <c r="T16" i="43"/>
  <c r="AF83" i="33"/>
  <c r="R40" i="33"/>
  <c r="I38" i="39"/>
  <c r="T82" i="28"/>
  <c r="AM82" i="28" s="1"/>
  <c r="AP82" i="28" s="1"/>
  <c r="W26" i="39"/>
  <c r="W10" i="39"/>
  <c r="V41" i="3"/>
  <c r="V6" i="43" s="1"/>
  <c r="T6" i="43" s="1"/>
  <c r="T40" i="3"/>
  <c r="T41" i="3" s="1"/>
  <c r="V83" i="3"/>
  <c r="AM39" i="11"/>
  <c r="AP39" i="11" s="1"/>
  <c r="AM39" i="15"/>
  <c r="AP39" i="15" s="1"/>
  <c r="P28" i="39"/>
  <c r="I27" i="39"/>
  <c r="P11" i="39"/>
  <c r="Q31" i="39"/>
  <c r="W33" i="39"/>
  <c r="J35" i="39"/>
  <c r="AF83" i="23"/>
  <c r="AF84" i="23" s="1"/>
  <c r="R40" i="23"/>
  <c r="R41" i="23" s="1"/>
  <c r="V84" i="32"/>
  <c r="T83" i="32"/>
  <c r="T84" i="32" s="1"/>
  <c r="P19" i="39"/>
  <c r="V83" i="11"/>
  <c r="T40" i="11"/>
  <c r="T41" i="11" s="1"/>
  <c r="T82" i="26"/>
  <c r="W40" i="39"/>
  <c r="AM39" i="7"/>
  <c r="AP39" i="7" s="1"/>
  <c r="P22" i="39"/>
  <c r="W31" i="39"/>
  <c r="AM82" i="30"/>
  <c r="AP82" i="30" s="1"/>
  <c r="E84" i="30"/>
  <c r="Q40" i="39"/>
  <c r="W28" i="39"/>
  <c r="J9" i="39"/>
  <c r="Q28" i="39"/>
  <c r="V83" i="31"/>
  <c r="T40" i="31"/>
  <c r="T41" i="31" s="1"/>
  <c r="V41" i="31"/>
  <c r="V34" i="43" s="1"/>
  <c r="T34" i="43" s="1"/>
  <c r="AM82" i="1"/>
  <c r="AP82" i="1" s="1"/>
  <c r="T39" i="43"/>
  <c r="V83" i="13"/>
  <c r="T83" i="13" s="1"/>
  <c r="T40" i="13"/>
  <c r="T41" i="13" s="1"/>
  <c r="AM39" i="33"/>
  <c r="AP39" i="33" s="1"/>
  <c r="R41" i="33"/>
  <c r="O24" i="39"/>
  <c r="T41" i="16"/>
  <c r="E10" i="43"/>
  <c r="V83" i="28"/>
  <c r="T83" i="28" s="1"/>
  <c r="T84" i="28" s="1"/>
  <c r="V41" i="28"/>
  <c r="V31" i="43" s="1"/>
  <c r="T31" i="43" s="1"/>
  <c r="T40" i="28"/>
  <c r="T41" i="28" s="1"/>
  <c r="P26" i="39"/>
  <c r="Q13" i="39"/>
  <c r="Q21" i="39"/>
  <c r="AF83" i="11"/>
  <c r="R83" i="11" s="1"/>
  <c r="R40" i="11"/>
  <c r="AF41" i="11"/>
  <c r="AF14" i="43" s="1"/>
  <c r="J13" i="39"/>
  <c r="AF83" i="34"/>
  <c r="R40" i="34"/>
  <c r="V83" i="36"/>
  <c r="T40" i="36"/>
  <c r="H84" i="6"/>
  <c r="V41" i="10"/>
  <c r="V13" i="43" s="1"/>
  <c r="T13" i="43" s="1"/>
  <c r="AF84" i="32"/>
  <c r="R83" i="32"/>
  <c r="J41" i="39"/>
  <c r="T40" i="23"/>
  <c r="T41" i="23" s="1"/>
  <c r="V83" i="23"/>
  <c r="V41" i="23"/>
  <c r="V26" i="43" s="1"/>
  <c r="T26" i="43" s="1"/>
  <c r="W11" i="39"/>
  <c r="V83" i="33"/>
  <c r="T40" i="33"/>
  <c r="T41" i="33" s="1"/>
  <c r="V41" i="33"/>
  <c r="V36" i="43" s="1"/>
  <c r="T36" i="43" s="1"/>
  <c r="L30" i="39"/>
  <c r="V83" i="17"/>
  <c r="T83" i="17" s="1"/>
  <c r="V41" i="17"/>
  <c r="T40" i="17"/>
  <c r="L36" i="39"/>
  <c r="L18" i="39"/>
  <c r="V83" i="26"/>
  <c r="T83" i="26" s="1"/>
  <c r="V41" i="26"/>
  <c r="V29" i="43" s="1"/>
  <c r="T29" i="43" s="1"/>
  <c r="I8" i="39"/>
  <c r="O38" i="39"/>
  <c r="V83" i="34"/>
  <c r="T83" i="34" s="1"/>
  <c r="T40" i="34"/>
  <c r="T41" i="34" s="1"/>
  <c r="V83" i="22"/>
  <c r="T40" i="22"/>
  <c r="T41" i="22" s="1"/>
  <c r="V41" i="22"/>
  <c r="V25" i="43" s="1"/>
  <c r="T25" i="43" s="1"/>
  <c r="AM39" i="27"/>
  <c r="AP39" i="27" s="1"/>
  <c r="O13" i="39"/>
  <c r="P38" i="39"/>
  <c r="T41" i="25"/>
  <c r="P33" i="39"/>
  <c r="P9" i="39"/>
  <c r="AM82" i="20"/>
  <c r="AP82" i="20" s="1"/>
  <c r="P36" i="39"/>
  <c r="T82" i="13"/>
  <c r="T84" i="13" s="1"/>
  <c r="V84" i="13"/>
  <c r="W16" i="39"/>
  <c r="AF83" i="30"/>
  <c r="R40" i="30"/>
  <c r="T11" i="43"/>
  <c r="L37" i="39"/>
  <c r="L6" i="39"/>
  <c r="L22" i="39"/>
  <c r="V83" i="6"/>
  <c r="T40" i="6"/>
  <c r="T41" i="6" s="1"/>
  <c r="R40" i="36"/>
  <c r="R41" i="36" s="1"/>
  <c r="R39" i="43" s="1"/>
  <c r="AF83" i="36"/>
  <c r="E84" i="20"/>
  <c r="P8" i="39"/>
  <c r="P49" i="39" s="1"/>
  <c r="AF41" i="30"/>
  <c r="AF33" i="43" s="1"/>
  <c r="P41" i="39"/>
  <c r="Q32" i="39"/>
  <c r="R82" i="4"/>
  <c r="I12" i="39"/>
  <c r="L31" i="39"/>
  <c r="AF83" i="28"/>
  <c r="R40" i="28"/>
  <c r="AF41" i="28"/>
  <c r="AF31" i="43" s="1"/>
  <c r="W41" i="39"/>
  <c r="P35" i="39"/>
  <c r="L25" i="39"/>
  <c r="O25" i="39"/>
  <c r="J25" i="39"/>
  <c r="J26" i="39"/>
  <c r="Q38" i="39"/>
  <c r="L40" i="39"/>
  <c r="V83" i="27"/>
  <c r="T40" i="27"/>
  <c r="T41" i="27" s="1"/>
  <c r="V83" i="7"/>
  <c r="T83" i="7" s="1"/>
  <c r="T84" i="7" s="1"/>
  <c r="T40" i="7"/>
  <c r="T41" i="7" s="1"/>
  <c r="Q8" i="39"/>
  <c r="J10" i="39"/>
  <c r="J31" i="39"/>
  <c r="V83" i="20"/>
  <c r="T40" i="20"/>
  <c r="V41" i="20"/>
  <c r="V23" i="43" s="1"/>
  <c r="T23" i="43" s="1"/>
  <c r="I9" i="39"/>
  <c r="R40" i="16"/>
  <c r="AF83" i="16"/>
  <c r="AF84" i="16" s="1"/>
  <c r="V83" i="30"/>
  <c r="T40" i="30"/>
  <c r="T41" i="30" s="1"/>
  <c r="V41" i="30"/>
  <c r="V33" i="43" s="1"/>
  <c r="T33" i="43" s="1"/>
  <c r="J28" i="39"/>
  <c r="V83" i="35"/>
  <c r="T40" i="35"/>
  <c r="T41" i="35" s="1"/>
  <c r="AM82" i="8"/>
  <c r="AP82" i="8" s="1"/>
  <c r="P37" i="39"/>
  <c r="L16" i="39"/>
  <c r="O6" i="39"/>
  <c r="AF41" i="23"/>
  <c r="AF26" i="43" s="1"/>
  <c r="AF41" i="19"/>
  <c r="AF22" i="43" s="1"/>
  <c r="AF41" i="7"/>
  <c r="AF10" i="43" s="1"/>
  <c r="AF83" i="22"/>
  <c r="R40" i="22"/>
  <c r="AF41" i="22"/>
  <c r="AF25" i="43" s="1"/>
  <c r="O12" i="39"/>
  <c r="Q41" i="39"/>
  <c r="P40" i="39"/>
  <c r="V83" i="19"/>
  <c r="T40" i="19"/>
  <c r="T41" i="19" s="1"/>
  <c r="V41" i="19"/>
  <c r="V22" i="43" s="1"/>
  <c r="T22" i="43" s="1"/>
  <c r="AF83" i="3"/>
  <c r="AF84" i="3" s="1"/>
  <c r="R40" i="3"/>
  <c r="W37" i="39"/>
  <c r="O41" i="39"/>
  <c r="J18" i="39"/>
  <c r="J27" i="39"/>
  <c r="I39" i="39"/>
  <c r="I16" i="39"/>
  <c r="AF83" i="35"/>
  <c r="R83" i="35" s="1"/>
  <c r="R40" i="35"/>
  <c r="T28" i="43"/>
  <c r="AM39" i="22"/>
  <c r="AP39" i="22" s="1"/>
  <c r="V84" i="16"/>
  <c r="T83" i="16"/>
  <c r="T84" i="16" s="1"/>
  <c r="Q20" i="39"/>
  <c r="J39" i="39"/>
  <c r="P39" i="39"/>
  <c r="R82" i="16"/>
  <c r="AM82" i="16" s="1"/>
  <c r="AP82" i="16" s="1"/>
  <c r="O31" i="39"/>
  <c r="AM39" i="8"/>
  <c r="AP39" i="8" s="1"/>
  <c r="V83" i="14"/>
  <c r="T83" i="14" s="1"/>
  <c r="T84" i="14" s="1"/>
  <c r="T40" i="14"/>
  <c r="T41" i="14" s="1"/>
  <c r="V41" i="14"/>
  <c r="V17" i="43" s="1"/>
  <c r="T17" i="43" s="1"/>
  <c r="Q30" i="39"/>
  <c r="L24" i="39"/>
  <c r="O27" i="39"/>
  <c r="P15" i="39"/>
  <c r="J40" i="39"/>
  <c r="L15" i="39"/>
  <c r="I31" i="39"/>
  <c r="P21" i="39"/>
  <c r="E41" i="19"/>
  <c r="E22" i="43" s="1"/>
  <c r="E83" i="19"/>
  <c r="E84" i="19" s="1"/>
  <c r="I32" i="39"/>
  <c r="R83" i="29"/>
  <c r="R84" i="29" s="1"/>
  <c r="AF41" i="32"/>
  <c r="AF35" i="43" s="1"/>
  <c r="E84" i="13"/>
  <c r="AF83" i="25"/>
  <c r="R40" i="25"/>
  <c r="J19" i="39"/>
  <c r="I40" i="39"/>
  <c r="J37" i="39"/>
  <c r="AF41" i="31"/>
  <c r="AF34" i="43" s="1"/>
  <c r="AF83" i="31"/>
  <c r="R83" i="31" s="1"/>
  <c r="R84" i="31" s="1"/>
  <c r="V36" i="39" s="1"/>
  <c r="R40" i="31"/>
  <c r="Q24" i="39"/>
  <c r="L32" i="39"/>
  <c r="L28" i="39"/>
  <c r="I30" i="39"/>
  <c r="R84" i="20"/>
  <c r="V25" i="39" s="1"/>
  <c r="AM81" i="22"/>
  <c r="AP81" i="22" s="1"/>
  <c r="AF83" i="13"/>
  <c r="R83" i="13" s="1"/>
  <c r="R84" i="13" s="1"/>
  <c r="V18" i="39" s="1"/>
  <c r="R40" i="13"/>
  <c r="L10" i="39"/>
  <c r="AF83" i="4"/>
  <c r="R83" i="4" s="1"/>
  <c r="R40" i="4"/>
  <c r="R41" i="4" s="1"/>
  <c r="R7" i="43" s="1"/>
  <c r="R82" i="10"/>
  <c r="R82" i="35"/>
  <c r="AM82" i="35" s="1"/>
  <c r="AP82" i="35" s="1"/>
  <c r="O35" i="39"/>
  <c r="Q37" i="39"/>
  <c r="AM82" i="23"/>
  <c r="AP82" i="23" s="1"/>
  <c r="W32" i="39"/>
  <c r="W34" i="39"/>
  <c r="AF41" i="10"/>
  <c r="AF13" i="43" s="1"/>
  <c r="AF83" i="10"/>
  <c r="R83" i="10" s="1"/>
  <c r="R40" i="10"/>
  <c r="V83" i="8"/>
  <c r="T40" i="8"/>
  <c r="T41" i="8" s="1"/>
  <c r="AM39" i="14"/>
  <c r="AP39" i="14" s="1"/>
  <c r="AF83" i="8"/>
  <c r="R40" i="8"/>
  <c r="AF41" i="8"/>
  <c r="AF11" i="43" s="1"/>
  <c r="Q33" i="39"/>
  <c r="R40" i="26"/>
  <c r="AF83" i="26"/>
  <c r="AF41" i="26"/>
  <c r="AF29" i="43" s="1"/>
  <c r="Q16" i="39"/>
  <c r="W39" i="39"/>
  <c r="AF83" i="6"/>
  <c r="R40" i="6"/>
  <c r="AF41" i="6"/>
  <c r="AF9" i="43" s="1"/>
  <c r="J23" i="39"/>
  <c r="AF83" i="15"/>
  <c r="R83" i="15" s="1"/>
  <c r="R40" i="15"/>
  <c r="Q39" i="39"/>
  <c r="O15" i="39"/>
  <c r="L34" i="39"/>
  <c r="V41" i="7"/>
  <c r="V10" i="43" s="1"/>
  <c r="T10" i="43" s="1"/>
  <c r="U42" i="43"/>
  <c r="AM42" i="43" s="1"/>
  <c r="Z11" i="39"/>
  <c r="Z44" i="39" s="1"/>
  <c r="R84" i="18"/>
  <c r="V23" i="39" s="1"/>
  <c r="AM80" i="2"/>
  <c r="O8" i="39"/>
  <c r="R81" i="2"/>
  <c r="R83" i="17"/>
  <c r="R84" i="17" s="1"/>
  <c r="V22" i="39" s="1"/>
  <c r="R41" i="17"/>
  <c r="R20" i="43" s="1"/>
  <c r="R41" i="18"/>
  <c r="R21" i="43" s="1"/>
  <c r="AM40" i="18"/>
  <c r="AP40" i="18" s="1"/>
  <c r="T83" i="29"/>
  <c r="T84" i="29" s="1"/>
  <c r="AC84" i="29"/>
  <c r="AF84" i="9"/>
  <c r="R83" i="9"/>
  <c r="R84" i="9" s="1"/>
  <c r="V14" i="39" s="1"/>
  <c r="AF84" i="18"/>
  <c r="T83" i="38"/>
  <c r="V84" i="38"/>
  <c r="R41" i="38"/>
  <c r="R41" i="43" s="1"/>
  <c r="AM40" i="38"/>
  <c r="AP40" i="38" s="1"/>
  <c r="AG84" i="29"/>
  <c r="T83" i="18"/>
  <c r="W84" i="18"/>
  <c r="AM40" i="17"/>
  <c r="AP40" i="17" s="1"/>
  <c r="R41" i="29"/>
  <c r="AM40" i="29"/>
  <c r="AP40" i="29" s="1"/>
  <c r="T81" i="2"/>
  <c r="I23" i="39"/>
  <c r="X37" i="39"/>
  <c r="X21" i="39"/>
  <c r="V84" i="24"/>
  <c r="T41" i="12"/>
  <c r="L40" i="2"/>
  <c r="L82" i="2"/>
  <c r="R81" i="12"/>
  <c r="AM81" i="12" s="1"/>
  <c r="AP81" i="12" s="1"/>
  <c r="AM38" i="12"/>
  <c r="AP38" i="12" s="1"/>
  <c r="R83" i="21"/>
  <c r="R84" i="21" s="1"/>
  <c r="V26" i="39" s="1"/>
  <c r="AF84" i="21"/>
  <c r="AM40" i="37"/>
  <c r="AP40" i="37" s="1"/>
  <c r="T41" i="37"/>
  <c r="E40" i="43"/>
  <c r="AM41" i="37"/>
  <c r="AP41" i="37" s="1"/>
  <c r="AB82" i="2"/>
  <c r="AB40" i="2"/>
  <c r="K40" i="2"/>
  <c r="K82" i="2"/>
  <c r="T83" i="12"/>
  <c r="V84" i="12"/>
  <c r="S40" i="2"/>
  <c r="S82" i="2"/>
  <c r="AH40" i="12"/>
  <c r="AH82" i="12"/>
  <c r="R39" i="12"/>
  <c r="F40" i="2"/>
  <c r="F82" i="2"/>
  <c r="V84" i="4"/>
  <c r="AM80" i="12"/>
  <c r="AP80" i="12" s="1"/>
  <c r="AE82" i="24"/>
  <c r="T82" i="24" s="1"/>
  <c r="AM82" i="24" s="1"/>
  <c r="AP82" i="24" s="1"/>
  <c r="AE40" i="24"/>
  <c r="T39" i="24"/>
  <c r="AM39" i="24" s="1"/>
  <c r="AP39" i="24" s="1"/>
  <c r="I42" i="39"/>
  <c r="X40" i="2"/>
  <c r="X82" i="2"/>
  <c r="AM80" i="24"/>
  <c r="AP80" i="24" s="1"/>
  <c r="Z40" i="2"/>
  <c r="Z82" i="2"/>
  <c r="AI40" i="2"/>
  <c r="AI82" i="2"/>
  <c r="T83" i="9"/>
  <c r="W84" i="9"/>
  <c r="R83" i="24"/>
  <c r="R84" i="24" s="1"/>
  <c r="V29" i="39" s="1"/>
  <c r="AF84" i="24"/>
  <c r="V82" i="2"/>
  <c r="V40" i="2"/>
  <c r="R83" i="5"/>
  <c r="R84" i="5" s="1"/>
  <c r="V10" i="39" s="1"/>
  <c r="AI84" i="5"/>
  <c r="X84" i="37"/>
  <c r="T83" i="37"/>
  <c r="I29" i="39"/>
  <c r="AF82" i="2"/>
  <c r="AF40" i="2"/>
  <c r="R39" i="2"/>
  <c r="AM39" i="2" s="1"/>
  <c r="AP39" i="2" s="1"/>
  <c r="AM40" i="5"/>
  <c r="T41" i="5"/>
  <c r="AM40" i="21"/>
  <c r="AP40" i="21" s="1"/>
  <c r="T41" i="21"/>
  <c r="AM41" i="21" s="1"/>
  <c r="AP41" i="21" s="1"/>
  <c r="I26" i="39"/>
  <c r="AD82" i="2"/>
  <c r="AD40" i="2"/>
  <c r="S84" i="4"/>
  <c r="E82" i="2"/>
  <c r="E40" i="2"/>
  <c r="AG40" i="2"/>
  <c r="AG82" i="2"/>
  <c r="I17" i="39"/>
  <c r="T83" i="21"/>
  <c r="V84" i="21"/>
  <c r="AC82" i="2"/>
  <c r="AC40" i="2"/>
  <c r="H40" i="2"/>
  <c r="H82" i="2"/>
  <c r="W40" i="2"/>
  <c r="W82" i="2"/>
  <c r="AA82" i="4"/>
  <c r="T82" i="4" s="1"/>
  <c r="AA40" i="4"/>
  <c r="T39" i="4"/>
  <c r="AM39" i="4" s="1"/>
  <c r="AP39" i="4" s="1"/>
  <c r="Q34" i="39"/>
  <c r="M40" i="2"/>
  <c r="M82" i="2"/>
  <c r="AD84" i="5"/>
  <c r="T83" i="5"/>
  <c r="O10" i="39"/>
  <c r="AM40" i="9"/>
  <c r="T41" i="9"/>
  <c r="Y40" i="2"/>
  <c r="Y82" i="2"/>
  <c r="AP80" i="2"/>
  <c r="R83" i="37"/>
  <c r="R84" i="37" s="1"/>
  <c r="V42" i="39" s="1"/>
  <c r="AF84" i="37"/>
  <c r="O49" i="39" l="1"/>
  <c r="Z49" i="39"/>
  <c r="W49" i="39"/>
  <c r="AM83" i="17"/>
  <c r="AP83" i="17" s="1"/>
  <c r="AF84" i="1"/>
  <c r="AF84" i="11"/>
  <c r="R84" i="4"/>
  <c r="V9" i="39" s="1"/>
  <c r="T84" i="17"/>
  <c r="R84" i="35"/>
  <c r="V40" i="39" s="1"/>
  <c r="V84" i="28"/>
  <c r="AM82" i="13"/>
  <c r="AP82" i="13" s="1"/>
  <c r="X12" i="39"/>
  <c r="R26" i="43"/>
  <c r="AM41" i="23"/>
  <c r="AP41" i="23" s="1"/>
  <c r="V34" i="39"/>
  <c r="AM84" i="29"/>
  <c r="AP84" i="29" s="1"/>
  <c r="V84" i="8"/>
  <c r="T83" i="8"/>
  <c r="T84" i="8" s="1"/>
  <c r="T83" i="22"/>
  <c r="T84" i="22" s="1"/>
  <c r="V84" i="22"/>
  <c r="R41" i="11"/>
  <c r="R14" i="43" s="1"/>
  <c r="AM40" i="11"/>
  <c r="AP40" i="11" s="1"/>
  <c r="R41" i="7"/>
  <c r="AM40" i="7"/>
  <c r="AP40" i="7" s="1"/>
  <c r="R83" i="6"/>
  <c r="AF84" i="6"/>
  <c r="R41" i="10"/>
  <c r="R13" i="43" s="1"/>
  <c r="AM40" i="10"/>
  <c r="R41" i="31"/>
  <c r="AM40" i="31"/>
  <c r="AP40" i="31" s="1"/>
  <c r="T83" i="30"/>
  <c r="T84" i="30" s="1"/>
  <c r="V84" i="30"/>
  <c r="AF84" i="36"/>
  <c r="R83" i="36"/>
  <c r="T83" i="36"/>
  <c r="T84" i="36" s="1"/>
  <c r="V84" i="36"/>
  <c r="R84" i="11"/>
  <c r="R36" i="43"/>
  <c r="AM41" i="33"/>
  <c r="AP41" i="33" s="1"/>
  <c r="V84" i="31"/>
  <c r="T83" i="31"/>
  <c r="AF84" i="27"/>
  <c r="R83" i="27"/>
  <c r="R83" i="7"/>
  <c r="AF84" i="7"/>
  <c r="AM82" i="10"/>
  <c r="AP82" i="10" s="1"/>
  <c r="R84" i="10"/>
  <c r="V84" i="23"/>
  <c r="T83" i="23"/>
  <c r="T84" i="23" s="1"/>
  <c r="R41" i="25"/>
  <c r="R28" i="43" s="1"/>
  <c r="AM40" i="25"/>
  <c r="AP40" i="25" s="1"/>
  <c r="R41" i="35"/>
  <c r="AM40" i="35"/>
  <c r="AP40" i="35" s="1"/>
  <c r="T83" i="27"/>
  <c r="T84" i="27" s="1"/>
  <c r="V84" i="27"/>
  <c r="X18" i="39"/>
  <c r="R41" i="34"/>
  <c r="R37" i="43" s="1"/>
  <c r="AM40" i="34"/>
  <c r="AP40" i="34" s="1"/>
  <c r="I35" i="39"/>
  <c r="R41" i="26"/>
  <c r="AM40" i="26"/>
  <c r="AP40" i="26" s="1"/>
  <c r="AM83" i="29"/>
  <c r="AP83" i="29" s="1"/>
  <c r="R41" i="15"/>
  <c r="R18" i="43" s="1"/>
  <c r="AM40" i="15"/>
  <c r="AP40" i="15" s="1"/>
  <c r="AF84" i="25"/>
  <c r="R83" i="25"/>
  <c r="R83" i="16"/>
  <c r="AM40" i="16"/>
  <c r="AP40" i="16" s="1"/>
  <c r="AF84" i="31"/>
  <c r="AF84" i="34"/>
  <c r="R83" i="34"/>
  <c r="AF84" i="13"/>
  <c r="AM40" i="33"/>
  <c r="AP40" i="33" s="1"/>
  <c r="V84" i="1"/>
  <c r="T83" i="1"/>
  <c r="T84" i="1" s="1"/>
  <c r="V84" i="25"/>
  <c r="T83" i="25"/>
  <c r="T84" i="25" s="1"/>
  <c r="R41" i="27"/>
  <c r="R30" i="43" s="1"/>
  <c r="AM40" i="27"/>
  <c r="AP40" i="27" s="1"/>
  <c r="R41" i="14"/>
  <c r="AM40" i="14"/>
  <c r="AP40" i="14" s="1"/>
  <c r="V84" i="10"/>
  <c r="T83" i="10"/>
  <c r="T84" i="10" s="1"/>
  <c r="AM40" i="19"/>
  <c r="R84" i="15"/>
  <c r="V20" i="39" s="1"/>
  <c r="R41" i="8"/>
  <c r="R11" i="43" s="1"/>
  <c r="AM40" i="8"/>
  <c r="AP40" i="8" s="1"/>
  <c r="AM83" i="13"/>
  <c r="AP83" i="13" s="1"/>
  <c r="V84" i="19"/>
  <c r="T83" i="19"/>
  <c r="T84" i="19" s="1"/>
  <c r="V84" i="35"/>
  <c r="T83" i="35"/>
  <c r="R41" i="28"/>
  <c r="R31" i="43" s="1"/>
  <c r="AM40" i="28"/>
  <c r="AP40" i="28" s="1"/>
  <c r="V84" i="6"/>
  <c r="T83" i="6"/>
  <c r="T84" i="6" s="1"/>
  <c r="V84" i="33"/>
  <c r="T83" i="33"/>
  <c r="T84" i="33" s="1"/>
  <c r="R84" i="32"/>
  <c r="AM83" i="32"/>
  <c r="AP83" i="32" s="1"/>
  <c r="V84" i="26"/>
  <c r="R83" i="23"/>
  <c r="AM40" i="23"/>
  <c r="AP40" i="23" s="1"/>
  <c r="AF84" i="33"/>
  <c r="R83" i="33"/>
  <c r="AF84" i="15"/>
  <c r="AF84" i="14"/>
  <c r="R83" i="14"/>
  <c r="AF84" i="10"/>
  <c r="R41" i="6"/>
  <c r="R9" i="43" s="1"/>
  <c r="AM40" i="6"/>
  <c r="V84" i="7"/>
  <c r="T83" i="3"/>
  <c r="T84" i="3" s="1"/>
  <c r="V84" i="3"/>
  <c r="AF84" i="8"/>
  <c r="R83" i="8"/>
  <c r="AM40" i="13"/>
  <c r="AP40" i="13" s="1"/>
  <c r="R41" i="13"/>
  <c r="I18" i="39"/>
  <c r="AM84" i="13"/>
  <c r="AP84" i="13" s="1"/>
  <c r="I24" i="39"/>
  <c r="R83" i="28"/>
  <c r="AF84" i="28"/>
  <c r="R41" i="30"/>
  <c r="R33" i="43" s="1"/>
  <c r="AM40" i="30"/>
  <c r="AP40" i="30" s="1"/>
  <c r="AM82" i="26"/>
  <c r="AP82" i="26" s="1"/>
  <c r="T84" i="26"/>
  <c r="T84" i="34"/>
  <c r="R41" i="1"/>
  <c r="R4" i="43" s="1"/>
  <c r="AM40" i="1"/>
  <c r="AM40" i="32"/>
  <c r="AP40" i="32" s="1"/>
  <c r="R41" i="32"/>
  <c r="T83" i="20"/>
  <c r="V84" i="20"/>
  <c r="I25" i="39"/>
  <c r="I49" i="39" s="1"/>
  <c r="AM41" i="28"/>
  <c r="AP41" i="28" s="1"/>
  <c r="R41" i="16"/>
  <c r="R41" i="22"/>
  <c r="AM40" i="22"/>
  <c r="AP40" i="22" s="1"/>
  <c r="AF84" i="4"/>
  <c r="R83" i="30"/>
  <c r="AF84" i="30"/>
  <c r="V20" i="43"/>
  <c r="T20" i="43" s="1"/>
  <c r="T41" i="17"/>
  <c r="AM41" i="17" s="1"/>
  <c r="AP41" i="17" s="1"/>
  <c r="V84" i="34"/>
  <c r="V84" i="17"/>
  <c r="R84" i="1"/>
  <c r="AM83" i="1"/>
  <c r="AP83" i="1" s="1"/>
  <c r="I33" i="39"/>
  <c r="R83" i="3"/>
  <c r="AM40" i="3"/>
  <c r="AP40" i="3" s="1"/>
  <c r="R41" i="3"/>
  <c r="AM40" i="36"/>
  <c r="AP40" i="36" s="1"/>
  <c r="T41" i="36"/>
  <c r="AM41" i="36" s="1"/>
  <c r="AP41" i="36" s="1"/>
  <c r="AM41" i="18"/>
  <c r="AP41" i="18" s="1"/>
  <c r="AF84" i="26"/>
  <c r="R83" i="26"/>
  <c r="AF84" i="35"/>
  <c r="AF84" i="22"/>
  <c r="R83" i="22"/>
  <c r="V84" i="14"/>
  <c r="T41" i="20"/>
  <c r="AM41" i="20" s="1"/>
  <c r="AP41" i="20" s="1"/>
  <c r="AM40" i="20"/>
  <c r="AP40" i="20" s="1"/>
  <c r="L11" i="39"/>
  <c r="L49" i="39" s="1"/>
  <c r="V84" i="11"/>
  <c r="T83" i="11"/>
  <c r="T84" i="11" s="1"/>
  <c r="V84" i="15"/>
  <c r="T83" i="15"/>
  <c r="T84" i="15" s="1"/>
  <c r="R83" i="19"/>
  <c r="AF84" i="19"/>
  <c r="X24" i="39"/>
  <c r="AM81" i="2"/>
  <c r="AP81" i="2" s="1"/>
  <c r="AM83" i="18"/>
  <c r="AP83" i="18" s="1"/>
  <c r="T84" i="18"/>
  <c r="R32" i="43"/>
  <c r="AM41" i="29"/>
  <c r="AP41" i="29" s="1"/>
  <c r="AM83" i="38"/>
  <c r="AP83" i="38" s="1"/>
  <c r="T84" i="38"/>
  <c r="AM41" i="38"/>
  <c r="AP41" i="38" s="1"/>
  <c r="X34" i="39"/>
  <c r="AC34" i="39" s="1"/>
  <c r="Y83" i="2"/>
  <c r="Y84" i="2" s="1"/>
  <c r="Y41" i="2"/>
  <c r="Y5" i="43" s="1"/>
  <c r="Y42" i="43" s="1"/>
  <c r="X33" i="39"/>
  <c r="E83" i="2"/>
  <c r="E84" i="2" s="1"/>
  <c r="E41" i="2"/>
  <c r="E5" i="43" s="1"/>
  <c r="AM83" i="37"/>
  <c r="AP83" i="37" s="1"/>
  <c r="T84" i="37"/>
  <c r="V83" i="2"/>
  <c r="V41" i="2"/>
  <c r="V5" i="43" s="1"/>
  <c r="AI83" i="2"/>
  <c r="AI84" i="2" s="1"/>
  <c r="AI41" i="2"/>
  <c r="AI5" i="43" s="1"/>
  <c r="AI42" i="43" s="1"/>
  <c r="F83" i="2"/>
  <c r="F84" i="2" s="1"/>
  <c r="F41" i="2"/>
  <c r="F5" i="43" s="1"/>
  <c r="F42" i="43" s="1"/>
  <c r="W83" i="2"/>
  <c r="W84" i="2" s="1"/>
  <c r="W41" i="2"/>
  <c r="W5" i="43" s="1"/>
  <c r="W42" i="43" s="1"/>
  <c r="AP40" i="9"/>
  <c r="AM41" i="9"/>
  <c r="AP41" i="9" s="1"/>
  <c r="X19" i="39"/>
  <c r="W9" i="39"/>
  <c r="T82" i="2"/>
  <c r="R82" i="12"/>
  <c r="AM82" i="12" s="1"/>
  <c r="AP82" i="12" s="1"/>
  <c r="AM39" i="12"/>
  <c r="AP39" i="12" s="1"/>
  <c r="L83" i="2"/>
  <c r="L84" i="2" s="1"/>
  <c r="L41" i="2"/>
  <c r="L5" i="43" s="1"/>
  <c r="L42" i="43" s="1"/>
  <c r="AD83" i="2"/>
  <c r="AD84" i="2" s="1"/>
  <c r="AD41" i="2"/>
  <c r="AD5" i="43" s="1"/>
  <c r="AD42" i="43" s="1"/>
  <c r="AF83" i="2"/>
  <c r="R40" i="2"/>
  <c r="R41" i="2" s="1"/>
  <c r="R5" i="43" s="1"/>
  <c r="AF41" i="2"/>
  <c r="AF5" i="43" s="1"/>
  <c r="AF42" i="43" s="1"/>
  <c r="T84" i="12"/>
  <c r="Z83" i="2"/>
  <c r="Z84" i="2" s="1"/>
  <c r="Z41" i="2"/>
  <c r="Z5" i="43" s="1"/>
  <c r="Z42" i="43" s="1"/>
  <c r="AM84" i="17"/>
  <c r="AP84" i="17" s="1"/>
  <c r="X22" i="39"/>
  <c r="AA83" i="4"/>
  <c r="AA41" i="4"/>
  <c r="AA7" i="43" s="1"/>
  <c r="T40" i="4"/>
  <c r="R82" i="2"/>
  <c r="X83" i="2"/>
  <c r="X84" i="2" s="1"/>
  <c r="X41" i="2"/>
  <c r="X5" i="43" s="1"/>
  <c r="X42" i="43" s="1"/>
  <c r="AH83" i="12"/>
  <c r="AH84" i="12" s="1"/>
  <c r="AH41" i="12"/>
  <c r="AH15" i="43" s="1"/>
  <c r="AH42" i="43" s="1"/>
  <c r="R40" i="12"/>
  <c r="AC83" i="2"/>
  <c r="AC84" i="2" s="1"/>
  <c r="AC41" i="2"/>
  <c r="AC5" i="43" s="1"/>
  <c r="AC42" i="43" s="1"/>
  <c r="AB83" i="2"/>
  <c r="AB84" i="2" s="1"/>
  <c r="AB41" i="2"/>
  <c r="AB5" i="43" s="1"/>
  <c r="AB42" i="43" s="1"/>
  <c r="AM83" i="5"/>
  <c r="AP83" i="5" s="1"/>
  <c r="T84" i="5"/>
  <c r="AM82" i="4"/>
  <c r="AP82" i="4" s="1"/>
  <c r="AM83" i="21"/>
  <c r="AP83" i="21" s="1"/>
  <c r="T84" i="21"/>
  <c r="AG83" i="2"/>
  <c r="AG84" i="2" s="1"/>
  <c r="AG41" i="2"/>
  <c r="AG5" i="43" s="1"/>
  <c r="AG42" i="43" s="1"/>
  <c r="AP40" i="5"/>
  <c r="AM41" i="5"/>
  <c r="AP41" i="5" s="1"/>
  <c r="AM83" i="9"/>
  <c r="AP83" i="9" s="1"/>
  <c r="T84" i="9"/>
  <c r="AE83" i="24"/>
  <c r="AE41" i="24"/>
  <c r="AE27" i="43" s="1"/>
  <c r="T40" i="24"/>
  <c r="S83" i="2"/>
  <c r="S84" i="2" s="1"/>
  <c r="S41" i="2"/>
  <c r="S5" i="43" s="1"/>
  <c r="S42" i="43" s="1"/>
  <c r="S45" i="43" s="1"/>
  <c r="M83" i="2"/>
  <c r="M84" i="2" s="1"/>
  <c r="M41" i="2"/>
  <c r="M5" i="43" s="1"/>
  <c r="M42" i="43" s="1"/>
  <c r="H83" i="2"/>
  <c r="H84" i="2" s="1"/>
  <c r="H41" i="2"/>
  <c r="H5" i="43" s="1"/>
  <c r="H42" i="43" s="1"/>
  <c r="K83" i="2"/>
  <c r="K84" i="2" s="1"/>
  <c r="K41" i="2"/>
  <c r="K5" i="43" s="1"/>
  <c r="K42" i="43" s="1"/>
  <c r="AB34" i="39" l="1"/>
  <c r="AM41" i="25"/>
  <c r="AP41" i="25" s="1"/>
  <c r="E42" i="43"/>
  <c r="X41" i="39"/>
  <c r="R84" i="26"/>
  <c r="AM83" i="26"/>
  <c r="AP83" i="26" s="1"/>
  <c r="R19" i="43"/>
  <c r="AM41" i="16"/>
  <c r="AP41" i="16" s="1"/>
  <c r="AM41" i="30"/>
  <c r="AP41" i="30" s="1"/>
  <c r="X8" i="39"/>
  <c r="R84" i="33"/>
  <c r="AM83" i="33"/>
  <c r="AP83" i="33" s="1"/>
  <c r="X15" i="39"/>
  <c r="X6" i="39"/>
  <c r="R84" i="16"/>
  <c r="AM83" i="16"/>
  <c r="AP83" i="16" s="1"/>
  <c r="V16" i="39"/>
  <c r="AM84" i="11"/>
  <c r="AP84" i="11" s="1"/>
  <c r="R35" i="43"/>
  <c r="AM41" i="32"/>
  <c r="AP41" i="32" s="1"/>
  <c r="AB18" i="39"/>
  <c r="AC18" i="39"/>
  <c r="X11" i="39"/>
  <c r="R84" i="6"/>
  <c r="AM83" i="6"/>
  <c r="AP83" i="6" s="1"/>
  <c r="X27" i="39"/>
  <c r="R84" i="19"/>
  <c r="AM83" i="19"/>
  <c r="AP83" i="19" s="1"/>
  <c r="AP40" i="6"/>
  <c r="AM41" i="6"/>
  <c r="AP41" i="6" s="1"/>
  <c r="R29" i="43"/>
  <c r="AM41" i="26"/>
  <c r="AP41" i="26" s="1"/>
  <c r="R34" i="43"/>
  <c r="AM41" i="31"/>
  <c r="AP41" i="31" s="1"/>
  <c r="X13" i="39"/>
  <c r="AM41" i="8"/>
  <c r="AP41" i="8" s="1"/>
  <c r="AM84" i="15"/>
  <c r="AP84" i="15" s="1"/>
  <c r="X20" i="39"/>
  <c r="V6" i="39"/>
  <c r="AM84" i="1"/>
  <c r="AP84" i="1" s="1"/>
  <c r="AP40" i="1"/>
  <c r="AM41" i="1"/>
  <c r="AP41" i="1" s="1"/>
  <c r="R16" i="43"/>
  <c r="AM41" i="13"/>
  <c r="AP41" i="13" s="1"/>
  <c r="R84" i="23"/>
  <c r="AM83" i="23"/>
  <c r="AP83" i="23" s="1"/>
  <c r="R17" i="43"/>
  <c r="AM41" i="14"/>
  <c r="AP41" i="14" s="1"/>
  <c r="X32" i="39"/>
  <c r="T84" i="31"/>
  <c r="AM83" i="31"/>
  <c r="AP83" i="31" s="1"/>
  <c r="AM41" i="34"/>
  <c r="AP41" i="34" s="1"/>
  <c r="AM83" i="10"/>
  <c r="AP83" i="10" s="1"/>
  <c r="R84" i="30"/>
  <c r="AM83" i="30"/>
  <c r="AP83" i="30" s="1"/>
  <c r="AM83" i="15"/>
  <c r="AP83" i="15" s="1"/>
  <c r="R84" i="34"/>
  <c r="AM83" i="34"/>
  <c r="AP83" i="34" s="1"/>
  <c r="R84" i="25"/>
  <c r="AM83" i="25"/>
  <c r="AP83" i="25" s="1"/>
  <c r="R84" i="36"/>
  <c r="AM83" i="36"/>
  <c r="AP83" i="36" s="1"/>
  <c r="AM41" i="15"/>
  <c r="AP41" i="15" s="1"/>
  <c r="AM41" i="27"/>
  <c r="AP41" i="27" s="1"/>
  <c r="X16" i="39"/>
  <c r="R84" i="22"/>
  <c r="AM83" i="22"/>
  <c r="AP83" i="22" s="1"/>
  <c r="R6" i="43"/>
  <c r="AM41" i="3"/>
  <c r="AP41" i="3" s="1"/>
  <c r="X39" i="39"/>
  <c r="R84" i="8"/>
  <c r="AM83" i="8"/>
  <c r="AP83" i="8" s="1"/>
  <c r="R84" i="14"/>
  <c r="AM83" i="14"/>
  <c r="AP83" i="14" s="1"/>
  <c r="T84" i="35"/>
  <c r="AM83" i="35"/>
  <c r="AP83" i="35" s="1"/>
  <c r="AC20" i="39"/>
  <c r="AB20" i="39"/>
  <c r="R38" i="43"/>
  <c r="AM41" i="35"/>
  <c r="AP41" i="35" s="1"/>
  <c r="X28" i="39"/>
  <c r="R84" i="7"/>
  <c r="AM83" i="7"/>
  <c r="AP83" i="7" s="1"/>
  <c r="R10" i="43"/>
  <c r="AM41" i="7"/>
  <c r="AP41" i="7" s="1"/>
  <c r="X31" i="39"/>
  <c r="V37" i="39"/>
  <c r="AM84" i="32"/>
  <c r="AP84" i="32" s="1"/>
  <c r="X30" i="39"/>
  <c r="R84" i="27"/>
  <c r="AM83" i="27"/>
  <c r="AP83" i="27" s="1"/>
  <c r="AP40" i="10"/>
  <c r="AM41" i="10"/>
  <c r="AP41" i="10" s="1"/>
  <c r="R84" i="3"/>
  <c r="AM83" i="3"/>
  <c r="AP83" i="3" s="1"/>
  <c r="R25" i="43"/>
  <c r="AM41" i="22"/>
  <c r="AP41" i="22" s="1"/>
  <c r="AM83" i="20"/>
  <c r="AP83" i="20" s="1"/>
  <c r="T84" i="20"/>
  <c r="R84" i="28"/>
  <c r="AM83" i="28"/>
  <c r="AP83" i="28" s="1"/>
  <c r="X38" i="39"/>
  <c r="AP40" i="19"/>
  <c r="AM41" i="19"/>
  <c r="AP41" i="19" s="1"/>
  <c r="AM84" i="10"/>
  <c r="AP84" i="10" s="1"/>
  <c r="V15" i="39"/>
  <c r="AM83" i="11"/>
  <c r="AP83" i="11" s="1"/>
  <c r="X35" i="39"/>
  <c r="AM41" i="11"/>
  <c r="AP41" i="11" s="1"/>
  <c r="AD34" i="39"/>
  <c r="AM84" i="38"/>
  <c r="AP84" i="38" s="1"/>
  <c r="X43" i="39"/>
  <c r="AM84" i="18"/>
  <c r="AP84" i="18" s="1"/>
  <c r="X23" i="39"/>
  <c r="AM84" i="9"/>
  <c r="AP84" i="9" s="1"/>
  <c r="X14" i="39"/>
  <c r="R83" i="12"/>
  <c r="R41" i="12"/>
  <c r="AM40" i="12"/>
  <c r="AP40" i="12" s="1"/>
  <c r="AM40" i="2"/>
  <c r="P7" i="39"/>
  <c r="P44" i="39" s="1"/>
  <c r="L7" i="39"/>
  <c r="L44" i="39" s="1"/>
  <c r="W7" i="39"/>
  <c r="W44" i="39" s="1"/>
  <c r="AM82" i="2"/>
  <c r="AP82" i="2" s="1"/>
  <c r="I7" i="39"/>
  <c r="Q7" i="39"/>
  <c r="Q44" i="39" s="1"/>
  <c r="J7" i="39"/>
  <c r="J44" i="39" s="1"/>
  <c r="T5" i="43"/>
  <c r="V42" i="43"/>
  <c r="AM84" i="5"/>
  <c r="AP84" i="5" s="1"/>
  <c r="X10" i="39"/>
  <c r="AM40" i="24"/>
  <c r="AP40" i="24" s="1"/>
  <c r="T41" i="24"/>
  <c r="AM41" i="24" s="1"/>
  <c r="AP41" i="24" s="1"/>
  <c r="AM84" i="21"/>
  <c r="AP84" i="21" s="1"/>
  <c r="X26" i="39"/>
  <c r="AM40" i="4"/>
  <c r="AP40" i="4" s="1"/>
  <c r="T41" i="4"/>
  <c r="AM41" i="4" s="1"/>
  <c r="AP41" i="4" s="1"/>
  <c r="AC22" i="39"/>
  <c r="AB22" i="39"/>
  <c r="R83" i="2"/>
  <c r="R84" i="2" s="1"/>
  <c r="V7" i="39" s="1"/>
  <c r="AF84" i="2"/>
  <c r="T83" i="2"/>
  <c r="V84" i="2"/>
  <c r="AE42" i="43"/>
  <c r="T27" i="43"/>
  <c r="AA42" i="43"/>
  <c r="T7" i="43"/>
  <c r="X17" i="39"/>
  <c r="X42" i="39"/>
  <c r="AM84" i="37"/>
  <c r="AP84" i="37" s="1"/>
  <c r="O7" i="39"/>
  <c r="O44" i="39" s="1"/>
  <c r="AE84" i="24"/>
  <c r="T83" i="24"/>
  <c r="AA84" i="4"/>
  <c r="T83" i="4"/>
  <c r="V19" i="39" l="1"/>
  <c r="AM84" i="14"/>
  <c r="AP84" i="14" s="1"/>
  <c r="V21" i="39"/>
  <c r="AM84" i="16"/>
  <c r="AP84" i="16" s="1"/>
  <c r="AM84" i="33"/>
  <c r="AP84" i="33" s="1"/>
  <c r="V38" i="39"/>
  <c r="V13" i="39"/>
  <c r="AM84" i="8"/>
  <c r="AP84" i="8" s="1"/>
  <c r="AB6" i="39"/>
  <c r="AC6" i="39"/>
  <c r="AB16" i="39"/>
  <c r="AC16" i="39"/>
  <c r="V8" i="39"/>
  <c r="V49" i="39" s="1"/>
  <c r="AM84" i="3"/>
  <c r="AP84" i="3" s="1"/>
  <c r="V12" i="39"/>
  <c r="AM84" i="7"/>
  <c r="AP84" i="7" s="1"/>
  <c r="AD20" i="39"/>
  <c r="V30" i="39"/>
  <c r="AM84" i="25"/>
  <c r="AP84" i="25" s="1"/>
  <c r="V35" i="39"/>
  <c r="AM84" i="30"/>
  <c r="AP84" i="30" s="1"/>
  <c r="V28" i="39"/>
  <c r="AM84" i="23"/>
  <c r="AP84" i="23" s="1"/>
  <c r="V11" i="39"/>
  <c r="AM84" i="6"/>
  <c r="AP84" i="6" s="1"/>
  <c r="V27" i="39"/>
  <c r="AC27" i="39" s="1"/>
  <c r="AM84" i="22"/>
  <c r="AP84" i="22" s="1"/>
  <c r="V41" i="39"/>
  <c r="AM84" i="36"/>
  <c r="AP84" i="36" s="1"/>
  <c r="AC15" i="39"/>
  <c r="AB15" i="39"/>
  <c r="V33" i="39"/>
  <c r="AM84" i="28"/>
  <c r="AP84" i="28" s="1"/>
  <c r="V39" i="39"/>
  <c r="AC39" i="39" s="1"/>
  <c r="AM84" i="34"/>
  <c r="AP84" i="34" s="1"/>
  <c r="X25" i="39"/>
  <c r="X49" i="39" s="1"/>
  <c r="AM84" i="20"/>
  <c r="AP84" i="20" s="1"/>
  <c r="AM84" i="35"/>
  <c r="AP84" i="35" s="1"/>
  <c r="X40" i="39"/>
  <c r="V32" i="39"/>
  <c r="AM84" i="27"/>
  <c r="AP84" i="27" s="1"/>
  <c r="AC37" i="39"/>
  <c r="AB37" i="39"/>
  <c r="AM84" i="31"/>
  <c r="AP84" i="31" s="1"/>
  <c r="X36" i="39"/>
  <c r="V24" i="39"/>
  <c r="AM84" i="19"/>
  <c r="AP84" i="19" s="1"/>
  <c r="AD18" i="39"/>
  <c r="V31" i="39"/>
  <c r="AM84" i="26"/>
  <c r="AP84" i="26" s="1"/>
  <c r="AC23" i="39"/>
  <c r="AB23" i="39"/>
  <c r="AC43" i="39"/>
  <c r="AB43" i="39"/>
  <c r="AM83" i="24"/>
  <c r="AP83" i="24" s="1"/>
  <c r="T84" i="24"/>
  <c r="AM83" i="2"/>
  <c r="T84" i="2"/>
  <c r="T42" i="43"/>
  <c r="AP40" i="2"/>
  <c r="AM41" i="2"/>
  <c r="AP41" i="2" s="1"/>
  <c r="R15" i="43"/>
  <c r="AM41" i="12"/>
  <c r="AP41" i="12" s="1"/>
  <c r="AB26" i="39"/>
  <c r="AC26" i="39"/>
  <c r="R84" i="12"/>
  <c r="AM83" i="12"/>
  <c r="AP83" i="12" s="1"/>
  <c r="AD22" i="39"/>
  <c r="AC10" i="39"/>
  <c r="AB10" i="39"/>
  <c r="AM83" i="4"/>
  <c r="AP83" i="4" s="1"/>
  <c r="T84" i="4"/>
  <c r="AC42" i="39"/>
  <c r="AB42" i="39"/>
  <c r="I44" i="39"/>
  <c r="AC14" i="39"/>
  <c r="AB14" i="39"/>
  <c r="R42" i="43" l="1"/>
  <c r="AD15" i="39"/>
  <c r="AD37" i="39"/>
  <c r="AB40" i="39"/>
  <c r="AC40" i="39"/>
  <c r="AB11" i="39"/>
  <c r="AC11" i="39"/>
  <c r="AB36" i="39"/>
  <c r="AC36" i="39"/>
  <c r="AC41" i="39"/>
  <c r="AB41" i="39"/>
  <c r="AD16" i="39"/>
  <c r="AC33" i="39"/>
  <c r="AB33" i="39"/>
  <c r="AC28" i="39"/>
  <c r="AB28" i="39"/>
  <c r="AC12" i="39"/>
  <c r="AB12" i="39"/>
  <c r="AB27" i="39"/>
  <c r="AB32" i="39"/>
  <c r="AC32" i="39"/>
  <c r="AD27" i="39"/>
  <c r="AC25" i="39"/>
  <c r="AB25" i="39"/>
  <c r="AC35" i="39"/>
  <c r="AB35" i="39"/>
  <c r="AC8" i="39"/>
  <c r="AC49" i="39" s="1"/>
  <c r="AB8" i="39"/>
  <c r="AB49" i="39" s="1"/>
  <c r="AD49" i="39" s="1"/>
  <c r="AC38" i="39"/>
  <c r="AB38" i="39"/>
  <c r="AD38" i="39" s="1"/>
  <c r="AB24" i="39"/>
  <c r="AC24" i="39"/>
  <c r="AC19" i="39"/>
  <c r="AB19" i="39"/>
  <c r="AC31" i="39"/>
  <c r="AB31" i="39"/>
  <c r="AC30" i="39"/>
  <c r="AB30" i="39"/>
  <c r="AD6" i="39"/>
  <c r="AB13" i="39"/>
  <c r="AC13" i="39"/>
  <c r="AB39" i="39"/>
  <c r="AD39" i="39" s="1"/>
  <c r="AB21" i="39"/>
  <c r="AC21" i="39"/>
  <c r="AD43" i="39"/>
  <c r="AD10" i="39"/>
  <c r="AD23" i="39"/>
  <c r="X9" i="39"/>
  <c r="AM84" i="4"/>
  <c r="AP84" i="4" s="1"/>
  <c r="V17" i="39"/>
  <c r="AM84" i="12"/>
  <c r="AP84" i="12" s="1"/>
  <c r="AP83" i="2"/>
  <c r="AM84" i="2"/>
  <c r="AP84" i="2" s="1"/>
  <c r="AD14" i="39"/>
  <c r="AM84" i="24"/>
  <c r="AP84" i="24" s="1"/>
  <c r="X29" i="39"/>
  <c r="AD42" i="39"/>
  <c r="AD26" i="39"/>
  <c r="X7" i="39"/>
  <c r="AD40" i="39" l="1"/>
  <c r="AD24" i="39"/>
  <c r="AD12" i="39"/>
  <c r="AD41" i="39"/>
  <c r="AD28" i="39"/>
  <c r="AD25" i="39"/>
  <c r="AD33" i="39"/>
  <c r="AD13" i="39"/>
  <c r="AD19" i="39"/>
  <c r="AD32" i="39"/>
  <c r="AD11" i="39"/>
  <c r="AD8" i="39"/>
  <c r="AD36" i="39"/>
  <c r="AD21" i="39"/>
  <c r="AD30" i="39"/>
  <c r="AD31" i="39"/>
  <c r="AD35" i="39"/>
  <c r="AB29" i="39"/>
  <c r="AC29" i="39"/>
  <c r="X44" i="39"/>
  <c r="AC7" i="39"/>
  <c r="AB7" i="39"/>
  <c r="AC9" i="39"/>
  <c r="AB9" i="39"/>
  <c r="AB17" i="39"/>
  <c r="AC17" i="39"/>
  <c r="V44" i="39"/>
  <c r="AD17" i="39" l="1"/>
  <c r="AD29" i="39"/>
  <c r="AD9" i="39"/>
  <c r="AD7" i="39"/>
  <c r="AC44" i="39"/>
  <c r="AB44" i="39"/>
  <c r="AD44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nigro</author>
  </authors>
  <commentList>
    <comment ref="R70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CISA: BENI DUREVOLI + APPARECCHIATURE ELT/ELN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nigro</author>
  </authors>
  <commentList>
    <comment ref="R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CISA: BENI DUREVOLI + APPARECCHIATURE ELT/ELN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nigro</author>
  </authors>
  <commentList>
    <comment ref="R6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CISA: BENI DUREVOLI + APPARECCHIATURE ELT/ELN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nigro</author>
  </authors>
  <commentList>
    <comment ref="R6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CISA: BENI DUREVOLI + APPARECCHIATURE ELT/ELN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R2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CISA: BENI DUREVOLI + APPARECCHIATURE ELT/ELN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R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CISA: MERCATALI + SPAZZAMENTO + IMBALLAGGI MISTI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2700-000002000000}">
      <text>
        <r>
          <rPr>
            <b/>
            <sz val="8"/>
            <color indexed="81"/>
            <rFont val="Tahoma"/>
            <family val="2"/>
          </rPr>
          <t>CISA: BENI DUREVOLI + APPARECCHIATURE ELT/ELN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<sst xmlns="http://schemas.openxmlformats.org/spreadsheetml/2006/main" count="18288" uniqueCount="283">
  <si>
    <t>TAB. 1</t>
  </si>
  <si>
    <t xml:space="preserve">CONSORZIO INTERCOMUNALE DI SERVIZI PER L'AMBIENTE </t>
  </si>
  <si>
    <t>COMUNE</t>
  </si>
  <si>
    <t>ALA DI STURA</t>
  </si>
  <si>
    <t>ORGANICO</t>
  </si>
  <si>
    <t>VERDE</t>
  </si>
  <si>
    <t>CARTA E CARTONE</t>
  </si>
  <si>
    <t>CARTA E ASSIMILATI</t>
  </si>
  <si>
    <t>VETRO</t>
  </si>
  <si>
    <t>SOLO VETRO ASSIMILATI</t>
  </si>
  <si>
    <t>ALLUMINIO</t>
  </si>
  <si>
    <t>METALLO</t>
  </si>
  <si>
    <t>PLASTICA</t>
  </si>
  <si>
    <t>LEGNO</t>
  </si>
  <si>
    <t>TESSILI</t>
  </si>
  <si>
    <t>VETRO/METALLO</t>
  </si>
  <si>
    <t>PLASTICA/METALLO</t>
  </si>
  <si>
    <t>ALTRO MULTI MATERIALE</t>
  </si>
  <si>
    <t>RAEE</t>
  </si>
  <si>
    <t>INGOMBRANTI</t>
  </si>
  <si>
    <t>TOT RUP + ALTRE RACCOLTE</t>
  </si>
  <si>
    <t>TOT INERTI</t>
  </si>
  <si>
    <t>PILE</t>
  </si>
  <si>
    <t>FARMACI</t>
  </si>
  <si>
    <t>OLIO ESAUSTO</t>
  </si>
  <si>
    <t>TONER E CARTUCCE</t>
  </si>
  <si>
    <t>FANGHI E RESIDUI DI REAZIONE</t>
  </si>
  <si>
    <t>VERNICI DI SCARTO</t>
  </si>
  <si>
    <t>IMBALLAGGI SOSTANZE PERICOLOSE</t>
  </si>
  <si>
    <t>TUBI FLUORESCENTI</t>
  </si>
  <si>
    <t>ACC. AL PIOMBO</t>
  </si>
  <si>
    <t>PNUM</t>
  </si>
  <si>
    <t>IMBALLAGGI MISTI</t>
  </si>
  <si>
    <t>MERCATALI</t>
  </si>
  <si>
    <t>SPAZZ.</t>
  </si>
  <si>
    <t>TOTALE R.D.</t>
  </si>
  <si>
    <t>ING.</t>
  </si>
  <si>
    <t xml:space="preserve"> % R.D.</t>
  </si>
  <si>
    <t>TOT         RSU + ING</t>
  </si>
  <si>
    <t>KG.</t>
  </si>
  <si>
    <t>%</t>
  </si>
  <si>
    <t>GENNAIO</t>
  </si>
  <si>
    <t>FEBBRAIO</t>
  </si>
  <si>
    <t>MARZO</t>
  </si>
  <si>
    <t>APRILE</t>
  </si>
  <si>
    <t>MAGGIO</t>
  </si>
  <si>
    <t xml:space="preserve">GIUGNO </t>
  </si>
  <si>
    <t>LUGLIO</t>
  </si>
  <si>
    <t>AGOSTO</t>
  </si>
  <si>
    <t>SETTEMBRE</t>
  </si>
  <si>
    <t>OTTOBRE</t>
  </si>
  <si>
    <t>NOVEMBRE</t>
  </si>
  <si>
    <t>DICEMBRE</t>
  </si>
  <si>
    <t>TOTALE</t>
  </si>
  <si>
    <t>CODICI C.E.R.</t>
  </si>
  <si>
    <t>15.01.01 20.01.01</t>
  </si>
  <si>
    <t>17.04.07 20.01.40</t>
  </si>
  <si>
    <t>15.01.02 20.01.39</t>
  </si>
  <si>
    <t>15.01.07 20.01.02</t>
  </si>
  <si>
    <t>20.01.34 20.01.33</t>
  </si>
  <si>
    <t>20.03.04   07.01.08</t>
  </si>
  <si>
    <t>TAB. 2</t>
  </si>
  <si>
    <t xml:space="preserve"> Serie 1 :  Andamento R.D.</t>
  </si>
  <si>
    <t xml:space="preserve"> Serie 2 :  Andamento R.S.U.</t>
  </si>
  <si>
    <t>BALANGERO</t>
  </si>
  <si>
    <t>BALME</t>
  </si>
  <si>
    <t>BARBANIA</t>
  </si>
  <si>
    <t>CAFASSE</t>
  </si>
  <si>
    <t>CANTOIRA</t>
  </si>
  <si>
    <t>CERES</t>
  </si>
  <si>
    <t>CHIALAMBERTO</t>
  </si>
  <si>
    <t>CIRIE'</t>
  </si>
  <si>
    <t>COASSOLO T.SE</t>
  </si>
  <si>
    <t>CORIO</t>
  </si>
  <si>
    <t>FIANO</t>
  </si>
  <si>
    <t>FRONT</t>
  </si>
  <si>
    <t>GERMAGNANO</t>
  </si>
  <si>
    <t>GIVOLETTO</t>
  </si>
  <si>
    <t>GROSCAVALLO</t>
  </si>
  <si>
    <t>GROSSO</t>
  </si>
  <si>
    <t>LA CASSA</t>
  </si>
  <si>
    <t>LANZO T.SE</t>
  </si>
  <si>
    <t>LEMIE</t>
  </si>
  <si>
    <t>MATHI</t>
  </si>
  <si>
    <t>MEZZENILE</t>
  </si>
  <si>
    <t>MONASTERO DI LANZO</t>
  </si>
  <si>
    <t>NOLE</t>
  </si>
  <si>
    <t>PESSINETTO</t>
  </si>
  <si>
    <t>ROBASSOMERO</t>
  </si>
  <si>
    <t>ROCCA</t>
  </si>
  <si>
    <t>SAN CARLO C.SE</t>
  </si>
  <si>
    <t>SAN MAURIZIO C.SE</t>
  </si>
  <si>
    <t>TRAVES</t>
  </si>
  <si>
    <t>USSEGLIO</t>
  </si>
  <si>
    <t>VAL DELLA TORRE</t>
  </si>
  <si>
    <t>VALLO T.SE</t>
  </si>
  <si>
    <t>VARISELLA</t>
  </si>
  <si>
    <t>VAUDA C.SE</t>
  </si>
  <si>
    <t>VILLANOVA</t>
  </si>
  <si>
    <t>VIU'</t>
  </si>
  <si>
    <t>ISTAT
COMUNE</t>
  </si>
  <si>
    <t>COMUNI</t>
  </si>
  <si>
    <t>TOT
RD</t>
  </si>
  <si>
    <t>% RD</t>
  </si>
  <si>
    <t>RU
(PER IL CALCOLO %RD)</t>
  </si>
  <si>
    <t>001003</t>
  </si>
  <si>
    <t>001016</t>
  </si>
  <si>
    <t>001019</t>
  </si>
  <si>
    <t>001021</t>
  </si>
  <si>
    <t>001046</t>
  </si>
  <si>
    <t>001054</t>
  </si>
  <si>
    <t>001072</t>
  </si>
  <si>
    <t>001075</t>
  </si>
  <si>
    <t>001086</t>
  </si>
  <si>
    <t>001088</t>
  </si>
  <si>
    <t>001094</t>
  </si>
  <si>
    <t>001104</t>
  </si>
  <si>
    <t>001109</t>
  </si>
  <si>
    <t>001113</t>
  </si>
  <si>
    <t>001116</t>
  </si>
  <si>
    <t>001118</t>
  </si>
  <si>
    <t>001119</t>
  </si>
  <si>
    <t xml:space="preserve">GROSSO </t>
  </si>
  <si>
    <t>001126</t>
  </si>
  <si>
    <t>001128</t>
  </si>
  <si>
    <t>001131</t>
  </si>
  <si>
    <t>001146</t>
  </si>
  <si>
    <t>001152</t>
  </si>
  <si>
    <t>001155</t>
  </si>
  <si>
    <t>MONASTERO DI L.</t>
  </si>
  <si>
    <t>001166</t>
  </si>
  <si>
    <t xml:space="preserve">NOLE </t>
  </si>
  <si>
    <t>001188</t>
  </si>
  <si>
    <t>001220</t>
  </si>
  <si>
    <t>001221</t>
  </si>
  <si>
    <t>ROCCA C.SE</t>
  </si>
  <si>
    <t>001237</t>
  </si>
  <si>
    <t>001240</t>
  </si>
  <si>
    <t>SAN FRANC. AL C.</t>
  </si>
  <si>
    <t>001248</t>
  </si>
  <si>
    <t>001279</t>
  </si>
  <si>
    <t>001282</t>
  </si>
  <si>
    <t>001284</t>
  </si>
  <si>
    <t>001286</t>
  </si>
  <si>
    <t>001289</t>
  </si>
  <si>
    <t>001290</t>
  </si>
  <si>
    <t>001301</t>
  </si>
  <si>
    <t>VILLANOVA C.SE</t>
  </si>
  <si>
    <t>001313</t>
  </si>
  <si>
    <t>Totale</t>
  </si>
  <si>
    <t>SPAZZ. A RECUPERO</t>
  </si>
  <si>
    <t>COASSOLO</t>
  </si>
  <si>
    <t>LANZO</t>
  </si>
  <si>
    <t>SAN CARLO</t>
  </si>
  <si>
    <t>SAN FRANCESCO</t>
  </si>
  <si>
    <t>VALDELLATORRE</t>
  </si>
  <si>
    <t>VALLO</t>
  </si>
  <si>
    <t>VAUDA</t>
  </si>
  <si>
    <t>TOT RUP</t>
  </si>
  <si>
    <t>TOT
ORGANICO</t>
  </si>
  <si>
    <t>TOT
SOLO VETRO
ASSIMILATI</t>
  </si>
  <si>
    <t>TOT
PLASTICA/
METALLO</t>
  </si>
  <si>
    <t>TOT
R.A.E.E.</t>
  </si>
  <si>
    <t>SPAZ_A_REC</t>
  </si>
  <si>
    <t xml:space="preserve">RUP </t>
  </si>
  <si>
    <t>INERTI</t>
  </si>
  <si>
    <t>cmvl</t>
  </si>
  <si>
    <t>CARTA selettiva</t>
  </si>
  <si>
    <t>r</t>
  </si>
  <si>
    <t>TOT. MESE</t>
  </si>
  <si>
    <t>ANNUO</t>
  </si>
  <si>
    <t>20.01.26 20.01.25</t>
  </si>
  <si>
    <t>20.01.27</t>
  </si>
  <si>
    <t>15:01:10 15.01.11</t>
  </si>
  <si>
    <t>ORGANICO DA AUTOCOMPOSTAGGIO</t>
  </si>
  <si>
    <t>RACCOLTE ESCLUSE DA RD</t>
  </si>
  <si>
    <t>COMPOSTAGGIO</t>
  </si>
  <si>
    <t>tot</t>
  </si>
  <si>
    <t>RACCOLTA DIFFERENZIATA ANNO 2020 CHIALAMBERTO.</t>
  </si>
  <si>
    <t xml:space="preserve">SOLO VETRO </t>
  </si>
  <si>
    <t>20.01.33</t>
  </si>
  <si>
    <t>GRASSI 20,01,26*</t>
  </si>
  <si>
    <t>OLIO ESAUSTO 20.01.25*</t>
  </si>
  <si>
    <t>FARMACI 20.01.32</t>
  </si>
  <si>
    <t>PILE 20.01.34</t>
  </si>
  <si>
    <t>TONER E CARTUCCE 20.03.99</t>
  </si>
  <si>
    <t>IMBALLAGGI SOSTANZE PERICOLOSE 15.01.11*</t>
  </si>
  <si>
    <t>RAEE 1 App.  contenenti clorofluorocarburi 20.01.23</t>
  </si>
  <si>
    <t>RAEE 3 200135* - Apparecchiature elettriche ed elettroniche</t>
  </si>
  <si>
    <t>RAEE 2-4 200136 - Apparecchiature elettriche ed elettroniche fuori uso</t>
  </si>
  <si>
    <t>RAEE 5 200121* - Tubi fluorescenti e altri rifiuti contenenti mercurio</t>
  </si>
  <si>
    <t>VERNICI DI SCARTO 20.01.27*</t>
  </si>
  <si>
    <t>IMBALLAGGI SOSTANZE PERICOLOSE 15.01.10*</t>
  </si>
  <si>
    <t>ACC. AL PIOMBO 20.01.33*</t>
  </si>
  <si>
    <t>PNUMATICI</t>
  </si>
  <si>
    <t>20.01.26</t>
  </si>
  <si>
    <t>OK</t>
  </si>
  <si>
    <t>LEGNO CASSETTE</t>
  </si>
  <si>
    <t>15.01.03</t>
  </si>
  <si>
    <t>TOT
PLASTICA Ecocentro</t>
  </si>
  <si>
    <t>TOT
VETRO Ecocentro</t>
  </si>
  <si>
    <t>TOT 
VERDE  Raccolta + Ecocentro</t>
  </si>
  <si>
    <t>TOT
VETRO Raccolta</t>
  </si>
  <si>
    <t>TOT
METALLO Raccolta + Ecocentro</t>
  </si>
  <si>
    <t>TOT
TESSILI Raccolta + Ecocentro</t>
  </si>
  <si>
    <t>TOT
INGOMBRANTI Raccolta + Ecocentro</t>
  </si>
  <si>
    <t>TOT
INERTI Ecocentro</t>
  </si>
  <si>
    <t>RUP + ALTRE RACCOLTE CONTEGGIATE RD Raccolta + Ecocentro</t>
  </si>
  <si>
    <t>20.01.23</t>
  </si>
  <si>
    <t>20.01.36</t>
  </si>
  <si>
    <t>20.01.35*</t>
  </si>
  <si>
    <t>20.01.21*</t>
  </si>
  <si>
    <t>CARTONE</t>
  </si>
  <si>
    <t>15.01.01</t>
  </si>
  <si>
    <t>15.01.06</t>
  </si>
  <si>
    <t>TOT
CARTA  CONGIUNTA Raccolta + Ecocentro</t>
  </si>
  <si>
    <t>TOT
CARTA
SELETTIVA Raccolta</t>
  </si>
  <si>
    <t>TOT LEGNO (Cassette) Raccolta</t>
  </si>
  <si>
    <t>TOT
LEGNO   Raccolta +Ecocentro</t>
  </si>
  <si>
    <t>IMB.IN PLASTICA (CASSETTE)</t>
  </si>
  <si>
    <t>20.01.08</t>
  </si>
  <si>
    <t>20.01.01</t>
  </si>
  <si>
    <t>20.01.39</t>
  </si>
  <si>
    <t>20.01.34</t>
  </si>
  <si>
    <t>20.01.25</t>
  </si>
  <si>
    <t>08.03.18</t>
  </si>
  <si>
    <t>15.01.11</t>
  </si>
  <si>
    <t xml:space="preserve">15.01.07 </t>
  </si>
  <si>
    <t xml:space="preserve">RSU </t>
  </si>
  <si>
    <t>TOT.PLASTICA     (Raccolta Cassette)</t>
  </si>
  <si>
    <t>KG</t>
  </si>
  <si>
    <t>TOT. INDIFFERENZIATO</t>
  </si>
  <si>
    <t>ECOCENTRI CONSORTILI</t>
  </si>
  <si>
    <t>TOTALE COMUNE + ECOCENTRI+DITTE</t>
  </si>
  <si>
    <t>solo raccolta pap e stradale (escluse ECOCENTRI)</t>
  </si>
  <si>
    <t>ECOCENTRI 2020</t>
  </si>
  <si>
    <t>INDIFFERENZIATO</t>
  </si>
  <si>
    <t>ok</t>
  </si>
  <si>
    <t>15.01.02</t>
  </si>
  <si>
    <t>ditte autosmaltimento</t>
  </si>
  <si>
    <t>ANNO 2023</t>
  </si>
  <si>
    <t>RACCOLTA DIFFERENZIATA ANNO 2023 - ALA DI STURA.</t>
  </si>
  <si>
    <t>RACCOLTA DIFFERENZIATA ANNO 2023- BALANGERO.</t>
  </si>
  <si>
    <t>RACCOLTA DIFFERENZIATA ANNO 2023  - BALME.</t>
  </si>
  <si>
    <t>RACCOLTA DIFFERENZIATA ANNO 2023- BARBANIA.</t>
  </si>
  <si>
    <t>RACCOLTA DIFFERENZIATA ANNO 2023 - CAFASSE.</t>
  </si>
  <si>
    <t>RACCOLTA DIFFERENZIATA ANNO 2023 -CANTOIRA.</t>
  </si>
  <si>
    <t>RACCOLTA DIFFERENZIATA ANNO 2023  - CERES.</t>
  </si>
  <si>
    <t>RACCOLTA DIFFERENZIATA ANNO 2023- CHIALAMBERTO.</t>
  </si>
  <si>
    <t>RACCOLTA DIFFERENZIATA ANNO 2023- CIRIE'.</t>
  </si>
  <si>
    <t>RACCOLTA DIFFERENZIATA ANNO 2023 -COASSOLO T.SE.</t>
  </si>
  <si>
    <t>RACCOLTA DIFFERENZIATA ANNO 2023 - CORIO.</t>
  </si>
  <si>
    <t>RACCOLTA DIFFERENZIATA ANNO 2023 -FIANO.</t>
  </si>
  <si>
    <t>RACCOLTA DIFFERENZIATA ANNO 2023 - FRONT.</t>
  </si>
  <si>
    <t>RACCOLTA DIFFERENZIATA ANNO 2023- GERMAGNANO.</t>
  </si>
  <si>
    <t>RACCOLTA DIFFERENZIATA ANNO 2023 - GIVOLETTO.</t>
  </si>
  <si>
    <t>RACCOLTA DIFFERENZIATA ANNO 2023- GROSCAVALLO.</t>
  </si>
  <si>
    <t>RACCOLTA DIFFERENZIATA ANNO 2023- GROSSO.</t>
  </si>
  <si>
    <t>RACCOLTA DIFFERENZIATA ANNO 2023 -LA CASSA.</t>
  </si>
  <si>
    <t>RACCOLTA DIFFERENZIATA ANNO 2023- LANZO T.SE.</t>
  </si>
  <si>
    <t>RACCOLTA DIFFERENZIATA ANNO 2023-LEMIE.</t>
  </si>
  <si>
    <t>RACCOLTA DIFFERENZIATA ANNO 2023 -MATHI.</t>
  </si>
  <si>
    <t>RACCOLTA DIFFERENZIATA ANNO 2023 - MEZZENILE.</t>
  </si>
  <si>
    <t>RACCOLTA DIFFERENZIATA ANNO 2023-MONASTERO DI LANZO.</t>
  </si>
  <si>
    <t>RACCOLTA DIFFERENZIATA ANNO 2023 - NOLE.</t>
  </si>
  <si>
    <t>RACCOLTA DIFFERENZIATA ANNO 2023- PESSINETTO.</t>
  </si>
  <si>
    <t>RACCOLTA DIFFERENZIATA ANNO 2023- ROBASSOMERO.</t>
  </si>
  <si>
    <t>RACCOLTA DIFFERENZIATA ANNO 2023 - ROCCA.</t>
  </si>
  <si>
    <t>RACCOLTA DIFFERENZIATA ANNO 2023-SAN CARLO C.SE.</t>
  </si>
  <si>
    <t>RACCOLTA DIFFERENZIATA ANNO 2023- SAN FRANCESCO AL CAMPO.</t>
  </si>
  <si>
    <t>RACCOLTA DIFFERENZIATA ANNO 2023 - SAN MAURIZIO C.SE.</t>
  </si>
  <si>
    <t>RACCOLTA DIFFERENZIATA ANNO 2023-TRAVES.</t>
  </si>
  <si>
    <t>RACCOLTA DIFFERENZIATA ANNO 2023 -USSEGLIO.</t>
  </si>
  <si>
    <t>RACCOLTA DIFFERENZIATA ANNO 2023 - VAL DELLA TORRE.</t>
  </si>
  <si>
    <t>RACCOLTA DIFFERENZIATA ANNO 2023- VALLO T.SE.</t>
  </si>
  <si>
    <t>RACCOLTA DIFFERENZIATA ANNO 2023 - VARISELLA.</t>
  </si>
  <si>
    <t>RACCOLTA DIFFERENZIATA ANNO 2023- VAUDA C.SE.</t>
  </si>
  <si>
    <t>RACCOLTA DIFFERENZIATA ANNO 2023- VILLANOVA.</t>
  </si>
  <si>
    <t>RACCOLTA DIFFERENZIATA ANNO 2023-VIU'.</t>
  </si>
  <si>
    <t>Abitanti 2022</t>
  </si>
  <si>
    <t>macro-area</t>
  </si>
  <si>
    <t>GENNAIO- DICEMBRE</t>
  </si>
  <si>
    <t xml:space="preserve">COMNITà MONTANE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</si>
</sst>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F400]h:mm:ss\ AM/PM"/>
    <numFmt numFmtId="165" formatCode="#,##0.000"/>
    <numFmt numFmtId="167" formatCode="#,##0.0000"/>
    <numFmt numFmtId="168" formatCode="#,##0.0"/>
    <numFmt numFmtId="169" formatCode="_-* #,##0_-;\-* #,##0_-;_-* &quot;-&quot;??_-;_-@_-"/>
    <numFmt numFmtId="170" formatCode="_-&quot;L.&quot;\ * #,##0.00_-;\-&quot;L.&quot;\ * #,##0.00_-;_-&quot;L.&quot;\ * &quot;-&quot;??_-;_-@_-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MS Sans Serif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0"/>
      <name val="Arial"/>
      <family val="2"/>
    </font>
    <font>
      <b/>
      <sz val="9"/>
      <name val="MS Sans Serif"/>
      <family val="2"/>
    </font>
    <font>
      <b/>
      <sz val="9"/>
      <color indexed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3"/>
      <name val="Arial"/>
      <family val="2"/>
    </font>
    <font>
      <b/>
      <sz val="10"/>
      <color indexed="18"/>
      <name val="Arial"/>
      <family val="2"/>
    </font>
    <font>
      <b/>
      <sz val="10"/>
      <color indexed="48"/>
      <name val="Arial"/>
      <family val="2"/>
    </font>
    <font>
      <b/>
      <sz val="10"/>
      <color indexed="21"/>
      <name val="Arial"/>
      <family val="2"/>
    </font>
    <font>
      <sz val="9"/>
      <name val="MS Sans Serif"/>
      <family val="2"/>
    </font>
    <font>
      <b/>
      <sz val="10"/>
      <color indexed="48"/>
      <name val="MS Sans Serif"/>
      <family val="2"/>
    </font>
    <font>
      <b/>
      <sz val="9"/>
      <color indexed="12"/>
      <name val="MS Sans Serif"/>
      <family val="2"/>
    </font>
    <font>
      <sz val="9"/>
      <color indexed="12"/>
      <name val="MS Sans Serif"/>
      <family val="2"/>
    </font>
    <font>
      <b/>
      <sz val="10"/>
      <color indexed="62"/>
      <name val="MS Sans Serif"/>
      <family val="2"/>
    </font>
    <font>
      <b/>
      <sz val="10"/>
      <color indexed="6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b/>
      <sz val="12.5"/>
      <color indexed="62"/>
      <name val="Arial"/>
      <family val="2"/>
    </font>
    <font>
      <b/>
      <sz val="12.5"/>
      <color indexed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color indexed="10"/>
      <name val="Arial"/>
      <family val="2"/>
    </font>
    <font>
      <sz val="11"/>
      <color indexed="8"/>
      <name val="Calibri"/>
      <family val="2"/>
    </font>
    <font>
      <b/>
      <sz val="10"/>
      <color indexed="23"/>
      <name val="Arial"/>
      <family val="2"/>
    </font>
    <font>
      <sz val="10"/>
      <color indexed="8"/>
      <name val="Calibri"/>
      <family val="2"/>
    </font>
    <font>
      <b/>
      <i/>
      <sz val="14"/>
      <color indexed="8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11"/>
      <name val="MS Sans Serif"/>
      <family val="2"/>
    </font>
    <font>
      <b/>
      <sz val="14"/>
      <name val="Arial"/>
      <family val="2"/>
    </font>
    <font>
      <b/>
      <sz val="1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48"/>
      <name val="Arial"/>
      <family val="2"/>
    </font>
    <font>
      <b/>
      <sz val="12"/>
      <color indexed="48"/>
      <name val="MS Sans Serif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4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rgb="FFFF0000"/>
      <name val="Calibri"/>
      <family val="2"/>
    </font>
    <font>
      <sz val="11"/>
      <color theme="0"/>
      <name val="MS Sans Serif"/>
      <family val="2"/>
    </font>
    <font>
      <b/>
      <sz val="10"/>
      <color theme="0"/>
      <name val="MS Sans Serif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indexed="12"/>
      <name val="MS Sans Serif"/>
      <family val="2"/>
    </font>
    <font>
      <b/>
      <sz val="10"/>
      <color rgb="FF0070C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66FF"/>
        <bgColor indexed="64"/>
      </patternFill>
    </fill>
  </fills>
  <borders count="16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dotted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ck">
        <color indexed="64"/>
      </bottom>
      <diagonal style="dotted">
        <color indexed="64"/>
      </diagonal>
    </border>
    <border diagonalUp="1"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 style="dotted">
        <color indexed="64"/>
      </diagonal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ashDot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 diagonalUp="1">
      <left style="double">
        <color indexed="64"/>
      </left>
      <right/>
      <top/>
      <bottom style="medium">
        <color indexed="64"/>
      </bottom>
      <diagonal style="dotted">
        <color indexed="64"/>
      </diagonal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dashDot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dashDot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3">
    <xf numFmtId="0" fontId="0" fillId="0" borderId="0"/>
    <xf numFmtId="43" fontId="3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0" fillId="0" borderId="0"/>
    <xf numFmtId="0" fontId="42" fillId="0" borderId="0"/>
    <xf numFmtId="0" fontId="2" fillId="0" borderId="0"/>
    <xf numFmtId="9" fontId="51" fillId="0" borderId="0" applyFont="0" applyFill="0" applyBorder="0" applyAlignment="0" applyProtection="0"/>
    <xf numFmtId="170" fontId="42" fillId="0" borderId="0" applyFont="0" applyFill="0" applyBorder="0" applyAlignment="0" applyProtection="0"/>
  </cellStyleXfs>
  <cellXfs count="1115">
    <xf numFmtId="0" fontId="0" fillId="0" borderId="0" xfId="0"/>
    <xf numFmtId="3" fontId="3" fillId="0" borderId="0" xfId="10" applyNumberFormat="1" applyFont="1"/>
    <xf numFmtId="3" fontId="4" fillId="0" borderId="0" xfId="10" applyNumberFormat="1" applyFont="1" applyAlignment="1">
      <alignment horizontal="left"/>
    </xf>
    <xf numFmtId="3" fontId="5" fillId="0" borderId="0" xfId="10" applyNumberFormat="1" applyFont="1" applyAlignment="1">
      <alignment horizontal="left"/>
    </xf>
    <xf numFmtId="3" fontId="8" fillId="0" borderId="0" xfId="10" applyNumberFormat="1" applyFont="1" applyAlignment="1">
      <alignment horizontal="center" vertical="center"/>
    </xf>
    <xf numFmtId="3" fontId="9" fillId="0" borderId="0" xfId="10" applyNumberFormat="1" applyFont="1" applyAlignment="1">
      <alignment horizontal="center" vertical="center"/>
    </xf>
    <xf numFmtId="3" fontId="10" fillId="0" borderId="0" xfId="10" applyNumberFormat="1" applyFont="1" applyAlignment="1">
      <alignment horizontal="center" vertical="center"/>
    </xf>
    <xf numFmtId="3" fontId="11" fillId="0" borderId="1" xfId="10" applyNumberFormat="1" applyFont="1" applyBorder="1" applyAlignment="1">
      <alignment horizontal="center" vertical="center" wrapText="1"/>
    </xf>
    <xf numFmtId="3" fontId="11" fillId="0" borderId="2" xfId="10" applyNumberFormat="1" applyFont="1" applyBorder="1" applyAlignment="1">
      <alignment horizontal="center" vertical="center" wrapText="1"/>
    </xf>
    <xf numFmtId="3" fontId="8" fillId="2" borderId="2" xfId="10" applyNumberFormat="1" applyFont="1" applyFill="1" applyBorder="1" applyAlignment="1">
      <alignment horizontal="center" vertical="center"/>
    </xf>
    <xf numFmtId="3" fontId="8" fillId="2" borderId="2" xfId="10" applyNumberFormat="1" applyFont="1" applyFill="1" applyBorder="1" applyAlignment="1">
      <alignment horizontal="center" vertical="center" wrapText="1"/>
    </xf>
    <xf numFmtId="3" fontId="10" fillId="0" borderId="3" xfId="10" applyNumberFormat="1" applyFont="1" applyBorder="1" applyAlignment="1">
      <alignment horizontal="center" vertical="center"/>
    </xf>
    <xf numFmtId="3" fontId="16" fillId="3" borderId="3" xfId="10" applyNumberFormat="1" applyFont="1" applyFill="1" applyBorder="1" applyAlignment="1">
      <alignment horizontal="center" vertical="center"/>
    </xf>
    <xf numFmtId="3" fontId="11" fillId="0" borderId="4" xfId="10" applyNumberFormat="1" applyFont="1" applyBorder="1"/>
    <xf numFmtId="3" fontId="16" fillId="3" borderId="5" xfId="10" applyNumberFormat="1" applyFont="1" applyFill="1" applyBorder="1" applyAlignment="1">
      <alignment horizontal="center"/>
    </xf>
    <xf numFmtId="3" fontId="17" fillId="0" borderId="6" xfId="10" applyNumberFormat="1" applyFont="1" applyBorder="1" applyAlignment="1">
      <alignment horizontal="center"/>
    </xf>
    <xf numFmtId="3" fontId="11" fillId="0" borderId="7" xfId="10" applyNumberFormat="1" applyFont="1" applyBorder="1"/>
    <xf numFmtId="3" fontId="8" fillId="0" borderId="8" xfId="10" applyNumberFormat="1" applyFont="1" applyBorder="1" applyAlignment="1">
      <alignment horizontal="right"/>
    </xf>
    <xf numFmtId="3" fontId="8" fillId="0" borderId="9" xfId="10" applyNumberFormat="1" applyFont="1" applyBorder="1" applyAlignment="1">
      <alignment horizontal="right"/>
    </xf>
    <xf numFmtId="3" fontId="8" fillId="2" borderId="9" xfId="10" applyNumberFormat="1" applyFont="1" applyFill="1" applyBorder="1" applyAlignment="1">
      <alignment horizontal="right"/>
    </xf>
    <xf numFmtId="3" fontId="8" fillId="0" borderId="10" xfId="10" applyNumberFormat="1" applyFont="1" applyBorder="1" applyAlignment="1">
      <alignment horizontal="right"/>
    </xf>
    <xf numFmtId="3" fontId="12" fillId="4" borderId="11" xfId="10" applyNumberFormat="1" applyFont="1" applyFill="1" applyBorder="1" applyAlignment="1">
      <alignment horizontal="right"/>
    </xf>
    <xf numFmtId="3" fontId="13" fillId="0" borderId="12" xfId="10" applyNumberFormat="1" applyFont="1" applyBorder="1" applyAlignment="1">
      <alignment horizontal="center"/>
    </xf>
    <xf numFmtId="3" fontId="14" fillId="0" borderId="13" xfId="10" applyNumberFormat="1" applyFont="1" applyBorder="1" applyAlignment="1">
      <alignment horizontal="center"/>
    </xf>
    <xf numFmtId="3" fontId="15" fillId="0" borderId="12" xfId="10" applyNumberFormat="1" applyFont="1" applyBorder="1" applyAlignment="1">
      <alignment horizontal="center"/>
    </xf>
    <xf numFmtId="3" fontId="16" fillId="3" borderId="11" xfId="10" applyNumberFormat="1" applyFont="1" applyFill="1" applyBorder="1" applyAlignment="1">
      <alignment horizontal="center"/>
    </xf>
    <xf numFmtId="3" fontId="17" fillId="0" borderId="14" xfId="10" applyNumberFormat="1" applyFont="1" applyBorder="1" applyAlignment="1">
      <alignment horizontal="center"/>
    </xf>
    <xf numFmtId="3" fontId="13" fillId="0" borderId="0" xfId="10" applyNumberFormat="1" applyFont="1" applyAlignment="1">
      <alignment horizontal="center"/>
    </xf>
    <xf numFmtId="3" fontId="11" fillId="0" borderId="15" xfId="10" applyNumberFormat="1" applyFont="1" applyBorder="1"/>
    <xf numFmtId="3" fontId="11" fillId="0" borderId="16" xfId="10" applyNumberFormat="1" applyFont="1" applyBorder="1"/>
    <xf numFmtId="3" fontId="8" fillId="0" borderId="17" xfId="10" applyNumberFormat="1" applyFont="1" applyBorder="1" applyAlignment="1">
      <alignment horizontal="right"/>
    </xf>
    <xf numFmtId="3" fontId="15" fillId="0" borderId="18" xfId="10" applyNumberFormat="1" applyFont="1" applyBorder="1" applyAlignment="1">
      <alignment horizontal="center"/>
    </xf>
    <xf numFmtId="3" fontId="16" fillId="3" borderId="19" xfId="10" applyNumberFormat="1" applyFont="1" applyFill="1" applyBorder="1" applyAlignment="1">
      <alignment horizontal="center"/>
    </xf>
    <xf numFmtId="3" fontId="16" fillId="3" borderId="20" xfId="10" applyNumberFormat="1" applyFont="1" applyFill="1" applyBorder="1" applyAlignment="1">
      <alignment horizontal="center"/>
    </xf>
    <xf numFmtId="3" fontId="17" fillId="0" borderId="21" xfId="10" applyNumberFormat="1" applyFont="1" applyBorder="1" applyAlignment="1">
      <alignment horizontal="center"/>
    </xf>
    <xf numFmtId="3" fontId="19" fillId="0" borderId="22" xfId="10" applyNumberFormat="1" applyFont="1" applyBorder="1"/>
    <xf numFmtId="3" fontId="13" fillId="0" borderId="23" xfId="10" applyNumberFormat="1" applyFont="1" applyBorder="1" applyAlignment="1">
      <alignment horizontal="center"/>
    </xf>
    <xf numFmtId="3" fontId="16" fillId="3" borderId="23" xfId="10" applyNumberFormat="1" applyFont="1" applyFill="1" applyBorder="1" applyAlignment="1">
      <alignment horizontal="center"/>
    </xf>
    <xf numFmtId="3" fontId="17" fillId="0" borderId="24" xfId="10" applyNumberFormat="1" applyFont="1" applyBorder="1" applyAlignment="1">
      <alignment horizontal="center"/>
    </xf>
    <xf numFmtId="3" fontId="22" fillId="0" borderId="25" xfId="10" applyNumberFormat="1" applyFont="1" applyBorder="1" applyAlignment="1">
      <alignment vertical="center" wrapText="1"/>
    </xf>
    <xf numFmtId="164" fontId="22" fillId="0" borderId="26" xfId="10" applyNumberFormat="1" applyFont="1" applyBorder="1" applyAlignment="1">
      <alignment horizontal="center" vertical="center" wrapText="1"/>
    </xf>
    <xf numFmtId="164" fontId="22" fillId="0" borderId="27" xfId="10" applyNumberFormat="1" applyFont="1" applyBorder="1" applyAlignment="1">
      <alignment horizontal="center" vertical="center" wrapText="1"/>
    </xf>
    <xf numFmtId="164" fontId="22" fillId="2" borderId="27" xfId="10" applyNumberFormat="1" applyFont="1" applyFill="1" applyBorder="1" applyAlignment="1">
      <alignment horizontal="center" vertical="center" wrapText="1"/>
    </xf>
    <xf numFmtId="164" fontId="23" fillId="0" borderId="28" xfId="10" applyNumberFormat="1" applyFont="1" applyBorder="1" applyAlignment="1">
      <alignment horizontal="center" vertical="center" wrapText="1"/>
    </xf>
    <xf numFmtId="164" fontId="23" fillId="0" borderId="29" xfId="10" applyNumberFormat="1" applyFont="1" applyBorder="1" applyAlignment="1">
      <alignment horizontal="center" vertical="center" wrapText="1"/>
    </xf>
    <xf numFmtId="164" fontId="23" fillId="0" borderId="30" xfId="10" applyNumberFormat="1" applyFont="1" applyBorder="1" applyAlignment="1">
      <alignment horizontal="center" vertical="center" wrapText="1"/>
    </xf>
    <xf numFmtId="164" fontId="23" fillId="0" borderId="31" xfId="10" applyNumberFormat="1" applyFont="1" applyBorder="1" applyAlignment="1">
      <alignment horizontal="center" vertical="center" wrapText="1"/>
    </xf>
    <xf numFmtId="164" fontId="23" fillId="0" borderId="32" xfId="10" applyNumberFormat="1" applyFont="1" applyBorder="1" applyAlignment="1">
      <alignment horizontal="center" vertical="center" wrapText="1"/>
    </xf>
    <xf numFmtId="164" fontId="23" fillId="0" borderId="33" xfId="10" applyNumberFormat="1" applyFont="1" applyBorder="1" applyAlignment="1">
      <alignment horizontal="center" vertical="center" wrapText="1"/>
    </xf>
    <xf numFmtId="164" fontId="23" fillId="0" borderId="34" xfId="10" applyNumberFormat="1" applyFont="1" applyBorder="1" applyAlignment="1">
      <alignment horizontal="center" vertical="center" wrapText="1"/>
    </xf>
    <xf numFmtId="3" fontId="3" fillId="0" borderId="35" xfId="10" applyNumberFormat="1" applyFont="1" applyBorder="1"/>
    <xf numFmtId="3" fontId="3" fillId="0" borderId="36" xfId="10" applyNumberFormat="1" applyFont="1" applyBorder="1"/>
    <xf numFmtId="3" fontId="4" fillId="0" borderId="0" xfId="10" applyNumberFormat="1" applyFont="1" applyAlignment="1">
      <alignment horizontal="left" vertical="center" wrapText="1"/>
    </xf>
    <xf numFmtId="164" fontId="22" fillId="0" borderId="0" xfId="10" applyNumberFormat="1" applyFont="1" applyAlignment="1">
      <alignment horizontal="center" vertical="center" wrapText="1"/>
    </xf>
    <xf numFmtId="164" fontId="23" fillId="0" borderId="0" xfId="10" applyNumberFormat="1" applyFont="1" applyAlignment="1">
      <alignment horizontal="center" vertical="center" wrapText="1"/>
    </xf>
    <xf numFmtId="4" fontId="13" fillId="0" borderId="12" xfId="10" applyNumberFormat="1" applyFont="1" applyBorder="1" applyAlignment="1">
      <alignment horizontal="center"/>
    </xf>
    <xf numFmtId="4" fontId="14" fillId="2" borderId="13" xfId="10" applyNumberFormat="1" applyFont="1" applyFill="1" applyBorder="1" applyAlignment="1">
      <alignment horizontal="center"/>
    </xf>
    <xf numFmtId="4" fontId="15" fillId="2" borderId="12" xfId="10" applyNumberFormat="1" applyFont="1" applyFill="1" applyBorder="1" applyAlignment="1">
      <alignment horizontal="center"/>
    </xf>
    <xf numFmtId="3" fontId="16" fillId="2" borderId="11" xfId="10" applyNumberFormat="1" applyFont="1" applyFill="1" applyBorder="1" applyAlignment="1">
      <alignment horizontal="center"/>
    </xf>
    <xf numFmtId="4" fontId="17" fillId="2" borderId="14" xfId="10" applyNumberFormat="1" applyFont="1" applyFill="1" applyBorder="1" applyAlignment="1">
      <alignment horizontal="center"/>
    </xf>
    <xf numFmtId="4" fontId="13" fillId="0" borderId="0" xfId="10" applyNumberFormat="1" applyFont="1" applyAlignment="1">
      <alignment horizontal="center"/>
    </xf>
    <xf numFmtId="4" fontId="14" fillId="2" borderId="37" xfId="10" applyNumberFormat="1" applyFont="1" applyFill="1" applyBorder="1" applyAlignment="1">
      <alignment horizontal="center"/>
    </xf>
    <xf numFmtId="4" fontId="15" fillId="2" borderId="18" xfId="10" applyNumberFormat="1" applyFont="1" applyFill="1" applyBorder="1" applyAlignment="1">
      <alignment horizontal="center"/>
    </xf>
    <xf numFmtId="3" fontId="16" fillId="2" borderId="19" xfId="10" applyNumberFormat="1" applyFont="1" applyFill="1" applyBorder="1" applyAlignment="1">
      <alignment horizontal="center"/>
    </xf>
    <xf numFmtId="4" fontId="17" fillId="2" borderId="38" xfId="10" applyNumberFormat="1" applyFont="1" applyFill="1" applyBorder="1" applyAlignment="1">
      <alignment horizontal="center"/>
    </xf>
    <xf numFmtId="3" fontId="16" fillId="2" borderId="20" xfId="10" applyNumberFormat="1" applyFont="1" applyFill="1" applyBorder="1" applyAlignment="1">
      <alignment horizontal="center"/>
    </xf>
    <xf numFmtId="4" fontId="17" fillId="2" borderId="21" xfId="10" applyNumberFormat="1" applyFont="1" applyFill="1" applyBorder="1" applyAlignment="1">
      <alignment horizontal="center"/>
    </xf>
    <xf numFmtId="4" fontId="13" fillId="0" borderId="23" xfId="10" applyNumberFormat="1" applyFont="1" applyBorder="1" applyAlignment="1">
      <alignment horizontal="center"/>
    </xf>
    <xf numFmtId="3" fontId="16" fillId="2" borderId="23" xfId="10" applyNumberFormat="1" applyFont="1" applyFill="1" applyBorder="1" applyAlignment="1">
      <alignment horizontal="center"/>
    </xf>
    <xf numFmtId="164" fontId="23" fillId="0" borderId="39" xfId="10" applyNumberFormat="1" applyFont="1" applyBorder="1" applyAlignment="1">
      <alignment horizontal="center" vertical="center" wrapText="1"/>
    </xf>
    <xf numFmtId="164" fontId="23" fillId="0" borderId="27" xfId="10" applyNumberFormat="1" applyFont="1" applyBorder="1" applyAlignment="1">
      <alignment horizontal="center" vertical="center" wrapText="1"/>
    </xf>
    <xf numFmtId="3" fontId="3" fillId="2" borderId="35" xfId="10" applyNumberFormat="1" applyFont="1" applyFill="1" applyBorder="1"/>
    <xf numFmtId="3" fontId="3" fillId="2" borderId="36" xfId="10" applyNumberFormat="1" applyFont="1" applyFill="1" applyBorder="1"/>
    <xf numFmtId="3" fontId="3" fillId="5" borderId="40" xfId="10" applyNumberFormat="1" applyFont="1" applyFill="1" applyBorder="1"/>
    <xf numFmtId="3" fontId="3" fillId="5" borderId="41" xfId="10" applyNumberFormat="1" applyFont="1" applyFill="1" applyBorder="1"/>
    <xf numFmtId="3" fontId="11" fillId="0" borderId="2" xfId="10" applyNumberFormat="1" applyFont="1" applyBorder="1" applyAlignment="1">
      <alignment horizontal="center" vertical="center"/>
    </xf>
    <xf numFmtId="3" fontId="12" fillId="5" borderId="9" xfId="10" applyNumberFormat="1" applyFont="1" applyFill="1" applyBorder="1" applyAlignment="1">
      <alignment horizontal="right"/>
    </xf>
    <xf numFmtId="3" fontId="12" fillId="4" borderId="42" xfId="10" applyNumberFormat="1" applyFont="1" applyFill="1" applyBorder="1" applyAlignment="1">
      <alignment horizontal="right"/>
    </xf>
    <xf numFmtId="3" fontId="12" fillId="4" borderId="9" xfId="10" applyNumberFormat="1" applyFont="1" applyFill="1" applyBorder="1" applyAlignment="1">
      <alignment horizontal="right"/>
    </xf>
    <xf numFmtId="3" fontId="8" fillId="0" borderId="43" xfId="10" applyNumberFormat="1" applyFont="1" applyBorder="1" applyAlignment="1">
      <alignment horizontal="right"/>
    </xf>
    <xf numFmtId="3" fontId="8" fillId="0" borderId="44" xfId="10" applyNumberFormat="1" applyFont="1" applyBorder="1" applyAlignment="1">
      <alignment horizontal="right"/>
    </xf>
    <xf numFmtId="3" fontId="12" fillId="5" borderId="43" xfId="10" applyNumberFormat="1" applyFont="1" applyFill="1" applyBorder="1" applyAlignment="1">
      <alignment horizontal="right"/>
    </xf>
    <xf numFmtId="3" fontId="20" fillId="0" borderId="45" xfId="10" applyNumberFormat="1" applyFont="1" applyBorder="1"/>
    <xf numFmtId="3" fontId="20" fillId="0" borderId="46" xfId="10" applyNumberFormat="1" applyFont="1" applyBorder="1"/>
    <xf numFmtId="3" fontId="20" fillId="0" borderId="47" xfId="10" applyNumberFormat="1" applyFont="1" applyBorder="1"/>
    <xf numFmtId="3" fontId="21" fillId="0" borderId="46" xfId="10" applyNumberFormat="1" applyFont="1" applyBorder="1"/>
    <xf numFmtId="3" fontId="21" fillId="0" borderId="48" xfId="10" applyNumberFormat="1" applyFont="1" applyBorder="1"/>
    <xf numFmtId="3" fontId="21" fillId="0" borderId="49" xfId="10" applyNumberFormat="1" applyFont="1" applyBorder="1"/>
    <xf numFmtId="3" fontId="3" fillId="5" borderId="50" xfId="10" applyNumberFormat="1" applyFont="1" applyFill="1" applyBorder="1"/>
    <xf numFmtId="3" fontId="3" fillId="6" borderId="40" xfId="10" applyNumberFormat="1" applyFont="1" applyFill="1" applyBorder="1"/>
    <xf numFmtId="3" fontId="3" fillId="6" borderId="41" xfId="10" applyNumberFormat="1" applyFont="1" applyFill="1" applyBorder="1"/>
    <xf numFmtId="3" fontId="21" fillId="0" borderId="51" xfId="10" applyNumberFormat="1" applyFont="1" applyBorder="1"/>
    <xf numFmtId="0" fontId="12" fillId="0" borderId="0" xfId="0" applyFont="1"/>
    <xf numFmtId="0" fontId="8" fillId="0" borderId="0" xfId="0" applyFont="1" applyAlignment="1">
      <alignment horizontal="center" vertical="center"/>
    </xf>
    <xf numFmtId="3" fontId="8" fillId="0" borderId="42" xfId="10" applyNumberFormat="1" applyFont="1" applyBorder="1" applyAlignment="1">
      <alignment horizontal="right"/>
    </xf>
    <xf numFmtId="3" fontId="8" fillId="0" borderId="52" xfId="10" applyNumberFormat="1" applyFont="1" applyBorder="1" applyAlignment="1">
      <alignment horizontal="right"/>
    </xf>
    <xf numFmtId="3" fontId="5" fillId="0" borderId="0" xfId="10" applyNumberFormat="1" applyFont="1" applyAlignment="1">
      <alignment horizontal="center"/>
    </xf>
    <xf numFmtId="3" fontId="3" fillId="0" borderId="0" xfId="10" applyNumberFormat="1" applyFont="1" applyAlignment="1">
      <alignment horizontal="center"/>
    </xf>
    <xf numFmtId="3" fontId="8" fillId="0" borderId="53" xfId="10" applyNumberFormat="1" applyFont="1" applyBorder="1" applyAlignment="1">
      <alignment horizontal="right"/>
    </xf>
    <xf numFmtId="3" fontId="12" fillId="4" borderId="5" xfId="10" applyNumberFormat="1" applyFont="1" applyFill="1" applyBorder="1" applyAlignment="1">
      <alignment horizontal="right"/>
    </xf>
    <xf numFmtId="3" fontId="13" fillId="0" borderId="54" xfId="10" applyNumberFormat="1" applyFont="1" applyBorder="1" applyAlignment="1">
      <alignment horizontal="center"/>
    </xf>
    <xf numFmtId="3" fontId="32" fillId="0" borderId="42" xfId="10" applyNumberFormat="1" applyFont="1" applyBorder="1" applyAlignment="1">
      <alignment horizontal="center"/>
    </xf>
    <xf numFmtId="3" fontId="14" fillId="0" borderId="11" xfId="10" applyNumberFormat="1" applyFont="1" applyBorder="1" applyAlignment="1">
      <alignment horizontal="center"/>
    </xf>
    <xf numFmtId="3" fontId="14" fillId="0" borderId="19" xfId="10" applyNumberFormat="1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4" fontId="33" fillId="0" borderId="0" xfId="0" applyNumberFormat="1" applyFont="1" applyAlignment="1">
      <alignment horizontal="center"/>
    </xf>
    <xf numFmtId="4" fontId="33" fillId="0" borderId="0" xfId="0" applyNumberFormat="1" applyFont="1"/>
    <xf numFmtId="3" fontId="12" fillId="7" borderId="55" xfId="0" applyNumberFormat="1" applyFont="1" applyFill="1" applyBorder="1"/>
    <xf numFmtId="3" fontId="12" fillId="0" borderId="55" xfId="0" applyNumberFormat="1" applyFont="1" applyBorder="1"/>
    <xf numFmtId="3" fontId="3" fillId="4" borderId="9" xfId="10" applyNumberFormat="1" applyFont="1" applyFill="1" applyBorder="1" applyAlignment="1">
      <alignment horizontal="right"/>
    </xf>
    <xf numFmtId="3" fontId="8" fillId="0" borderId="56" xfId="0" applyNumberFormat="1" applyFont="1" applyBorder="1"/>
    <xf numFmtId="4" fontId="14" fillId="2" borderId="57" xfId="10" applyNumberFormat="1" applyFont="1" applyFill="1" applyBorder="1" applyAlignment="1">
      <alignment horizontal="center"/>
    </xf>
    <xf numFmtId="4" fontId="15" fillId="2" borderId="58" xfId="10" applyNumberFormat="1" applyFont="1" applyFill="1" applyBorder="1" applyAlignment="1">
      <alignment horizontal="center"/>
    </xf>
    <xf numFmtId="4" fontId="20" fillId="2" borderId="45" xfId="10" applyNumberFormat="1" applyFont="1" applyFill="1" applyBorder="1"/>
    <xf numFmtId="4" fontId="20" fillId="0" borderId="46" xfId="10" applyNumberFormat="1" applyFont="1" applyBorder="1"/>
    <xf numFmtId="4" fontId="20" fillId="2" borderId="47" xfId="10" applyNumberFormat="1" applyFont="1" applyFill="1" applyBorder="1"/>
    <xf numFmtId="4" fontId="20" fillId="0" borderId="59" xfId="10" applyNumberFormat="1" applyFont="1" applyBorder="1"/>
    <xf numFmtId="4" fontId="20" fillId="0" borderId="47" xfId="10" applyNumberFormat="1" applyFont="1" applyBorder="1"/>
    <xf numFmtId="4" fontId="21" fillId="0" borderId="47" xfId="10" applyNumberFormat="1" applyFont="1" applyBorder="1"/>
    <xf numFmtId="4" fontId="21" fillId="0" borderId="46" xfId="10" applyNumberFormat="1" applyFont="1" applyBorder="1"/>
    <xf numFmtId="4" fontId="21" fillId="0" borderId="49" xfId="10" applyNumberFormat="1" applyFont="1" applyBorder="1"/>
    <xf numFmtId="4" fontId="14" fillId="2" borderId="60" xfId="10" applyNumberFormat="1" applyFont="1" applyFill="1" applyBorder="1" applyAlignment="1">
      <alignment horizontal="center"/>
    </xf>
    <xf numFmtId="4" fontId="15" fillId="2" borderId="60" xfId="10" applyNumberFormat="1" applyFont="1" applyFill="1" applyBorder="1" applyAlignment="1">
      <alignment horizontal="center"/>
    </xf>
    <xf numFmtId="4" fontId="17" fillId="2" borderId="23" xfId="10" applyNumberFormat="1" applyFont="1" applyFill="1" applyBorder="1" applyAlignment="1">
      <alignment horizontal="center"/>
    </xf>
    <xf numFmtId="3" fontId="18" fillId="0" borderId="60" xfId="10" applyNumberFormat="1" applyFont="1" applyBorder="1" applyAlignment="1">
      <alignment horizontal="center" vertical="center"/>
    </xf>
    <xf numFmtId="3" fontId="18" fillId="0" borderId="47" xfId="10" applyNumberFormat="1" applyFont="1" applyBorder="1" applyAlignment="1">
      <alignment horizontal="center" vertical="center"/>
    </xf>
    <xf numFmtId="3" fontId="18" fillId="0" borderId="59" xfId="10" applyNumberFormat="1" applyFont="1" applyBorder="1" applyAlignment="1">
      <alignment horizontal="center" vertical="center"/>
    </xf>
    <xf numFmtId="3" fontId="18" fillId="0" borderId="49" xfId="10" applyNumberFormat="1" applyFont="1" applyBorder="1" applyAlignment="1">
      <alignment horizontal="center" vertical="center"/>
    </xf>
    <xf numFmtId="3" fontId="10" fillId="0" borderId="60" xfId="10" applyNumberFormat="1" applyFont="1" applyBorder="1" applyAlignment="1">
      <alignment horizontal="center" vertical="center"/>
    </xf>
    <xf numFmtId="3" fontId="14" fillId="0" borderId="60" xfId="10" applyNumberFormat="1" applyFont="1" applyBorder="1" applyAlignment="1">
      <alignment horizontal="center" vertical="center"/>
    </xf>
    <xf numFmtId="3" fontId="15" fillId="0" borderId="60" xfId="10" applyNumberFormat="1" applyFont="1" applyBorder="1" applyAlignment="1">
      <alignment horizontal="center" vertical="center"/>
    </xf>
    <xf numFmtId="3" fontId="16" fillId="3" borderId="60" xfId="10" applyNumberFormat="1" applyFont="1" applyFill="1" applyBorder="1" applyAlignment="1">
      <alignment horizontal="center" vertical="center"/>
    </xf>
    <xf numFmtId="3" fontId="17" fillId="0" borderId="23" xfId="10" applyNumberFormat="1" applyFont="1" applyBorder="1" applyAlignment="1">
      <alignment horizontal="center" vertical="center"/>
    </xf>
    <xf numFmtId="3" fontId="9" fillId="0" borderId="45" xfId="10" applyNumberFormat="1" applyFont="1" applyBorder="1" applyAlignment="1">
      <alignment horizontal="center" vertical="center"/>
    </xf>
    <xf numFmtId="3" fontId="9" fillId="0" borderId="46" xfId="10" applyNumberFormat="1" applyFont="1" applyBorder="1" applyAlignment="1">
      <alignment horizontal="center" vertical="center"/>
    </xf>
    <xf numFmtId="3" fontId="9" fillId="2" borderId="46" xfId="10" applyNumberFormat="1" applyFont="1" applyFill="1" applyBorder="1" applyAlignment="1">
      <alignment horizontal="center" vertical="center"/>
    </xf>
    <xf numFmtId="3" fontId="9" fillId="0" borderId="47" xfId="10" applyNumberFormat="1" applyFont="1" applyBorder="1" applyAlignment="1">
      <alignment horizontal="center" vertical="center"/>
    </xf>
    <xf numFmtId="3" fontId="9" fillId="0" borderId="51" xfId="10" applyNumberFormat="1" applyFont="1" applyBorder="1" applyAlignment="1">
      <alignment horizontal="center" vertical="center"/>
    </xf>
    <xf numFmtId="3" fontId="9" fillId="0" borderId="61" xfId="10" applyNumberFormat="1" applyFont="1" applyBorder="1" applyAlignment="1">
      <alignment horizontal="center" vertical="center"/>
    </xf>
    <xf numFmtId="3" fontId="18" fillId="0" borderId="51" xfId="10" applyNumberFormat="1" applyFont="1" applyBorder="1" applyAlignment="1">
      <alignment horizontal="center" vertical="center"/>
    </xf>
    <xf numFmtId="3" fontId="11" fillId="0" borderId="23" xfId="10" applyNumberFormat="1" applyFont="1" applyBorder="1" applyAlignment="1">
      <alignment horizontal="center" vertical="center" wrapText="1"/>
    </xf>
    <xf numFmtId="3" fontId="11" fillId="0" borderId="23" xfId="10" applyNumberFormat="1" applyFont="1" applyBorder="1" applyAlignment="1">
      <alignment horizontal="center" vertical="center"/>
    </xf>
    <xf numFmtId="3" fontId="8" fillId="0" borderId="23" xfId="10" applyNumberFormat="1" applyFont="1" applyBorder="1" applyAlignment="1">
      <alignment horizontal="center" vertical="center" wrapText="1"/>
    </xf>
    <xf numFmtId="3" fontId="8" fillId="5" borderId="23" xfId="10" applyNumberFormat="1" applyFont="1" applyFill="1" applyBorder="1" applyAlignment="1">
      <alignment horizontal="center" vertical="center" wrapText="1"/>
    </xf>
    <xf numFmtId="3" fontId="12" fillId="5" borderId="23" xfId="10" applyNumberFormat="1" applyFont="1" applyFill="1" applyBorder="1" applyAlignment="1">
      <alignment horizontal="center" vertical="center" wrapText="1"/>
    </xf>
    <xf numFmtId="3" fontId="13" fillId="0" borderId="23" xfId="10" applyNumberFormat="1" applyFont="1" applyBorder="1" applyAlignment="1">
      <alignment horizontal="center" vertical="center" wrapText="1"/>
    </xf>
    <xf numFmtId="3" fontId="15" fillId="0" borderId="23" xfId="10" applyNumberFormat="1" applyFont="1" applyBorder="1" applyAlignment="1">
      <alignment horizontal="center" vertical="center"/>
    </xf>
    <xf numFmtId="3" fontId="17" fillId="0" borderId="54" xfId="10" applyNumberFormat="1" applyFont="1" applyBorder="1" applyAlignment="1">
      <alignment horizontal="center" vertical="center" wrapText="1"/>
    </xf>
    <xf numFmtId="3" fontId="34" fillId="0" borderId="45" xfId="0" applyNumberFormat="1" applyFont="1" applyBorder="1"/>
    <xf numFmtId="3" fontId="11" fillId="0" borderId="63" xfId="10" applyNumberFormat="1" applyFont="1" applyBorder="1"/>
    <xf numFmtId="3" fontId="11" fillId="0" borderId="12" xfId="10" applyNumberFormat="1" applyFont="1" applyBorder="1"/>
    <xf numFmtId="3" fontId="11" fillId="0" borderId="64" xfId="10" applyNumberFormat="1" applyFont="1" applyBorder="1"/>
    <xf numFmtId="3" fontId="11" fillId="0" borderId="65" xfId="10" applyNumberFormat="1" applyFont="1" applyBorder="1"/>
    <xf numFmtId="3" fontId="11" fillId="0" borderId="66" xfId="10" applyNumberFormat="1" applyFont="1" applyBorder="1"/>
    <xf numFmtId="3" fontId="11" fillId="2" borderId="67" xfId="10" applyNumberFormat="1" applyFont="1" applyFill="1" applyBorder="1" applyAlignment="1">
      <alignment horizontal="center" vertical="center" wrapText="1"/>
    </xf>
    <xf numFmtId="3" fontId="11" fillId="0" borderId="68" xfId="10" applyNumberFormat="1" applyFont="1" applyBorder="1" applyAlignment="1">
      <alignment horizontal="center" vertical="center"/>
    </xf>
    <xf numFmtId="3" fontId="11" fillId="2" borderId="68" xfId="10" applyNumberFormat="1" applyFont="1" applyFill="1" applyBorder="1" applyAlignment="1">
      <alignment horizontal="center" vertical="center" wrapText="1"/>
    </xf>
    <xf numFmtId="3" fontId="11" fillId="0" borderId="68" xfId="10" applyNumberFormat="1" applyFont="1" applyBorder="1" applyAlignment="1">
      <alignment horizontal="center" vertical="center" wrapText="1"/>
    </xf>
    <xf numFmtId="3" fontId="11" fillId="2" borderId="68" xfId="10" applyNumberFormat="1" applyFont="1" applyFill="1" applyBorder="1" applyAlignment="1">
      <alignment horizontal="center" vertical="center"/>
    </xf>
    <xf numFmtId="3" fontId="8" fillId="0" borderId="68" xfId="10" applyNumberFormat="1" applyFont="1" applyBorder="1" applyAlignment="1">
      <alignment horizontal="center" vertical="center" wrapText="1"/>
    </xf>
    <xf numFmtId="3" fontId="8" fillId="4" borderId="68" xfId="10" applyNumberFormat="1" applyFont="1" applyFill="1" applyBorder="1" applyAlignment="1">
      <alignment horizontal="center" vertical="center" wrapText="1"/>
    </xf>
    <xf numFmtId="3" fontId="8" fillId="0" borderId="69" xfId="10" applyNumberFormat="1" applyFont="1" applyBorder="1" applyAlignment="1">
      <alignment horizontal="center" vertical="center" wrapText="1"/>
    </xf>
    <xf numFmtId="3" fontId="8" fillId="2" borderId="69" xfId="10" applyNumberFormat="1" applyFont="1" applyFill="1" applyBorder="1" applyAlignment="1">
      <alignment horizontal="center" vertical="center" wrapText="1"/>
    </xf>
    <xf numFmtId="3" fontId="8" fillId="5" borderId="70" xfId="10" applyNumberFormat="1" applyFont="1" applyFill="1" applyBorder="1" applyAlignment="1">
      <alignment horizontal="center" vertical="center" wrapText="1"/>
    </xf>
    <xf numFmtId="3" fontId="12" fillId="5" borderId="69" xfId="10" applyNumberFormat="1" applyFont="1" applyFill="1" applyBorder="1" applyAlignment="1">
      <alignment horizontal="center" vertical="center" wrapText="1"/>
    </xf>
    <xf numFmtId="3" fontId="13" fillId="0" borderId="71" xfId="10" applyNumberFormat="1" applyFont="1" applyBorder="1" applyAlignment="1">
      <alignment horizontal="center" vertical="center" wrapText="1"/>
    </xf>
    <xf numFmtId="3" fontId="14" fillId="2" borderId="71" xfId="10" applyNumberFormat="1" applyFont="1" applyFill="1" applyBorder="1" applyAlignment="1">
      <alignment horizontal="center" vertical="center" wrapText="1" shrinkToFit="1"/>
    </xf>
    <xf numFmtId="3" fontId="15" fillId="2" borderId="71" xfId="10" applyNumberFormat="1" applyFont="1" applyFill="1" applyBorder="1" applyAlignment="1">
      <alignment horizontal="center" vertical="center"/>
    </xf>
    <xf numFmtId="3" fontId="16" fillId="2" borderId="71" xfId="10" applyNumberFormat="1" applyFont="1" applyFill="1" applyBorder="1" applyAlignment="1">
      <alignment horizontal="center" vertical="center" wrapText="1"/>
    </xf>
    <xf numFmtId="3" fontId="17" fillId="2" borderId="72" xfId="10" applyNumberFormat="1" applyFont="1" applyFill="1" applyBorder="1" applyAlignment="1">
      <alignment horizontal="center" vertical="center" wrapText="1"/>
    </xf>
    <xf numFmtId="3" fontId="9" fillId="2" borderId="45" xfId="10" applyNumberFormat="1" applyFont="1" applyFill="1" applyBorder="1" applyAlignment="1">
      <alignment horizontal="center" vertical="center"/>
    </xf>
    <xf numFmtId="3" fontId="9" fillId="2" borderId="47" xfId="10" applyNumberFormat="1" applyFont="1" applyFill="1" applyBorder="1" applyAlignment="1">
      <alignment horizontal="center" vertical="center"/>
    </xf>
    <xf numFmtId="3" fontId="9" fillId="0" borderId="59" xfId="10" applyNumberFormat="1" applyFont="1" applyBorder="1" applyAlignment="1">
      <alignment horizontal="center" vertical="center"/>
    </xf>
    <xf numFmtId="3" fontId="18" fillId="0" borderId="46" xfId="10" applyNumberFormat="1" applyFont="1" applyBorder="1" applyAlignment="1">
      <alignment horizontal="center" vertical="center"/>
    </xf>
    <xf numFmtId="3" fontId="14" fillId="2" borderId="60" xfId="10" applyNumberFormat="1" applyFont="1" applyFill="1" applyBorder="1" applyAlignment="1">
      <alignment horizontal="center" vertical="center"/>
    </xf>
    <xf numFmtId="3" fontId="15" fillId="2" borderId="60" xfId="10" applyNumberFormat="1" applyFont="1" applyFill="1" applyBorder="1" applyAlignment="1">
      <alignment horizontal="center" vertical="center"/>
    </xf>
    <xf numFmtId="3" fontId="16" fillId="2" borderId="60" xfId="10" applyNumberFormat="1" applyFont="1" applyFill="1" applyBorder="1" applyAlignment="1">
      <alignment horizontal="center" vertical="center"/>
    </xf>
    <xf numFmtId="3" fontId="17" fillId="2" borderId="23" xfId="10" applyNumberFormat="1" applyFont="1" applyFill="1" applyBorder="1" applyAlignment="1">
      <alignment horizontal="center" vertical="center"/>
    </xf>
    <xf numFmtId="3" fontId="19" fillId="0" borderId="60" xfId="10" applyNumberFormat="1" applyFont="1" applyBorder="1"/>
    <xf numFmtId="3" fontId="3" fillId="4" borderId="11" xfId="10" applyNumberFormat="1" applyFont="1" applyFill="1" applyBorder="1" applyAlignment="1">
      <alignment horizontal="right"/>
    </xf>
    <xf numFmtId="3" fontId="3" fillId="4" borderId="42" xfId="10" applyNumberFormat="1" applyFont="1" applyFill="1" applyBorder="1" applyAlignment="1">
      <alignment horizontal="right"/>
    </xf>
    <xf numFmtId="2" fontId="0" fillId="0" borderId="53" xfId="0" applyNumberFormat="1" applyBorder="1"/>
    <xf numFmtId="4" fontId="21" fillId="0" borderId="56" xfId="10" applyNumberFormat="1" applyFont="1" applyBorder="1"/>
    <xf numFmtId="4" fontId="21" fillId="0" borderId="61" xfId="10" applyNumberFormat="1" applyFont="1" applyBorder="1"/>
    <xf numFmtId="3" fontId="12" fillId="5" borderId="70" xfId="10" applyNumberFormat="1" applyFont="1" applyFill="1" applyBorder="1" applyAlignment="1">
      <alignment horizontal="center" vertical="center" wrapText="1"/>
    </xf>
    <xf numFmtId="4" fontId="21" fillId="0" borderId="59" xfId="10" applyNumberFormat="1" applyFont="1" applyBorder="1"/>
    <xf numFmtId="3" fontId="12" fillId="8" borderId="73" xfId="10" applyNumberFormat="1" applyFont="1" applyFill="1" applyBorder="1" applyAlignment="1">
      <alignment horizontal="right"/>
    </xf>
    <xf numFmtId="3" fontId="12" fillId="8" borderId="10" xfId="10" applyNumberFormat="1" applyFont="1" applyFill="1" applyBorder="1" applyAlignment="1">
      <alignment horizontal="right"/>
    </xf>
    <xf numFmtId="3" fontId="3" fillId="8" borderId="10" xfId="10" applyNumberFormat="1" applyFont="1" applyFill="1" applyBorder="1" applyAlignment="1">
      <alignment horizontal="right"/>
    </xf>
    <xf numFmtId="3" fontId="8" fillId="2" borderId="68" xfId="10" applyNumberFormat="1" applyFont="1" applyFill="1" applyBorder="1" applyAlignment="1">
      <alignment horizontal="center" vertical="center" wrapText="1"/>
    </xf>
    <xf numFmtId="4" fontId="20" fillId="2" borderId="46" xfId="10" applyNumberFormat="1" applyFont="1" applyFill="1" applyBorder="1"/>
    <xf numFmtId="3" fontId="12" fillId="4" borderId="20" xfId="10" applyNumberFormat="1" applyFont="1" applyFill="1" applyBorder="1" applyAlignment="1">
      <alignment horizontal="right"/>
    </xf>
    <xf numFmtId="3" fontId="14" fillId="0" borderId="57" xfId="10" applyNumberFormat="1" applyFont="1" applyBorder="1" applyAlignment="1">
      <alignment horizontal="center"/>
    </xf>
    <xf numFmtId="3" fontId="15" fillId="0" borderId="58" xfId="10" applyNumberFormat="1" applyFont="1" applyBorder="1" applyAlignment="1">
      <alignment horizontal="center"/>
    </xf>
    <xf numFmtId="3" fontId="20" fillId="2" borderId="46" xfId="10" applyNumberFormat="1" applyFont="1" applyFill="1" applyBorder="1"/>
    <xf numFmtId="3" fontId="21" fillId="0" borderId="47" xfId="10" applyNumberFormat="1" applyFont="1" applyBorder="1"/>
    <xf numFmtId="3" fontId="21" fillId="0" borderId="56" xfId="10" applyNumberFormat="1" applyFont="1" applyBorder="1"/>
    <xf numFmtId="3" fontId="14" fillId="0" borderId="60" xfId="10" applyNumberFormat="1" applyFont="1" applyBorder="1" applyAlignment="1">
      <alignment horizontal="center"/>
    </xf>
    <xf numFmtId="3" fontId="15" fillId="0" borderId="60" xfId="10" applyNumberFormat="1" applyFont="1" applyBorder="1" applyAlignment="1">
      <alignment horizontal="center"/>
    </xf>
    <xf numFmtId="3" fontId="17" fillId="0" borderId="23" xfId="10" applyNumberFormat="1" applyFont="1" applyBorder="1" applyAlignment="1">
      <alignment horizontal="center"/>
    </xf>
    <xf numFmtId="3" fontId="12" fillId="4" borderId="69" xfId="10" applyNumberFormat="1" applyFont="1" applyFill="1" applyBorder="1" applyAlignment="1">
      <alignment horizontal="center" vertical="center" wrapText="1"/>
    </xf>
    <xf numFmtId="3" fontId="3" fillId="8" borderId="54" xfId="10" applyNumberFormat="1" applyFont="1" applyFill="1" applyBorder="1" applyAlignment="1">
      <alignment horizontal="center" vertical="center" wrapText="1"/>
    </xf>
    <xf numFmtId="3" fontId="18" fillId="8" borderId="23" xfId="10" applyNumberFormat="1" applyFont="1" applyFill="1" applyBorder="1" applyAlignment="1">
      <alignment horizontal="center" vertical="center"/>
    </xf>
    <xf numFmtId="3" fontId="12" fillId="8" borderId="74" xfId="10" applyNumberFormat="1" applyFont="1" applyFill="1" applyBorder="1" applyAlignment="1">
      <alignment horizontal="right"/>
    </xf>
    <xf numFmtId="3" fontId="9" fillId="0" borderId="75" xfId="10" applyNumberFormat="1" applyFont="1" applyBorder="1" applyAlignment="1">
      <alignment horizontal="center" vertical="center"/>
    </xf>
    <xf numFmtId="3" fontId="18" fillId="0" borderId="76" xfId="10" applyNumberFormat="1" applyFont="1" applyBorder="1" applyAlignment="1">
      <alignment horizontal="center" vertical="center"/>
    </xf>
    <xf numFmtId="3" fontId="18" fillId="8" borderId="77" xfId="10" applyNumberFormat="1" applyFont="1" applyFill="1" applyBorder="1" applyAlignment="1">
      <alignment horizontal="center" vertical="center"/>
    </xf>
    <xf numFmtId="3" fontId="0" fillId="0" borderId="0" xfId="0" applyNumberFormat="1"/>
    <xf numFmtId="3" fontId="14" fillId="0" borderId="71" xfId="10" applyNumberFormat="1" applyFont="1" applyBorder="1" applyAlignment="1">
      <alignment horizontal="center" vertical="center" wrapText="1" shrinkToFit="1"/>
    </xf>
    <xf numFmtId="3" fontId="15" fillId="0" borderId="71" xfId="10" applyNumberFormat="1" applyFont="1" applyBorder="1" applyAlignment="1">
      <alignment horizontal="center" vertical="center"/>
    </xf>
    <xf numFmtId="3" fontId="16" fillId="3" borderId="71" xfId="10" applyNumberFormat="1" applyFont="1" applyFill="1" applyBorder="1" applyAlignment="1">
      <alignment horizontal="center" vertical="center" wrapText="1"/>
    </xf>
    <xf numFmtId="3" fontId="17" fillId="0" borderId="72" xfId="10" applyNumberFormat="1" applyFont="1" applyBorder="1" applyAlignment="1">
      <alignment horizontal="center" vertical="center" wrapText="1"/>
    </xf>
    <xf numFmtId="4" fontId="52" fillId="10" borderId="12" xfId="10" applyNumberFormat="1" applyFont="1" applyFill="1" applyBorder="1" applyAlignment="1">
      <alignment horizontal="center"/>
    </xf>
    <xf numFmtId="4" fontId="15" fillId="0" borderId="55" xfId="10" applyNumberFormat="1" applyFont="1" applyBorder="1" applyAlignment="1">
      <alignment horizontal="center"/>
    </xf>
    <xf numFmtId="165" fontId="8" fillId="0" borderId="53" xfId="10" applyNumberFormat="1" applyFont="1" applyBorder="1" applyAlignment="1">
      <alignment horizontal="right"/>
    </xf>
    <xf numFmtId="165" fontId="11" fillId="0" borderId="4" xfId="10" applyNumberFormat="1" applyFont="1" applyBorder="1"/>
    <xf numFmtId="165" fontId="8" fillId="2" borderId="78" xfId="10" applyNumberFormat="1" applyFont="1" applyFill="1" applyBorder="1" applyAlignment="1">
      <alignment horizontal="right"/>
    </xf>
    <xf numFmtId="165" fontId="8" fillId="2" borderId="53" xfId="10" applyNumberFormat="1" applyFont="1" applyFill="1" applyBorder="1" applyAlignment="1">
      <alignment horizontal="right"/>
    </xf>
    <xf numFmtId="165" fontId="0" fillId="0" borderId="53" xfId="0" applyNumberFormat="1" applyBorder="1"/>
    <xf numFmtId="165" fontId="8" fillId="2" borderId="74" xfId="10" applyNumberFormat="1" applyFont="1" applyFill="1" applyBorder="1" applyAlignment="1">
      <alignment horizontal="right"/>
    </xf>
    <xf numFmtId="165" fontId="13" fillId="0" borderId="64" xfId="10" applyNumberFormat="1" applyFont="1" applyBorder="1" applyAlignment="1">
      <alignment horizontal="center"/>
    </xf>
    <xf numFmtId="165" fontId="14" fillId="2" borderId="79" xfId="10" applyNumberFormat="1" applyFont="1" applyFill="1" applyBorder="1" applyAlignment="1">
      <alignment horizontal="center"/>
    </xf>
    <xf numFmtId="165" fontId="15" fillId="2" borderId="64" xfId="10" applyNumberFormat="1" applyFont="1" applyFill="1" applyBorder="1" applyAlignment="1">
      <alignment horizontal="center"/>
    </xf>
    <xf numFmtId="165" fontId="16" fillId="2" borderId="5" xfId="10" applyNumberFormat="1" applyFont="1" applyFill="1" applyBorder="1" applyAlignment="1">
      <alignment horizontal="center"/>
    </xf>
    <xf numFmtId="165" fontId="17" fillId="2" borderId="6" xfId="10" applyNumberFormat="1" applyFont="1" applyFill="1" applyBorder="1" applyAlignment="1">
      <alignment horizontal="center"/>
    </xf>
    <xf numFmtId="165" fontId="3" fillId="0" borderId="0" xfId="10" applyNumberFormat="1" applyFont="1"/>
    <xf numFmtId="165" fontId="0" fillId="0" borderId="0" xfId="0" applyNumberFormat="1"/>
    <xf numFmtId="3" fontId="36" fillId="4" borderId="80" xfId="10" applyNumberFormat="1" applyFont="1" applyFill="1" applyBorder="1" applyAlignment="1">
      <alignment horizontal="center" vertical="center" wrapText="1"/>
    </xf>
    <xf numFmtId="3" fontId="36" fillId="4" borderId="68" xfId="10" applyNumberFormat="1" applyFont="1" applyFill="1" applyBorder="1" applyAlignment="1">
      <alignment horizontal="center" vertical="center" wrapText="1"/>
    </xf>
    <xf numFmtId="3" fontId="36" fillId="4" borderId="81" xfId="10" applyNumberFormat="1" applyFont="1" applyFill="1" applyBorder="1" applyAlignment="1">
      <alignment horizontal="center" vertical="center" wrapText="1"/>
    </xf>
    <xf numFmtId="3" fontId="37" fillId="0" borderId="51" xfId="10" applyNumberFormat="1" applyFont="1" applyBorder="1" applyAlignment="1">
      <alignment horizontal="center" vertical="center"/>
    </xf>
    <xf numFmtId="3" fontId="37" fillId="0" borderId="46" xfId="10" applyNumberFormat="1" applyFont="1" applyBorder="1" applyAlignment="1">
      <alignment horizontal="center" vertical="center"/>
    </xf>
    <xf numFmtId="3" fontId="37" fillId="0" borderId="49" xfId="10" applyNumberFormat="1" applyFont="1" applyBorder="1" applyAlignment="1">
      <alignment horizontal="center" vertical="center"/>
    </xf>
    <xf numFmtId="4" fontId="36" fillId="4" borderId="82" xfId="10" applyNumberFormat="1" applyFont="1" applyFill="1" applyBorder="1" applyAlignment="1">
      <alignment horizontal="right"/>
    </xf>
    <xf numFmtId="4" fontId="36" fillId="4" borderId="83" xfId="10" applyNumberFormat="1" applyFont="1" applyFill="1" applyBorder="1" applyAlignment="1">
      <alignment horizontal="right"/>
    </xf>
    <xf numFmtId="3" fontId="36" fillId="4" borderId="84" xfId="10" applyNumberFormat="1" applyFont="1" applyFill="1" applyBorder="1" applyAlignment="1">
      <alignment horizontal="right"/>
    </xf>
    <xf numFmtId="4" fontId="36" fillId="4" borderId="85" xfId="10" applyNumberFormat="1" applyFont="1" applyFill="1" applyBorder="1" applyAlignment="1">
      <alignment horizontal="right"/>
    </xf>
    <xf numFmtId="4" fontId="36" fillId="4" borderId="9" xfId="10" applyNumberFormat="1" applyFont="1" applyFill="1" applyBorder="1" applyAlignment="1">
      <alignment horizontal="right"/>
    </xf>
    <xf numFmtId="3" fontId="36" fillId="4" borderId="86" xfId="10" applyNumberFormat="1" applyFont="1" applyFill="1" applyBorder="1" applyAlignment="1">
      <alignment horizontal="right"/>
    </xf>
    <xf numFmtId="4" fontId="36" fillId="4" borderId="87" xfId="10" applyNumberFormat="1" applyFont="1" applyFill="1" applyBorder="1" applyAlignment="1">
      <alignment horizontal="right"/>
    </xf>
    <xf numFmtId="4" fontId="36" fillId="4" borderId="88" xfId="10" applyNumberFormat="1" applyFont="1" applyFill="1" applyBorder="1" applyAlignment="1">
      <alignment horizontal="right"/>
    </xf>
    <xf numFmtId="3" fontId="36" fillId="4" borderId="89" xfId="10" applyNumberFormat="1" applyFont="1" applyFill="1" applyBorder="1" applyAlignment="1">
      <alignment horizontal="right"/>
    </xf>
    <xf numFmtId="3" fontId="53" fillId="0" borderId="67" xfId="10" applyNumberFormat="1" applyFont="1" applyBorder="1" applyAlignment="1">
      <alignment horizontal="center" vertical="center" wrapText="1"/>
    </xf>
    <xf numFmtId="3" fontId="53" fillId="0" borderId="68" xfId="10" applyNumberFormat="1" applyFont="1" applyBorder="1" applyAlignment="1">
      <alignment horizontal="center" vertical="center"/>
    </xf>
    <xf numFmtId="3" fontId="53" fillId="0" borderId="68" xfId="10" applyNumberFormat="1" applyFont="1" applyBorder="1" applyAlignment="1">
      <alignment horizontal="center" vertical="center" wrapText="1"/>
    </xf>
    <xf numFmtId="3" fontId="53" fillId="0" borderId="69" xfId="10" applyNumberFormat="1" applyFont="1" applyBorder="1" applyAlignment="1">
      <alignment horizontal="center" vertical="center" wrapText="1"/>
    </xf>
    <xf numFmtId="3" fontId="53" fillId="0" borderId="45" xfId="10" applyNumberFormat="1" applyFont="1" applyBorder="1" applyAlignment="1">
      <alignment horizontal="center" vertical="center"/>
    </xf>
    <xf numFmtId="3" fontId="53" fillId="0" borderId="46" xfId="10" applyNumberFormat="1" applyFont="1" applyBorder="1" applyAlignment="1">
      <alignment horizontal="center" vertical="center"/>
    </xf>
    <xf numFmtId="3" fontId="53" fillId="0" borderId="47" xfId="10" applyNumberFormat="1" applyFont="1" applyBorder="1" applyAlignment="1">
      <alignment horizontal="center" vertical="center"/>
    </xf>
    <xf numFmtId="3" fontId="53" fillId="0" borderId="4" xfId="10" applyNumberFormat="1" applyFont="1" applyBorder="1"/>
    <xf numFmtId="3" fontId="53" fillId="0" borderId="78" xfId="10" applyNumberFormat="1" applyFont="1" applyBorder="1" applyAlignment="1">
      <alignment horizontal="right"/>
    </xf>
    <xf numFmtId="3" fontId="53" fillId="0" borderId="7" xfId="10" applyNumberFormat="1" applyFont="1" applyBorder="1"/>
    <xf numFmtId="3" fontId="53" fillId="0" borderId="8" xfId="10" applyNumberFormat="1" applyFont="1" applyBorder="1" applyAlignment="1">
      <alignment horizontal="right"/>
    </xf>
    <xf numFmtId="3" fontId="53" fillId="0" borderId="15" xfId="10" applyNumberFormat="1" applyFont="1" applyBorder="1"/>
    <xf numFmtId="3" fontId="53" fillId="0" borderId="90" xfId="10" applyNumberFormat="1" applyFont="1" applyBorder="1" applyAlignment="1">
      <alignment horizontal="right"/>
    </xf>
    <xf numFmtId="3" fontId="12" fillId="4" borderId="70" xfId="10" applyNumberFormat="1" applyFont="1" applyFill="1" applyBorder="1" applyAlignment="1">
      <alignment horizontal="center" vertical="center" wrapText="1"/>
    </xf>
    <xf numFmtId="3" fontId="21" fillId="8" borderId="49" xfId="10" applyNumberFormat="1" applyFont="1" applyFill="1" applyBorder="1"/>
    <xf numFmtId="165" fontId="3" fillId="5" borderId="9" xfId="10" applyNumberFormat="1" applyFont="1" applyFill="1" applyBorder="1" applyAlignment="1">
      <alignment horizontal="right"/>
    </xf>
    <xf numFmtId="3" fontId="53" fillId="0" borderId="70" xfId="10" applyNumberFormat="1" applyFont="1" applyBorder="1" applyAlignment="1">
      <alignment horizontal="center" vertical="center" wrapText="1"/>
    </xf>
    <xf numFmtId="3" fontId="53" fillId="0" borderId="59" xfId="10" applyNumberFormat="1" applyFont="1" applyBorder="1" applyAlignment="1">
      <alignment horizontal="center" vertical="center"/>
    </xf>
    <xf numFmtId="3" fontId="8" fillId="0" borderId="91" xfId="10" applyNumberFormat="1" applyFont="1" applyBorder="1" applyAlignment="1">
      <alignment horizontal="right"/>
    </xf>
    <xf numFmtId="165" fontId="8" fillId="2" borderId="62" xfId="10" applyNumberFormat="1" applyFont="1" applyFill="1" applyBorder="1" applyAlignment="1">
      <alignment horizontal="right"/>
    </xf>
    <xf numFmtId="165" fontId="8" fillId="2" borderId="79" xfId="10" applyNumberFormat="1" applyFont="1" applyFill="1" applyBorder="1" applyAlignment="1">
      <alignment horizontal="right"/>
    </xf>
    <xf numFmtId="165" fontId="8" fillId="2" borderId="5" xfId="10" applyNumberFormat="1" applyFont="1" applyFill="1" applyBorder="1" applyAlignment="1">
      <alignment horizontal="right"/>
    </xf>
    <xf numFmtId="3" fontId="19" fillId="0" borderId="23" xfId="10" applyNumberFormat="1" applyFont="1" applyBorder="1"/>
    <xf numFmtId="3" fontId="15" fillId="0" borderId="23" xfId="10" applyNumberFormat="1" applyFont="1" applyBorder="1" applyAlignment="1">
      <alignment horizontal="center"/>
    </xf>
    <xf numFmtId="165" fontId="3" fillId="4" borderId="9" xfId="10" applyNumberFormat="1" applyFont="1" applyFill="1" applyBorder="1" applyAlignment="1">
      <alignment horizontal="right"/>
    </xf>
    <xf numFmtId="165" fontId="12" fillId="4" borderId="9" xfId="10" applyNumberFormat="1" applyFont="1" applyFill="1" applyBorder="1" applyAlignment="1">
      <alignment horizontal="right"/>
    </xf>
    <xf numFmtId="165" fontId="8" fillId="11" borderId="62" xfId="10" applyNumberFormat="1" applyFont="1" applyFill="1" applyBorder="1" applyAlignment="1">
      <alignment horizontal="right"/>
    </xf>
    <xf numFmtId="165" fontId="12" fillId="11" borderId="92" xfId="10" applyNumberFormat="1" applyFont="1" applyFill="1" applyBorder="1" applyAlignment="1">
      <alignment horizontal="right"/>
    </xf>
    <xf numFmtId="3" fontId="3" fillId="4" borderId="19" xfId="10" applyNumberFormat="1" applyFont="1" applyFill="1" applyBorder="1" applyAlignment="1">
      <alignment horizontal="right"/>
    </xf>
    <xf numFmtId="3" fontId="12" fillId="7" borderId="93" xfId="0" applyNumberFormat="1" applyFont="1" applyFill="1" applyBorder="1"/>
    <xf numFmtId="0" fontId="0" fillId="0" borderId="9" xfId="0" applyBorder="1"/>
    <xf numFmtId="43" fontId="54" fillId="0" borderId="53" xfId="1" applyFont="1" applyBorder="1"/>
    <xf numFmtId="43" fontId="55" fillId="0" borderId="9" xfId="1" applyFont="1" applyBorder="1" applyAlignment="1">
      <alignment horizontal="right"/>
    </xf>
    <xf numFmtId="43" fontId="55" fillId="0" borderId="88" xfId="1" applyFont="1" applyBorder="1" applyAlignment="1">
      <alignment horizontal="right"/>
    </xf>
    <xf numFmtId="3" fontId="8" fillId="12" borderId="9" xfId="10" applyNumberFormat="1" applyFont="1" applyFill="1" applyBorder="1" applyAlignment="1">
      <alignment horizontal="right"/>
    </xf>
    <xf numFmtId="3" fontId="11" fillId="0" borderId="67" xfId="10" applyNumberFormat="1" applyFont="1" applyBorder="1" applyAlignment="1">
      <alignment horizontal="center" vertical="center" wrapText="1"/>
    </xf>
    <xf numFmtId="3" fontId="8" fillId="5" borderId="80" xfId="10" applyNumberFormat="1" applyFont="1" applyFill="1" applyBorder="1" applyAlignment="1">
      <alignment horizontal="center" vertical="center" wrapText="1"/>
    </xf>
    <xf numFmtId="3" fontId="12" fillId="5" borderId="80" xfId="10" applyNumberFormat="1" applyFont="1" applyFill="1" applyBorder="1" applyAlignment="1">
      <alignment horizontal="center" vertical="center" wrapText="1"/>
    </xf>
    <xf numFmtId="3" fontId="15" fillId="0" borderId="64" xfId="10" applyNumberFormat="1" applyFont="1" applyBorder="1" applyAlignment="1">
      <alignment horizontal="center"/>
    </xf>
    <xf numFmtId="3" fontId="14" fillId="0" borderId="3" xfId="10" applyNumberFormat="1" applyFont="1" applyBorder="1" applyAlignment="1">
      <alignment horizontal="center" vertical="center"/>
    </xf>
    <xf numFmtId="3" fontId="15" fillId="0" borderId="3" xfId="10" applyNumberFormat="1" applyFont="1" applyBorder="1" applyAlignment="1">
      <alignment horizontal="center" vertical="center"/>
    </xf>
    <xf numFmtId="3" fontId="11" fillId="0" borderId="45" xfId="10" applyNumberFormat="1" applyFont="1" applyBorder="1" applyAlignment="1">
      <alignment horizontal="center" vertical="center" wrapText="1"/>
    </xf>
    <xf numFmtId="3" fontId="8" fillId="0" borderId="56" xfId="10" applyNumberFormat="1" applyFont="1" applyBorder="1" applyAlignment="1">
      <alignment horizontal="center" vertical="center" wrapText="1"/>
    </xf>
    <xf numFmtId="3" fontId="8" fillId="0" borderId="95" xfId="10" applyNumberFormat="1" applyFont="1" applyBorder="1" applyAlignment="1">
      <alignment horizontal="center" vertical="center" wrapText="1"/>
    </xf>
    <xf numFmtId="3" fontId="12" fillId="5" borderId="51" xfId="10" applyNumberFormat="1" applyFont="1" applyFill="1" applyBorder="1" applyAlignment="1">
      <alignment horizontal="center" vertical="center" wrapText="1"/>
    </xf>
    <xf numFmtId="3" fontId="12" fillId="5" borderId="47" xfId="10" applyNumberFormat="1" applyFont="1" applyFill="1" applyBorder="1" applyAlignment="1">
      <alignment horizontal="center" vertical="center" wrapText="1"/>
    </xf>
    <xf numFmtId="3" fontId="12" fillId="5" borderId="56" xfId="10" applyNumberFormat="1" applyFont="1" applyFill="1" applyBorder="1" applyAlignment="1">
      <alignment horizontal="center" vertical="center" wrapText="1"/>
    </xf>
    <xf numFmtId="3" fontId="22" fillId="0" borderId="0" xfId="10" applyNumberFormat="1" applyFont="1" applyAlignment="1">
      <alignment vertical="center" wrapText="1"/>
    </xf>
    <xf numFmtId="164" fontId="23" fillId="2" borderId="0" xfId="10" applyNumberFormat="1" applyFont="1" applyFill="1" applyAlignment="1">
      <alignment horizontal="center" vertical="center" wrapText="1"/>
    </xf>
    <xf numFmtId="3" fontId="3" fillId="2" borderId="0" xfId="10" applyNumberFormat="1" applyFont="1" applyFill="1"/>
    <xf numFmtId="3" fontId="3" fillId="0" borderId="0" xfId="10" applyNumberFormat="1" applyFont="1" applyAlignment="1">
      <alignment vertical="center"/>
    </xf>
    <xf numFmtId="165" fontId="3" fillId="5" borderId="53" xfId="10" applyNumberFormat="1" applyFont="1" applyFill="1" applyBorder="1" applyAlignment="1">
      <alignment horizontal="right"/>
    </xf>
    <xf numFmtId="3" fontId="8" fillId="0" borderId="62" xfId="10" applyNumberFormat="1" applyFont="1" applyBorder="1" applyAlignment="1">
      <alignment horizontal="right"/>
    </xf>
    <xf numFmtId="3" fontId="8" fillId="0" borderId="74" xfId="10" applyNumberFormat="1" applyFont="1" applyBorder="1" applyAlignment="1">
      <alignment horizontal="right"/>
    </xf>
    <xf numFmtId="3" fontId="12" fillId="5" borderId="42" xfId="10" applyNumberFormat="1" applyFont="1" applyFill="1" applyBorder="1" applyAlignment="1">
      <alignment horizontal="right"/>
    </xf>
    <xf numFmtId="3" fontId="13" fillId="0" borderId="63" xfId="10" applyNumberFormat="1" applyFont="1" applyBorder="1" applyAlignment="1">
      <alignment horizontal="center"/>
    </xf>
    <xf numFmtId="3" fontId="14" fillId="0" borderId="5" xfId="10" applyNumberFormat="1" applyFont="1" applyBorder="1" applyAlignment="1">
      <alignment horizontal="center"/>
    </xf>
    <xf numFmtId="3" fontId="16" fillId="3" borderId="12" xfId="10" applyNumberFormat="1" applyFont="1" applyFill="1" applyBorder="1" applyAlignment="1">
      <alignment horizontal="center"/>
    </xf>
    <xf numFmtId="3" fontId="17" fillId="0" borderId="12" xfId="10" applyNumberFormat="1" applyFont="1" applyBorder="1" applyAlignment="1">
      <alignment horizontal="center"/>
    </xf>
    <xf numFmtId="165" fontId="8" fillId="13" borderId="53" xfId="10" applyNumberFormat="1" applyFont="1" applyFill="1" applyBorder="1" applyAlignment="1">
      <alignment horizontal="right"/>
    </xf>
    <xf numFmtId="165" fontId="3" fillId="5" borderId="74" xfId="10" applyNumberFormat="1" applyFont="1" applyFill="1" applyBorder="1" applyAlignment="1">
      <alignment horizontal="right"/>
    </xf>
    <xf numFmtId="165" fontId="8" fillId="13" borderId="96" xfId="10" applyNumberFormat="1" applyFont="1" applyFill="1" applyBorder="1" applyAlignment="1">
      <alignment horizontal="right"/>
    </xf>
    <xf numFmtId="165" fontId="8" fillId="2" borderId="96" xfId="10" applyNumberFormat="1" applyFont="1" applyFill="1" applyBorder="1" applyAlignment="1">
      <alignment horizontal="right"/>
    </xf>
    <xf numFmtId="165" fontId="8" fillId="2" borderId="90" xfId="10" applyNumberFormat="1" applyFont="1" applyFill="1" applyBorder="1" applyAlignment="1">
      <alignment horizontal="right"/>
    </xf>
    <xf numFmtId="165" fontId="8" fillId="0" borderId="88" xfId="10" applyNumberFormat="1" applyFont="1" applyBorder="1" applyAlignment="1">
      <alignment horizontal="right"/>
    </xf>
    <xf numFmtId="165" fontId="8" fillId="2" borderId="88" xfId="10" applyNumberFormat="1" applyFont="1" applyFill="1" applyBorder="1" applyAlignment="1">
      <alignment horizontal="right"/>
    </xf>
    <xf numFmtId="165" fontId="0" fillId="0" borderId="88" xfId="0" applyNumberFormat="1" applyBorder="1"/>
    <xf numFmtId="165" fontId="8" fillId="2" borderId="97" xfId="10" applyNumberFormat="1" applyFont="1" applyFill="1" applyBorder="1" applyAlignment="1">
      <alignment horizontal="right"/>
    </xf>
    <xf numFmtId="165" fontId="3" fillId="5" borderId="43" xfId="10" applyNumberFormat="1" applyFont="1" applyFill="1" applyBorder="1" applyAlignment="1">
      <alignment horizontal="right"/>
    </xf>
    <xf numFmtId="165" fontId="3" fillId="4" borderId="43" xfId="10" applyNumberFormat="1" applyFont="1" applyFill="1" applyBorder="1" applyAlignment="1">
      <alignment horizontal="right"/>
    </xf>
    <xf numFmtId="165" fontId="12" fillId="4" borderId="43" xfId="10" applyNumberFormat="1" applyFont="1" applyFill="1" applyBorder="1" applyAlignment="1">
      <alignment horizontal="right"/>
    </xf>
    <xf numFmtId="165" fontId="12" fillId="11" borderId="98" xfId="10" applyNumberFormat="1" applyFont="1" applyFill="1" applyBorder="1" applyAlignment="1">
      <alignment horizontal="right"/>
    </xf>
    <xf numFmtId="165" fontId="8" fillId="13" borderId="99" xfId="10" applyNumberFormat="1" applyFont="1" applyFill="1" applyBorder="1" applyAlignment="1">
      <alignment horizontal="right"/>
    </xf>
    <xf numFmtId="165" fontId="3" fillId="5" borderId="62" xfId="10" applyNumberFormat="1" applyFont="1" applyFill="1" applyBorder="1" applyAlignment="1">
      <alignment horizontal="right"/>
    </xf>
    <xf numFmtId="165" fontId="3" fillId="5" borderId="42" xfId="10" applyNumberFormat="1" applyFont="1" applyFill="1" applyBorder="1" applyAlignment="1">
      <alignment horizontal="right"/>
    </xf>
    <xf numFmtId="165" fontId="3" fillId="5" borderId="91" xfId="10" applyNumberFormat="1" applyFont="1" applyFill="1" applyBorder="1" applyAlignment="1">
      <alignment horizontal="right"/>
    </xf>
    <xf numFmtId="165" fontId="8" fillId="13" borderId="100" xfId="10" applyNumberFormat="1" applyFont="1" applyFill="1" applyBorder="1" applyAlignment="1">
      <alignment horizontal="right"/>
    </xf>
    <xf numFmtId="165" fontId="8" fillId="0" borderId="101" xfId="10" applyNumberFormat="1" applyFont="1" applyBorder="1" applyAlignment="1">
      <alignment horizontal="right"/>
    </xf>
    <xf numFmtId="165" fontId="8" fillId="0" borderId="102" xfId="10" applyNumberFormat="1" applyFont="1" applyBorder="1" applyAlignment="1">
      <alignment horizontal="right"/>
    </xf>
    <xf numFmtId="3" fontId="12" fillId="5" borderId="91" xfId="10" applyNumberFormat="1" applyFont="1" applyFill="1" applyBorder="1" applyAlignment="1">
      <alignment horizontal="right"/>
    </xf>
    <xf numFmtId="3" fontId="17" fillId="0" borderId="58" xfId="10" applyNumberFormat="1" applyFont="1" applyBorder="1" applyAlignment="1">
      <alignment horizontal="center"/>
    </xf>
    <xf numFmtId="3" fontId="14" fillId="0" borderId="56" xfId="10" applyNumberFormat="1" applyFont="1" applyBorder="1" applyAlignment="1">
      <alignment horizontal="center"/>
    </xf>
    <xf numFmtId="3" fontId="9" fillId="12" borderId="46" xfId="10" applyNumberFormat="1" applyFont="1" applyFill="1" applyBorder="1" applyAlignment="1">
      <alignment horizontal="center" vertical="center"/>
    </xf>
    <xf numFmtId="3" fontId="8" fillId="12" borderId="53" xfId="10" applyNumberFormat="1" applyFont="1" applyFill="1" applyBorder="1" applyAlignment="1">
      <alignment horizontal="right"/>
    </xf>
    <xf numFmtId="3" fontId="8" fillId="12" borderId="43" xfId="10" applyNumberFormat="1" applyFont="1" applyFill="1" applyBorder="1" applyAlignment="1">
      <alignment horizontal="right"/>
    </xf>
    <xf numFmtId="3" fontId="20" fillId="12" borderId="46" xfId="10" applyNumberFormat="1" applyFont="1" applyFill="1" applyBorder="1"/>
    <xf numFmtId="165" fontId="8" fillId="12" borderId="53" xfId="10" applyNumberFormat="1" applyFont="1" applyFill="1" applyBorder="1" applyAlignment="1">
      <alignment horizontal="right"/>
    </xf>
    <xf numFmtId="165" fontId="8" fillId="12" borderId="88" xfId="10" applyNumberFormat="1" applyFont="1" applyFill="1" applyBorder="1" applyAlignment="1">
      <alignment horizontal="right"/>
    </xf>
    <xf numFmtId="2" fontId="0" fillId="0" borderId="88" xfId="0" applyNumberFormat="1" applyBorder="1"/>
    <xf numFmtId="3" fontId="8" fillId="12" borderId="42" xfId="10" applyNumberFormat="1" applyFont="1" applyFill="1" applyBorder="1" applyAlignment="1">
      <alignment horizontal="right"/>
    </xf>
    <xf numFmtId="3" fontId="8" fillId="12" borderId="91" xfId="10" applyNumberFormat="1" applyFont="1" applyFill="1" applyBorder="1" applyAlignment="1">
      <alignment horizontal="right"/>
    </xf>
    <xf numFmtId="3" fontId="8" fillId="0" borderId="9" xfId="10" applyNumberFormat="1" applyFont="1" applyBorder="1"/>
    <xf numFmtId="169" fontId="56" fillId="14" borderId="46" xfId="1" applyNumberFormat="1" applyFont="1" applyFill="1" applyBorder="1"/>
    <xf numFmtId="169" fontId="56" fillId="14" borderId="45" xfId="1" applyNumberFormat="1" applyFont="1" applyFill="1" applyBorder="1"/>
    <xf numFmtId="169" fontId="56" fillId="14" borderId="49" xfId="1" applyNumberFormat="1" applyFont="1" applyFill="1" applyBorder="1"/>
    <xf numFmtId="4" fontId="8" fillId="0" borderId="9" xfId="10" applyNumberFormat="1" applyFont="1" applyBorder="1" applyAlignment="1">
      <alignment horizontal="right"/>
    </xf>
    <xf numFmtId="4" fontId="3" fillId="5" borderId="9" xfId="10" applyNumberFormat="1" applyFont="1" applyFill="1" applyBorder="1" applyAlignment="1">
      <alignment horizontal="right"/>
    </xf>
    <xf numFmtId="165" fontId="8" fillId="12" borderId="62" xfId="10" applyNumberFormat="1" applyFont="1" applyFill="1" applyBorder="1" applyAlignment="1">
      <alignment horizontal="right"/>
    </xf>
    <xf numFmtId="3" fontId="18" fillId="0" borderId="61" xfId="10" applyNumberFormat="1" applyFont="1" applyBorder="1" applyAlignment="1">
      <alignment horizontal="center" vertical="center"/>
    </xf>
    <xf numFmtId="0" fontId="0" fillId="0" borderId="5" xfId="0" applyBorder="1"/>
    <xf numFmtId="0" fontId="0" fillId="0" borderId="11" xfId="0" applyBorder="1"/>
    <xf numFmtId="0" fontId="0" fillId="0" borderId="20" xfId="0" applyBorder="1"/>
    <xf numFmtId="3" fontId="8" fillId="0" borderId="68" xfId="10" applyNumberFormat="1" applyFont="1" applyBorder="1" applyAlignment="1">
      <alignment horizontal="center" vertical="center"/>
    </xf>
    <xf numFmtId="3" fontId="3" fillId="4" borderId="80" xfId="10" applyNumberFormat="1" applyFont="1" applyFill="1" applyBorder="1" applyAlignment="1">
      <alignment horizontal="center" vertical="center" wrapText="1"/>
    </xf>
    <xf numFmtId="3" fontId="3" fillId="4" borderId="68" xfId="10" applyNumberFormat="1" applyFont="1" applyFill="1" applyBorder="1" applyAlignment="1">
      <alignment horizontal="center" vertical="center" wrapText="1"/>
    </xf>
    <xf numFmtId="3" fontId="3" fillId="4" borderId="81" xfId="10" applyNumberFormat="1" applyFont="1" applyFill="1" applyBorder="1" applyAlignment="1">
      <alignment horizontal="center" vertical="center" wrapText="1"/>
    </xf>
    <xf numFmtId="4" fontId="8" fillId="0" borderId="53" xfId="10" applyNumberFormat="1" applyFont="1" applyBorder="1" applyAlignment="1">
      <alignment horizontal="right"/>
    </xf>
    <xf numFmtId="4" fontId="8" fillId="0" borderId="74" xfId="10" applyNumberFormat="1" applyFont="1" applyBorder="1" applyAlignment="1">
      <alignment horizontal="right"/>
    </xf>
    <xf numFmtId="4" fontId="13" fillId="0" borderId="11" xfId="10" applyNumberFormat="1" applyFont="1" applyBorder="1" applyAlignment="1">
      <alignment horizontal="right"/>
    </xf>
    <xf numFmtId="4" fontId="3" fillId="4" borderId="9" xfId="10" applyNumberFormat="1" applyFont="1" applyFill="1" applyBorder="1" applyAlignment="1">
      <alignment horizontal="right"/>
    </xf>
    <xf numFmtId="3" fontId="3" fillId="4" borderId="86" xfId="10" applyNumberFormat="1" applyFont="1" applyFill="1" applyBorder="1" applyAlignment="1">
      <alignment horizontal="right"/>
    </xf>
    <xf numFmtId="3" fontId="8" fillId="0" borderId="105" xfId="10" applyNumberFormat="1" applyFont="1" applyBorder="1" applyAlignment="1">
      <alignment horizontal="right"/>
    </xf>
    <xf numFmtId="4" fontId="8" fillId="0" borderId="88" xfId="10" applyNumberFormat="1" applyFont="1" applyBorder="1" applyAlignment="1">
      <alignment horizontal="right"/>
    </xf>
    <xf numFmtId="4" fontId="52" fillId="10" borderId="58" xfId="10" applyNumberFormat="1" applyFont="1" applyFill="1" applyBorder="1" applyAlignment="1">
      <alignment horizontal="center"/>
    </xf>
    <xf numFmtId="4" fontId="15" fillId="0" borderId="106" xfId="10" applyNumberFormat="1" applyFont="1" applyBorder="1" applyAlignment="1">
      <alignment horizontal="center"/>
    </xf>
    <xf numFmtId="3" fontId="19" fillId="0" borderId="63" xfId="10" applyNumberFormat="1" applyFont="1" applyBorder="1"/>
    <xf numFmtId="3" fontId="20" fillId="0" borderId="107" xfId="10" applyNumberFormat="1" applyFont="1" applyBorder="1"/>
    <xf numFmtId="3" fontId="20" fillId="0" borderId="83" xfId="10" applyNumberFormat="1" applyFont="1" applyBorder="1"/>
    <xf numFmtId="3" fontId="20" fillId="0" borderId="96" xfId="10" applyNumberFormat="1" applyFont="1" applyBorder="1"/>
    <xf numFmtId="3" fontId="20" fillId="0" borderId="82" xfId="10" applyNumberFormat="1" applyFont="1" applyBorder="1"/>
    <xf numFmtId="3" fontId="21" fillId="0" borderId="83" xfId="10" applyNumberFormat="1" applyFont="1" applyBorder="1"/>
    <xf numFmtId="4" fontId="13" fillId="0" borderId="108" xfId="10" applyNumberFormat="1" applyFont="1" applyBorder="1" applyAlignment="1">
      <alignment horizontal="right"/>
    </xf>
    <xf numFmtId="4" fontId="52" fillId="10" borderId="63" xfId="10" applyNumberFormat="1" applyFont="1" applyFill="1" applyBorder="1" applyAlignment="1">
      <alignment horizontal="center"/>
    </xf>
    <xf numFmtId="4" fontId="15" fillId="0" borderId="109" xfId="10" applyNumberFormat="1" applyFont="1" applyBorder="1" applyAlignment="1">
      <alignment horizontal="center"/>
    </xf>
    <xf numFmtId="3" fontId="22" fillId="0" borderId="66" xfId="10" applyNumberFormat="1" applyFont="1" applyBorder="1" applyAlignment="1">
      <alignment vertical="center" wrapText="1"/>
    </xf>
    <xf numFmtId="164" fontId="22" fillId="0" borderId="111" xfId="10" applyNumberFormat="1" applyFont="1" applyBorder="1" applyAlignment="1">
      <alignment horizontal="center" vertical="center" wrapText="1"/>
    </xf>
    <xf numFmtId="164" fontId="22" fillId="0" borderId="112" xfId="10" applyNumberFormat="1" applyFont="1" applyBorder="1" applyAlignment="1">
      <alignment horizontal="center" vertical="center" wrapText="1"/>
    </xf>
    <xf numFmtId="164" fontId="23" fillId="0" borderId="113" xfId="10" applyNumberFormat="1" applyFont="1" applyBorder="1" applyAlignment="1">
      <alignment horizontal="center" vertical="center" wrapText="1"/>
    </xf>
    <xf numFmtId="164" fontId="23" fillId="0" borderId="114" xfId="10" applyNumberFormat="1" applyFont="1" applyBorder="1" applyAlignment="1">
      <alignment horizontal="center" vertical="center" wrapText="1"/>
    </xf>
    <xf numFmtId="164" fontId="23" fillId="0" borderId="112" xfId="10" applyNumberFormat="1" applyFont="1" applyBorder="1" applyAlignment="1">
      <alignment horizontal="center" vertical="center" wrapText="1"/>
    </xf>
    <xf numFmtId="164" fontId="23" fillId="0" borderId="115" xfId="10" applyNumberFormat="1" applyFont="1" applyBorder="1" applyAlignment="1">
      <alignment horizontal="center" vertical="center" wrapText="1"/>
    </xf>
    <xf numFmtId="164" fontId="23" fillId="0" borderId="116" xfId="10" applyNumberFormat="1" applyFont="1" applyBorder="1" applyAlignment="1">
      <alignment horizontal="center" vertical="center" wrapText="1"/>
    </xf>
    <xf numFmtId="164" fontId="23" fillId="0" borderId="23" xfId="10" applyNumberFormat="1" applyFont="1" applyBorder="1" applyAlignment="1">
      <alignment horizontal="center" vertical="center" wrapText="1"/>
    </xf>
    <xf numFmtId="164" fontId="23" fillId="0" borderId="56" xfId="10" applyNumberFormat="1" applyFont="1" applyBorder="1" applyAlignment="1">
      <alignment horizontal="center" vertical="center" wrapText="1"/>
    </xf>
    <xf numFmtId="3" fontId="3" fillId="0" borderId="117" xfId="10" applyNumberFormat="1" applyFont="1" applyBorder="1"/>
    <xf numFmtId="3" fontId="3" fillId="0" borderId="118" xfId="10" applyNumberFormat="1" applyFont="1" applyBorder="1"/>
    <xf numFmtId="165" fontId="11" fillId="0" borderId="63" xfId="10" applyNumberFormat="1" applyFont="1" applyBorder="1"/>
    <xf numFmtId="3" fontId="19" fillId="13" borderId="12" xfId="10" applyNumberFormat="1" applyFont="1" applyFill="1" applyBorder="1"/>
    <xf numFmtId="3" fontId="20" fillId="13" borderId="42" xfId="10" applyNumberFormat="1" applyFont="1" applyFill="1" applyBorder="1"/>
    <xf numFmtId="3" fontId="20" fillId="13" borderId="9" xfId="10" applyNumberFormat="1" applyFont="1" applyFill="1" applyBorder="1"/>
    <xf numFmtId="3" fontId="20" fillId="13" borderId="85" xfId="10" applyNumberFormat="1" applyFont="1" applyFill="1" applyBorder="1"/>
    <xf numFmtId="3" fontId="15" fillId="13" borderId="55" xfId="10" applyNumberFormat="1" applyFont="1" applyFill="1" applyBorder="1" applyAlignment="1">
      <alignment horizontal="center"/>
    </xf>
    <xf numFmtId="3" fontId="16" fillId="13" borderId="103" xfId="10" applyNumberFormat="1" applyFont="1" applyFill="1" applyBorder="1" applyAlignment="1">
      <alignment horizontal="center"/>
    </xf>
    <xf numFmtId="3" fontId="17" fillId="13" borderId="120" xfId="10" applyNumberFormat="1" applyFont="1" applyFill="1" applyBorder="1" applyAlignment="1">
      <alignment horizontal="center"/>
    </xf>
    <xf numFmtId="0" fontId="0" fillId="13" borderId="0" xfId="0" applyFill="1"/>
    <xf numFmtId="3" fontId="20" fillId="14" borderId="9" xfId="10" applyNumberFormat="1" applyFont="1" applyFill="1" applyBorder="1"/>
    <xf numFmtId="3" fontId="34" fillId="12" borderId="45" xfId="0" applyNumberFormat="1" applyFont="1" applyFill="1" applyBorder="1"/>
    <xf numFmtId="164" fontId="23" fillId="0" borderId="121" xfId="10" applyNumberFormat="1" applyFont="1" applyBorder="1" applyAlignment="1">
      <alignment horizontal="center" vertical="center" wrapText="1"/>
    </xf>
    <xf numFmtId="4" fontId="3" fillId="5" borderId="42" xfId="10" applyNumberFormat="1" applyFont="1" applyFill="1" applyBorder="1" applyAlignment="1">
      <alignment horizontal="right"/>
    </xf>
    <xf numFmtId="164" fontId="23" fillId="0" borderId="111" xfId="10" applyNumberFormat="1" applyFont="1" applyBorder="1" applyAlignment="1">
      <alignment horizontal="center" vertical="center" wrapText="1"/>
    </xf>
    <xf numFmtId="3" fontId="8" fillId="0" borderId="122" xfId="10" applyNumberFormat="1" applyFont="1" applyBorder="1" applyAlignment="1">
      <alignment horizontal="center" vertical="center" wrapText="1"/>
    </xf>
    <xf numFmtId="3" fontId="55" fillId="17" borderId="68" xfId="10" applyNumberFormat="1" applyFont="1" applyFill="1" applyBorder="1" applyAlignment="1">
      <alignment horizontal="center" vertical="center" wrapText="1"/>
    </xf>
    <xf numFmtId="3" fontId="55" fillId="17" borderId="69" xfId="10" applyNumberFormat="1" applyFont="1" applyFill="1" applyBorder="1" applyAlignment="1">
      <alignment horizontal="center" vertical="center" wrapText="1"/>
    </xf>
    <xf numFmtId="3" fontId="55" fillId="17" borderId="46" xfId="10" applyNumberFormat="1" applyFont="1" applyFill="1" applyBorder="1" applyAlignment="1">
      <alignment horizontal="center" vertical="center"/>
    </xf>
    <xf numFmtId="3" fontId="55" fillId="17" borderId="47" xfId="10" applyNumberFormat="1" applyFont="1" applyFill="1" applyBorder="1" applyAlignment="1">
      <alignment horizontal="center" vertical="center"/>
    </xf>
    <xf numFmtId="43" fontId="54" fillId="17" borderId="53" xfId="1" applyFont="1" applyFill="1" applyBorder="1"/>
    <xf numFmtId="43" fontId="55" fillId="17" borderId="9" xfId="1" applyFont="1" applyFill="1" applyBorder="1" applyAlignment="1">
      <alignment horizontal="right"/>
    </xf>
    <xf numFmtId="43" fontId="55" fillId="17" borderId="88" xfId="1" applyFont="1" applyFill="1" applyBorder="1" applyAlignment="1">
      <alignment horizontal="right"/>
    </xf>
    <xf numFmtId="43" fontId="54" fillId="0" borderId="74" xfId="1" applyFont="1" applyBorder="1"/>
    <xf numFmtId="43" fontId="55" fillId="0" borderId="10" xfId="1" applyFont="1" applyBorder="1" applyAlignment="1">
      <alignment horizontal="right"/>
    </xf>
    <xf numFmtId="43" fontId="55" fillId="0" borderId="97" xfId="1" applyFont="1" applyBorder="1" applyAlignment="1">
      <alignment horizontal="right"/>
    </xf>
    <xf numFmtId="3" fontId="55" fillId="17" borderId="123" xfId="10" applyNumberFormat="1" applyFont="1" applyFill="1" applyBorder="1" applyAlignment="1">
      <alignment horizontal="center" vertical="center" wrapText="1"/>
    </xf>
    <xf numFmtId="3" fontId="55" fillId="17" borderId="56" xfId="10" applyNumberFormat="1" applyFont="1" applyFill="1" applyBorder="1" applyAlignment="1">
      <alignment horizontal="center" vertical="center"/>
    </xf>
    <xf numFmtId="43" fontId="54" fillId="17" borderId="62" xfId="1" applyFont="1" applyFill="1" applyBorder="1"/>
    <xf numFmtId="43" fontId="55" fillId="17" borderId="42" xfId="1" applyFont="1" applyFill="1" applyBorder="1" applyAlignment="1">
      <alignment horizontal="right"/>
    </xf>
    <xf numFmtId="43" fontId="55" fillId="17" borderId="105" xfId="1" applyFont="1" applyFill="1" applyBorder="1" applyAlignment="1">
      <alignment horizontal="right"/>
    </xf>
    <xf numFmtId="3" fontId="53" fillId="0" borderId="124" xfId="10" applyNumberFormat="1" applyFont="1" applyBorder="1" applyAlignment="1">
      <alignment horizontal="center" vertical="center" wrapText="1"/>
    </xf>
    <xf numFmtId="3" fontId="53" fillId="0" borderId="61" xfId="10" applyNumberFormat="1" applyFont="1" applyBorder="1" applyAlignment="1">
      <alignment horizontal="center" vertical="center"/>
    </xf>
    <xf numFmtId="43" fontId="54" fillId="0" borderId="125" xfId="1" applyFont="1" applyFill="1" applyBorder="1"/>
    <xf numFmtId="43" fontId="54" fillId="0" borderId="101" xfId="1" applyFont="1" applyFill="1" applyBorder="1"/>
    <xf numFmtId="43" fontId="55" fillId="0" borderId="126" xfId="1" applyFont="1" applyFill="1" applyBorder="1" applyAlignment="1">
      <alignment horizontal="right"/>
    </xf>
    <xf numFmtId="43" fontId="55" fillId="0" borderId="127" xfId="1" applyFont="1" applyFill="1" applyBorder="1" applyAlignment="1">
      <alignment horizontal="right"/>
    </xf>
    <xf numFmtId="4" fontId="3" fillId="0" borderId="9" xfId="10" applyNumberFormat="1" applyFont="1" applyBorder="1" applyAlignment="1">
      <alignment horizontal="right"/>
    </xf>
    <xf numFmtId="3" fontId="3" fillId="0" borderId="86" xfId="10" applyNumberFormat="1" applyFont="1" applyBorder="1" applyAlignment="1">
      <alignment horizontal="right"/>
    </xf>
    <xf numFmtId="4" fontId="52" fillId="0" borderId="12" xfId="10" applyNumberFormat="1" applyFont="1" applyBorder="1" applyAlignment="1">
      <alignment horizontal="center"/>
    </xf>
    <xf numFmtId="3" fontId="16" fillId="0" borderId="11" xfId="10" applyNumberFormat="1" applyFont="1" applyBorder="1" applyAlignment="1">
      <alignment horizontal="center"/>
    </xf>
    <xf numFmtId="4" fontId="21" fillId="0" borderId="48" xfId="10" applyNumberFormat="1" applyFont="1" applyBorder="1"/>
    <xf numFmtId="164" fontId="23" fillId="0" borderId="26" xfId="10" applyNumberFormat="1" applyFont="1" applyBorder="1" applyAlignment="1">
      <alignment horizontal="center" vertical="center" wrapText="1"/>
    </xf>
    <xf numFmtId="165" fontId="8" fillId="0" borderId="9" xfId="10" applyNumberFormat="1" applyFont="1" applyBorder="1" applyAlignment="1">
      <alignment horizontal="right"/>
    </xf>
    <xf numFmtId="3" fontId="14" fillId="0" borderId="18" xfId="10" applyNumberFormat="1" applyFont="1" applyBorder="1" applyAlignment="1">
      <alignment horizontal="center"/>
    </xf>
    <xf numFmtId="3" fontId="14" fillId="0" borderId="12" xfId="10" applyNumberFormat="1" applyFont="1" applyBorder="1" applyAlignment="1">
      <alignment horizontal="center"/>
    </xf>
    <xf numFmtId="4" fontId="8" fillId="0" borderId="128" xfId="10" applyNumberFormat="1" applyFont="1" applyBorder="1" applyAlignment="1">
      <alignment horizontal="right"/>
    </xf>
    <xf numFmtId="165" fontId="8" fillId="2" borderId="9" xfId="10" applyNumberFormat="1" applyFont="1" applyFill="1" applyBorder="1" applyAlignment="1">
      <alignment horizontal="right"/>
    </xf>
    <xf numFmtId="3" fontId="9" fillId="2" borderId="48" xfId="10" applyNumberFormat="1" applyFont="1" applyFill="1" applyBorder="1" applyAlignment="1">
      <alignment horizontal="center" vertical="center"/>
    </xf>
    <xf numFmtId="4" fontId="20" fillId="2" borderId="48" xfId="10" applyNumberFormat="1" applyFont="1" applyFill="1" applyBorder="1"/>
    <xf numFmtId="165" fontId="11" fillId="0" borderId="64" xfId="10" applyNumberFormat="1" applyFont="1" applyBorder="1"/>
    <xf numFmtId="165" fontId="11" fillId="0" borderId="68" xfId="10" applyNumberFormat="1" applyFont="1" applyBorder="1" applyAlignment="1">
      <alignment horizontal="center" vertical="center"/>
    </xf>
    <xf numFmtId="165" fontId="9" fillId="0" borderId="46" xfId="10" applyNumberFormat="1" applyFont="1" applyBorder="1" applyAlignment="1">
      <alignment horizontal="center" vertical="center"/>
    </xf>
    <xf numFmtId="165" fontId="20" fillId="0" borderId="83" xfId="10" applyNumberFormat="1" applyFont="1" applyBorder="1"/>
    <xf numFmtId="165" fontId="22" fillId="0" borderId="112" xfId="10" applyNumberFormat="1" applyFont="1" applyBorder="1" applyAlignment="1">
      <alignment horizontal="center" vertical="center" wrapText="1"/>
    </xf>
    <xf numFmtId="165" fontId="8" fillId="17" borderId="62" xfId="10" applyNumberFormat="1" applyFont="1" applyFill="1" applyBorder="1" applyAlignment="1">
      <alignment horizontal="right"/>
    </xf>
    <xf numFmtId="165" fontId="8" fillId="0" borderId="62" xfId="10" applyNumberFormat="1" applyFont="1" applyBorder="1" applyAlignment="1">
      <alignment horizontal="right"/>
    </xf>
    <xf numFmtId="4" fontId="20" fillId="12" borderId="46" xfId="10" applyNumberFormat="1" applyFont="1" applyFill="1" applyBorder="1"/>
    <xf numFmtId="164" fontId="22" fillId="12" borderId="27" xfId="10" applyNumberFormat="1" applyFont="1" applyFill="1" applyBorder="1" applyAlignment="1">
      <alignment horizontal="center" vertical="center" wrapText="1"/>
    </xf>
    <xf numFmtId="165" fontId="8" fillId="0" borderId="5" xfId="10" applyNumberFormat="1" applyFont="1" applyBorder="1" applyAlignment="1">
      <alignment horizontal="right"/>
    </xf>
    <xf numFmtId="3" fontId="8" fillId="2" borderId="129" xfId="10" applyNumberFormat="1" applyFont="1" applyFill="1" applyBorder="1" applyAlignment="1">
      <alignment horizontal="center" vertical="center" wrapText="1"/>
    </xf>
    <xf numFmtId="3" fontId="9" fillId="0" borderId="49" xfId="10" applyNumberFormat="1" applyFont="1" applyBorder="1" applyAlignment="1">
      <alignment horizontal="center" vertical="center"/>
    </xf>
    <xf numFmtId="165" fontId="8" fillId="12" borderId="9" xfId="10" applyNumberFormat="1" applyFont="1" applyFill="1" applyBorder="1" applyAlignment="1">
      <alignment horizontal="right"/>
    </xf>
    <xf numFmtId="4" fontId="8" fillId="0" borderId="97" xfId="10" applyNumberFormat="1" applyFont="1" applyBorder="1" applyAlignment="1">
      <alignment horizontal="right"/>
    </xf>
    <xf numFmtId="4" fontId="8" fillId="0" borderId="130" xfId="10" applyNumberFormat="1" applyFont="1" applyBorder="1" applyAlignment="1">
      <alignment horizontal="right"/>
    </xf>
    <xf numFmtId="3" fontId="20" fillId="0" borderId="131" xfId="10" applyNumberFormat="1" applyFont="1" applyBorder="1"/>
    <xf numFmtId="3" fontId="20" fillId="13" borderId="132" xfId="10" applyNumberFormat="1" applyFont="1" applyFill="1" applyBorder="1"/>
    <xf numFmtId="164" fontId="23" fillId="0" borderId="133" xfId="10" applyNumberFormat="1" applyFont="1" applyBorder="1" applyAlignment="1">
      <alignment horizontal="center" vertical="center" wrapText="1"/>
    </xf>
    <xf numFmtId="4" fontId="20" fillId="12" borderId="45" xfId="10" applyNumberFormat="1" applyFont="1" applyFill="1" applyBorder="1"/>
    <xf numFmtId="3" fontId="9" fillId="17" borderId="59" xfId="10" applyNumberFormat="1" applyFont="1" applyFill="1" applyBorder="1" applyAlignment="1">
      <alignment horizontal="center" vertical="center"/>
    </xf>
    <xf numFmtId="3" fontId="18" fillId="17" borderId="59" xfId="10" applyNumberFormat="1" applyFont="1" applyFill="1" applyBorder="1" applyAlignment="1">
      <alignment horizontal="center" vertical="center"/>
    </xf>
    <xf numFmtId="3" fontId="18" fillId="17" borderId="47" xfId="10" applyNumberFormat="1" applyFont="1" applyFill="1" applyBorder="1" applyAlignment="1">
      <alignment horizontal="center" vertical="center"/>
    </xf>
    <xf numFmtId="3" fontId="18" fillId="17" borderId="46" xfId="10" applyNumberFormat="1" applyFont="1" applyFill="1" applyBorder="1" applyAlignment="1">
      <alignment horizontal="center" vertical="center"/>
    </xf>
    <xf numFmtId="165" fontId="8" fillId="17" borderId="99" xfId="1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165" fontId="8" fillId="2" borderId="105" xfId="10" applyNumberFormat="1" applyFont="1" applyFill="1" applyBorder="1" applyAlignment="1">
      <alignment horizontal="right"/>
    </xf>
    <xf numFmtId="4" fontId="16" fillId="3" borderId="23" xfId="10" applyNumberFormat="1" applyFont="1" applyFill="1" applyBorder="1" applyAlignment="1">
      <alignment horizontal="center"/>
    </xf>
    <xf numFmtId="4" fontId="16" fillId="3" borderId="12" xfId="10" applyNumberFormat="1" applyFont="1" applyFill="1" applyBorder="1" applyAlignment="1">
      <alignment horizontal="center"/>
    </xf>
    <xf numFmtId="43" fontId="54" fillId="0" borderId="87" xfId="1" applyFont="1" applyFill="1" applyBorder="1"/>
    <xf numFmtId="3" fontId="57" fillId="0" borderId="45" xfId="10" applyNumberFormat="1" applyFont="1" applyBorder="1"/>
    <xf numFmtId="3" fontId="58" fillId="0" borderId="46" xfId="10" applyNumberFormat="1" applyFont="1" applyBorder="1"/>
    <xf numFmtId="165" fontId="8" fillId="12" borderId="83" xfId="10" applyNumberFormat="1" applyFont="1" applyFill="1" applyBorder="1" applyAlignment="1">
      <alignment horizontal="right"/>
    </xf>
    <xf numFmtId="3" fontId="13" fillId="0" borderId="65" xfId="10" applyNumberFormat="1" applyFont="1" applyBorder="1" applyAlignment="1">
      <alignment horizontal="center"/>
    </xf>
    <xf numFmtId="3" fontId="13" fillId="0" borderId="64" xfId="10" applyNumberFormat="1" applyFont="1" applyBorder="1" applyAlignment="1">
      <alignment horizontal="center"/>
    </xf>
    <xf numFmtId="3" fontId="8" fillId="0" borderId="0" xfId="10" applyNumberFormat="1" applyFont="1"/>
    <xf numFmtId="3" fontId="0" fillId="0" borderId="12" xfId="0" applyNumberFormat="1" applyBorder="1"/>
    <xf numFmtId="3" fontId="0" fillId="0" borderId="135" xfId="0" applyNumberFormat="1" applyBorder="1"/>
    <xf numFmtId="3" fontId="8" fillId="12" borderId="62" xfId="10" applyNumberFormat="1" applyFont="1" applyFill="1" applyBorder="1" applyAlignment="1">
      <alignment horizontal="right"/>
    </xf>
    <xf numFmtId="165" fontId="0" fillId="0" borderId="9" xfId="0" applyNumberFormat="1" applyBorder="1"/>
    <xf numFmtId="3" fontId="8" fillId="17" borderId="62" xfId="10" applyNumberFormat="1" applyFont="1" applyFill="1" applyBorder="1" applyAlignment="1">
      <alignment horizontal="right"/>
    </xf>
    <xf numFmtId="3" fontId="11" fillId="0" borderId="13" xfId="10" applyNumberFormat="1" applyFont="1" applyBorder="1"/>
    <xf numFmtId="3" fontId="11" fillId="0" borderId="79" xfId="10" applyNumberFormat="1" applyFont="1" applyBorder="1"/>
    <xf numFmtId="3" fontId="11" fillId="0" borderId="136" xfId="10" applyNumberFormat="1" applyFont="1" applyBorder="1"/>
    <xf numFmtId="0" fontId="59" fillId="0" borderId="0" xfId="0" applyFont="1" applyAlignment="1">
      <alignment vertical="center"/>
    </xf>
    <xf numFmtId="0" fontId="33" fillId="7" borderId="0" xfId="0" applyFont="1" applyFill="1" applyAlignment="1">
      <alignment vertical="center"/>
    </xf>
    <xf numFmtId="3" fontId="8" fillId="16" borderId="53" xfId="10" applyNumberFormat="1" applyFont="1" applyFill="1" applyBorder="1" applyAlignment="1">
      <alignment horizontal="right"/>
    </xf>
    <xf numFmtId="3" fontId="8" fillId="18" borderId="53" xfId="10" applyNumberFormat="1" applyFont="1" applyFill="1" applyBorder="1" applyAlignment="1">
      <alignment horizontal="right"/>
    </xf>
    <xf numFmtId="3" fontId="3" fillId="17" borderId="47" xfId="10" applyNumberFormat="1" applyFont="1" applyFill="1" applyBorder="1" applyAlignment="1">
      <alignment horizontal="center" vertical="center" wrapText="1"/>
    </xf>
    <xf numFmtId="3" fontId="3" fillId="17" borderId="56" xfId="10" applyNumberFormat="1" applyFont="1" applyFill="1" applyBorder="1" applyAlignment="1">
      <alignment horizontal="center" vertical="center" wrapText="1"/>
    </xf>
    <xf numFmtId="3" fontId="8" fillId="17" borderId="5" xfId="10" applyNumberFormat="1" applyFont="1" applyFill="1" applyBorder="1" applyAlignment="1">
      <alignment horizontal="right"/>
    </xf>
    <xf numFmtId="3" fontId="8" fillId="17" borderId="53" xfId="10" applyNumberFormat="1" applyFont="1" applyFill="1" applyBorder="1" applyAlignment="1">
      <alignment horizontal="right"/>
    </xf>
    <xf numFmtId="3" fontId="3" fillId="17" borderId="46" xfId="10" applyNumberFormat="1" applyFont="1" applyFill="1" applyBorder="1" applyAlignment="1">
      <alignment horizontal="center" vertical="center" wrapText="1"/>
    </xf>
    <xf numFmtId="3" fontId="12" fillId="4" borderId="62" xfId="10" applyNumberFormat="1" applyFont="1" applyFill="1" applyBorder="1" applyAlignment="1">
      <alignment horizontal="right"/>
    </xf>
    <xf numFmtId="3" fontId="12" fillId="4" borderId="91" xfId="10" applyNumberFormat="1" applyFont="1" applyFill="1" applyBorder="1" applyAlignment="1">
      <alignment horizontal="right"/>
    </xf>
    <xf numFmtId="3" fontId="3" fillId="17" borderId="45" xfId="10" applyNumberFormat="1" applyFont="1" applyFill="1" applyBorder="1" applyAlignment="1">
      <alignment horizontal="center" vertical="center" wrapText="1"/>
    </xf>
    <xf numFmtId="4" fontId="3" fillId="5" borderId="53" xfId="10" applyNumberFormat="1" applyFont="1" applyFill="1" applyBorder="1" applyAlignment="1">
      <alignment horizontal="right"/>
    </xf>
    <xf numFmtId="164" fontId="23" fillId="0" borderId="137" xfId="10" applyNumberFormat="1" applyFont="1" applyBorder="1" applyAlignment="1">
      <alignment horizontal="center" vertical="center" wrapText="1"/>
    </xf>
    <xf numFmtId="4" fontId="3" fillId="5" borderId="62" xfId="10" applyNumberFormat="1" applyFont="1" applyFill="1" applyBorder="1" applyAlignment="1">
      <alignment horizontal="right"/>
    </xf>
    <xf numFmtId="165" fontId="20" fillId="14" borderId="9" xfId="10" applyNumberFormat="1" applyFont="1" applyFill="1" applyBorder="1"/>
    <xf numFmtId="3" fontId="20" fillId="14" borderId="10" xfId="10" applyNumberFormat="1" applyFont="1" applyFill="1" applyBorder="1"/>
    <xf numFmtId="3" fontId="20" fillId="14" borderId="42" xfId="10" applyNumberFormat="1" applyFont="1" applyFill="1" applyBorder="1"/>
    <xf numFmtId="165" fontId="8" fillId="17" borderId="53" xfId="10" applyNumberFormat="1" applyFont="1" applyFill="1" applyBorder="1" applyAlignment="1">
      <alignment horizontal="right"/>
    </xf>
    <xf numFmtId="3" fontId="3" fillId="0" borderId="46" xfId="10" applyNumberFormat="1" applyFont="1" applyBorder="1" applyAlignment="1">
      <alignment horizontal="center" vertical="top" wrapText="1"/>
    </xf>
    <xf numFmtId="3" fontId="3" fillId="0" borderId="46" xfId="10" applyNumberFormat="1" applyFont="1" applyBorder="1" applyAlignment="1">
      <alignment vertical="top" wrapText="1"/>
    </xf>
    <xf numFmtId="4" fontId="3" fillId="0" borderId="53" xfId="10" applyNumberFormat="1" applyFont="1" applyBorder="1" applyAlignment="1">
      <alignment horizontal="right"/>
    </xf>
    <xf numFmtId="3" fontId="3" fillId="0" borderId="46" xfId="10" applyNumberFormat="1" applyFont="1" applyBorder="1" applyAlignment="1">
      <alignment horizontal="center" vertical="center" wrapText="1"/>
    </xf>
    <xf numFmtId="3" fontId="8" fillId="0" borderId="129" xfId="10" applyNumberFormat="1" applyFont="1" applyBorder="1" applyAlignment="1">
      <alignment horizontal="right"/>
    </xf>
    <xf numFmtId="3" fontId="3" fillId="0" borderId="46" xfId="10" applyNumberFormat="1" applyFont="1" applyBorder="1" applyAlignment="1">
      <alignment wrapText="1"/>
    </xf>
    <xf numFmtId="3" fontId="8" fillId="16" borderId="62" xfId="10" applyNumberFormat="1" applyFont="1" applyFill="1" applyBorder="1" applyAlignment="1">
      <alignment horizontal="right"/>
    </xf>
    <xf numFmtId="3" fontId="8" fillId="0" borderId="5" xfId="10" applyNumberFormat="1" applyFont="1" applyBorder="1" applyAlignment="1">
      <alignment horizontal="right"/>
    </xf>
    <xf numFmtId="3" fontId="12" fillId="0" borderId="9" xfId="10" applyNumberFormat="1" applyFont="1" applyBorder="1" applyAlignment="1">
      <alignment horizontal="right"/>
    </xf>
    <xf numFmtId="3" fontId="12" fillId="0" borderId="43" xfId="10" applyNumberFormat="1" applyFont="1" applyBorder="1" applyAlignment="1">
      <alignment horizontal="right"/>
    </xf>
    <xf numFmtId="3" fontId="12" fillId="13" borderId="9" xfId="10" applyNumberFormat="1" applyFont="1" applyFill="1" applyBorder="1" applyAlignment="1">
      <alignment horizontal="right"/>
    </xf>
    <xf numFmtId="3" fontId="3" fillId="0" borderId="49" xfId="10" applyNumberFormat="1" applyFont="1" applyBorder="1" applyAlignment="1">
      <alignment horizontal="center" vertical="center" wrapText="1"/>
    </xf>
    <xf numFmtId="165" fontId="3" fillId="0" borderId="74" xfId="10" applyNumberFormat="1" applyFont="1" applyBorder="1" applyAlignment="1">
      <alignment horizontal="right"/>
    </xf>
    <xf numFmtId="165" fontId="3" fillId="0" borderId="9" xfId="10" applyNumberFormat="1" applyFont="1" applyBorder="1" applyAlignment="1">
      <alignment horizontal="right"/>
    </xf>
    <xf numFmtId="165" fontId="3" fillId="0" borderId="43" xfId="10" applyNumberFormat="1" applyFont="1" applyBorder="1" applyAlignment="1">
      <alignment horizontal="right"/>
    </xf>
    <xf numFmtId="165" fontId="8" fillId="13" borderId="74" xfId="10" applyNumberFormat="1" applyFont="1" applyFill="1" applyBorder="1" applyAlignment="1">
      <alignment horizontal="right"/>
    </xf>
    <xf numFmtId="165" fontId="3" fillId="5" borderId="10" xfId="10" applyNumberFormat="1" applyFont="1" applyFill="1" applyBorder="1" applyAlignment="1">
      <alignment horizontal="right"/>
    </xf>
    <xf numFmtId="165" fontId="3" fillId="5" borderId="44" xfId="10" applyNumberFormat="1" applyFont="1" applyFill="1" applyBorder="1" applyAlignment="1">
      <alignment horizontal="right"/>
    </xf>
    <xf numFmtId="3" fontId="3" fillId="0" borderId="59" xfId="10" applyNumberFormat="1" applyFont="1" applyBorder="1" applyAlignment="1">
      <alignment horizontal="center" vertical="center" wrapText="1"/>
    </xf>
    <xf numFmtId="164" fontId="23" fillId="0" borderId="138" xfId="10" applyNumberFormat="1" applyFont="1" applyBorder="1" applyAlignment="1">
      <alignment horizontal="center" vertical="center" wrapText="1"/>
    </xf>
    <xf numFmtId="3" fontId="8" fillId="13" borderId="9" xfId="10" applyNumberFormat="1" applyFont="1" applyFill="1" applyBorder="1" applyAlignment="1">
      <alignment horizontal="right"/>
    </xf>
    <xf numFmtId="3" fontId="12" fillId="5" borderId="10" xfId="10" applyNumberFormat="1" applyFont="1" applyFill="1" applyBorder="1" applyAlignment="1">
      <alignment horizontal="right"/>
    </xf>
    <xf numFmtId="3" fontId="8" fillId="17" borderId="10" xfId="10" applyNumberFormat="1" applyFont="1" applyFill="1" applyBorder="1" applyAlignment="1">
      <alignment horizontal="right"/>
    </xf>
    <xf numFmtId="3" fontId="8" fillId="0" borderId="85" xfId="10" applyNumberFormat="1" applyFont="1" applyBorder="1" applyAlignment="1">
      <alignment horizontal="right"/>
    </xf>
    <xf numFmtId="3" fontId="8" fillId="0" borderId="126" xfId="10" applyNumberFormat="1" applyFont="1" applyBorder="1" applyAlignment="1">
      <alignment horizontal="right"/>
    </xf>
    <xf numFmtId="3" fontId="21" fillId="0" borderId="61" xfId="10" applyNumberFormat="1" applyFont="1" applyBorder="1"/>
    <xf numFmtId="4" fontId="20" fillId="0" borderId="49" xfId="10" applyNumberFormat="1" applyFont="1" applyBorder="1"/>
    <xf numFmtId="3" fontId="11" fillId="0" borderId="46" xfId="10" applyNumberFormat="1" applyFont="1" applyBorder="1" applyAlignment="1">
      <alignment horizontal="center" vertical="center" wrapText="1"/>
    </xf>
    <xf numFmtId="3" fontId="3" fillId="0" borderId="116" xfId="10" applyNumberFormat="1" applyFont="1" applyBorder="1"/>
    <xf numFmtId="3" fontId="3" fillId="0" borderId="45" xfId="10" applyNumberFormat="1" applyFont="1" applyBorder="1" applyAlignment="1">
      <alignment horizontal="center" vertical="center" wrapText="1"/>
    </xf>
    <xf numFmtId="3" fontId="8" fillId="0" borderId="86" xfId="10" applyNumberFormat="1" applyFont="1" applyBorder="1" applyAlignment="1">
      <alignment horizontal="right"/>
    </xf>
    <xf numFmtId="3" fontId="12" fillId="0" borderId="8" xfId="10" applyNumberFormat="1" applyFont="1" applyBorder="1" applyAlignment="1">
      <alignment horizontal="right"/>
    </xf>
    <xf numFmtId="3" fontId="12" fillId="0" borderId="86" xfId="10" applyNumberFormat="1" applyFont="1" applyBorder="1" applyAlignment="1">
      <alignment horizontal="right"/>
    </xf>
    <xf numFmtId="3" fontId="18" fillId="0" borderId="112" xfId="10" applyNumberFormat="1" applyFont="1" applyBorder="1" applyAlignment="1">
      <alignment horizontal="center" vertical="center"/>
    </xf>
    <xf numFmtId="3" fontId="8" fillId="0" borderId="88" xfId="10" applyNumberFormat="1" applyFont="1" applyBorder="1" applyAlignment="1">
      <alignment horizontal="right"/>
    </xf>
    <xf numFmtId="3" fontId="12" fillId="8" borderId="12" xfId="10" applyNumberFormat="1" applyFont="1" applyFill="1" applyBorder="1" applyAlignment="1">
      <alignment horizontal="right"/>
    </xf>
    <xf numFmtId="3" fontId="3" fillId="8" borderId="12" xfId="10" applyNumberFormat="1" applyFont="1" applyFill="1" applyBorder="1" applyAlignment="1">
      <alignment horizontal="right"/>
    </xf>
    <xf numFmtId="3" fontId="12" fillId="8" borderId="58" xfId="10" applyNumberFormat="1" applyFont="1" applyFill="1" applyBorder="1" applyAlignment="1">
      <alignment horizontal="right"/>
    </xf>
    <xf numFmtId="3" fontId="3" fillId="0" borderId="47" xfId="10" applyNumberFormat="1" applyFont="1" applyBorder="1" applyAlignment="1">
      <alignment horizontal="center" vertical="center" wrapText="1"/>
    </xf>
    <xf numFmtId="3" fontId="12" fillId="4" borderId="8" xfId="10" applyNumberFormat="1" applyFont="1" applyFill="1" applyBorder="1" applyAlignment="1">
      <alignment horizontal="right"/>
    </xf>
    <xf numFmtId="3" fontId="21" fillId="0" borderId="45" xfId="10" applyNumberFormat="1" applyFont="1" applyBorder="1"/>
    <xf numFmtId="165" fontId="3" fillId="13" borderId="74" xfId="10" applyNumberFormat="1" applyFont="1" applyFill="1" applyBorder="1" applyAlignment="1">
      <alignment horizontal="right"/>
    </xf>
    <xf numFmtId="165" fontId="3" fillId="13" borderId="9" xfId="10" applyNumberFormat="1" applyFont="1" applyFill="1" applyBorder="1" applyAlignment="1">
      <alignment horizontal="right"/>
    </xf>
    <xf numFmtId="165" fontId="3" fillId="13" borderId="43" xfId="10" applyNumberFormat="1" applyFont="1" applyFill="1" applyBorder="1" applyAlignment="1">
      <alignment horizontal="right"/>
    </xf>
    <xf numFmtId="3" fontId="8" fillId="0" borderId="82" xfId="10" applyNumberFormat="1" applyFont="1" applyBorder="1" applyAlignment="1">
      <alignment horizontal="right"/>
    </xf>
    <xf numFmtId="3" fontId="8" fillId="0" borderId="83" xfId="10" applyNumberFormat="1" applyFont="1" applyBorder="1" applyAlignment="1">
      <alignment horizontal="right"/>
    </xf>
    <xf numFmtId="3" fontId="8" fillId="0" borderId="100" xfId="10" applyNumberFormat="1" applyFont="1" applyBorder="1" applyAlignment="1">
      <alignment horizontal="right"/>
    </xf>
    <xf numFmtId="3" fontId="3" fillId="0" borderId="99" xfId="10" applyNumberFormat="1" applyFont="1" applyBorder="1" applyAlignment="1">
      <alignment horizontal="center" vertical="center" wrapText="1"/>
    </xf>
    <xf numFmtId="3" fontId="3" fillId="0" borderId="129" xfId="10" applyNumberFormat="1" applyFont="1" applyBorder="1" applyAlignment="1">
      <alignment horizontal="center" vertical="center" wrapText="1"/>
    </xf>
    <xf numFmtId="3" fontId="3" fillId="0" borderId="129" xfId="10" applyNumberFormat="1" applyFont="1" applyBorder="1" applyAlignment="1">
      <alignment wrapText="1"/>
    </xf>
    <xf numFmtId="3" fontId="3" fillId="0" borderId="139" xfId="10" applyNumberFormat="1" applyFont="1" applyBorder="1" applyAlignment="1">
      <alignment horizontal="center" vertical="center" wrapText="1"/>
    </xf>
    <xf numFmtId="3" fontId="8" fillId="17" borderId="74" xfId="10" applyNumberFormat="1" applyFont="1" applyFill="1" applyBorder="1" applyAlignment="1">
      <alignment horizontal="right"/>
    </xf>
    <xf numFmtId="3" fontId="8" fillId="0" borderId="125" xfId="10" applyNumberFormat="1" applyFont="1" applyBorder="1" applyAlignment="1">
      <alignment horizontal="right"/>
    </xf>
    <xf numFmtId="3" fontId="8" fillId="0" borderId="101" xfId="10" applyNumberFormat="1" applyFont="1" applyBorder="1" applyAlignment="1">
      <alignment horizontal="right"/>
    </xf>
    <xf numFmtId="3" fontId="9" fillId="0" borderId="60" xfId="10" applyNumberFormat="1" applyFont="1" applyBorder="1" applyAlignment="1">
      <alignment horizontal="center" vertical="center"/>
    </xf>
    <xf numFmtId="3" fontId="12" fillId="5" borderId="44" xfId="10" applyNumberFormat="1" applyFont="1" applyFill="1" applyBorder="1" applyAlignment="1">
      <alignment horizontal="right"/>
    </xf>
    <xf numFmtId="3" fontId="18" fillId="13" borderId="47" xfId="10" applyNumberFormat="1" applyFont="1" applyFill="1" applyBorder="1" applyAlignment="1">
      <alignment horizontal="center" vertical="center"/>
    </xf>
    <xf numFmtId="3" fontId="21" fillId="0" borderId="60" xfId="10" applyNumberFormat="1" applyFont="1" applyBorder="1"/>
    <xf numFmtId="3" fontId="3" fillId="17" borderId="140" xfId="10" applyNumberFormat="1" applyFont="1" applyFill="1" applyBorder="1" applyAlignment="1">
      <alignment horizontal="center" vertical="center" wrapText="1"/>
    </xf>
    <xf numFmtId="3" fontId="3" fillId="17" borderId="141" xfId="10" applyNumberFormat="1" applyFont="1" applyFill="1" applyBorder="1" applyAlignment="1">
      <alignment horizontal="center" vertical="center" wrapText="1"/>
    </xf>
    <xf numFmtId="3" fontId="17" fillId="0" borderId="64" xfId="10" applyNumberFormat="1" applyFont="1" applyBorder="1" applyAlignment="1">
      <alignment horizontal="center"/>
    </xf>
    <xf numFmtId="3" fontId="12" fillId="0" borderId="142" xfId="10" applyNumberFormat="1" applyFont="1" applyBorder="1" applyAlignment="1">
      <alignment horizontal="right"/>
    </xf>
    <xf numFmtId="3" fontId="12" fillId="0" borderId="73" xfId="10" applyNumberFormat="1" applyFont="1" applyBorder="1" applyAlignment="1">
      <alignment horizontal="right"/>
    </xf>
    <xf numFmtId="168" fontId="8" fillId="0" borderId="9" xfId="10" applyNumberFormat="1" applyFont="1" applyBorder="1" applyAlignment="1">
      <alignment horizontal="right"/>
    </xf>
    <xf numFmtId="3" fontId="12" fillId="13" borderId="10" xfId="10" applyNumberFormat="1" applyFont="1" applyFill="1" applyBorder="1" applyAlignment="1">
      <alignment horizontal="right"/>
    </xf>
    <xf numFmtId="165" fontId="8" fillId="0" borderId="83" xfId="10" applyNumberFormat="1" applyFont="1" applyBorder="1" applyAlignment="1">
      <alignment horizontal="right"/>
    </xf>
    <xf numFmtId="3" fontId="3" fillId="0" borderId="141" xfId="10" applyNumberFormat="1" applyFont="1" applyBorder="1" applyAlignment="1">
      <alignment horizontal="center" vertical="center" wrapText="1"/>
    </xf>
    <xf numFmtId="3" fontId="9" fillId="2" borderId="88" xfId="10" applyNumberFormat="1" applyFont="1" applyFill="1" applyBorder="1" applyAlignment="1">
      <alignment horizontal="center" vertical="center" wrapText="1"/>
    </xf>
    <xf numFmtId="3" fontId="8" fillId="12" borderId="9" xfId="10" applyNumberFormat="1" applyFont="1" applyFill="1" applyBorder="1" applyAlignment="1">
      <alignment horizontal="right" wrapText="1"/>
    </xf>
    <xf numFmtId="3" fontId="8" fillId="12" borderId="43" xfId="10" applyNumberFormat="1" applyFont="1" applyFill="1" applyBorder="1" applyAlignment="1">
      <alignment horizontal="right" wrapText="1"/>
    </xf>
    <xf numFmtId="3" fontId="20" fillId="2" borderId="46" xfId="10" applyNumberFormat="1" applyFont="1" applyFill="1" applyBorder="1" applyAlignment="1">
      <alignment wrapText="1"/>
    </xf>
    <xf numFmtId="3" fontId="9" fillId="2" borderId="66" xfId="10" applyNumberFormat="1" applyFont="1" applyFill="1" applyBorder="1" applyAlignment="1">
      <alignment horizontal="center" vertical="center" wrapText="1"/>
    </xf>
    <xf numFmtId="3" fontId="9" fillId="2" borderId="46" xfId="10" applyNumberFormat="1" applyFont="1" applyFill="1" applyBorder="1" applyAlignment="1">
      <alignment horizontal="center" vertical="center" wrapText="1"/>
    </xf>
    <xf numFmtId="3" fontId="8" fillId="12" borderId="53" xfId="10" applyNumberFormat="1" applyFont="1" applyFill="1" applyBorder="1" applyAlignment="1">
      <alignment horizontal="right" wrapText="1"/>
    </xf>
    <xf numFmtId="165" fontId="8" fillId="13" borderId="87" xfId="10" applyNumberFormat="1" applyFont="1" applyFill="1" applyBorder="1" applyAlignment="1">
      <alignment horizontal="right"/>
    </xf>
    <xf numFmtId="165" fontId="8" fillId="13" borderId="101" xfId="10" applyNumberFormat="1" applyFont="1" applyFill="1" applyBorder="1" applyAlignment="1">
      <alignment horizontal="right"/>
    </xf>
    <xf numFmtId="3" fontId="9" fillId="2" borderId="23" xfId="1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3" fillId="17" borderId="129" xfId="10" applyNumberFormat="1" applyFont="1" applyFill="1" applyBorder="1" applyAlignment="1">
      <alignment horizontal="center" vertical="center" wrapText="1"/>
    </xf>
    <xf numFmtId="3" fontId="8" fillId="2" borderId="140" xfId="10" applyNumberFormat="1" applyFont="1" applyFill="1" applyBorder="1" applyAlignment="1">
      <alignment horizontal="center" vertical="center" wrapText="1"/>
    </xf>
    <xf numFmtId="3" fontId="8" fillId="2" borderId="54" xfId="10" applyNumberFormat="1" applyFont="1" applyFill="1" applyBorder="1" applyAlignment="1">
      <alignment horizontal="center" vertical="center" wrapText="1"/>
    </xf>
    <xf numFmtId="3" fontId="0" fillId="0" borderId="64" xfId="0" applyNumberFormat="1" applyBorder="1"/>
    <xf numFmtId="3" fontId="8" fillId="17" borderId="141" xfId="10" applyNumberFormat="1" applyFont="1" applyFill="1" applyBorder="1" applyAlignment="1">
      <alignment horizontal="right"/>
    </xf>
    <xf numFmtId="3" fontId="3" fillId="4" borderId="52" xfId="10" applyNumberFormat="1" applyFont="1" applyFill="1" applyBorder="1" applyAlignment="1">
      <alignment horizontal="right"/>
    </xf>
    <xf numFmtId="3" fontId="15" fillId="0" borderId="54" xfId="10" applyNumberFormat="1" applyFont="1" applyBorder="1" applyAlignment="1">
      <alignment horizontal="center" vertical="center"/>
    </xf>
    <xf numFmtId="3" fontId="11" fillId="13" borderId="68" xfId="10" applyNumberFormat="1" applyFont="1" applyFill="1" applyBorder="1" applyAlignment="1">
      <alignment horizontal="center" vertical="center"/>
    </xf>
    <xf numFmtId="3" fontId="8" fillId="0" borderId="143" xfId="10" applyNumberFormat="1" applyFont="1" applyBorder="1" applyAlignment="1">
      <alignment horizontal="center" vertical="center" wrapText="1"/>
    </xf>
    <xf numFmtId="169" fontId="56" fillId="14" borderId="46" xfId="1" applyNumberFormat="1" applyFont="1" applyFill="1" applyBorder="1" applyAlignment="1">
      <alignment wrapText="1"/>
    </xf>
    <xf numFmtId="4" fontId="3" fillId="0" borderId="74" xfId="10" applyNumberFormat="1" applyFont="1" applyBorder="1" applyAlignment="1">
      <alignment horizontal="right"/>
    </xf>
    <xf numFmtId="4" fontId="3" fillId="4" borderId="8" xfId="10" applyNumberFormat="1" applyFont="1" applyFill="1" applyBorder="1" applyAlignment="1">
      <alignment horizontal="right"/>
    </xf>
    <xf numFmtId="4" fontId="3" fillId="0" borderId="8" xfId="10" applyNumberFormat="1" applyFont="1" applyBorder="1" applyAlignment="1">
      <alignment horizontal="right"/>
    </xf>
    <xf numFmtId="4" fontId="3" fillId="4" borderId="144" xfId="10" applyNumberFormat="1" applyFont="1" applyFill="1" applyBorder="1" applyAlignment="1">
      <alignment horizontal="right"/>
    </xf>
    <xf numFmtId="4" fontId="3" fillId="4" borderId="112" xfId="10" applyNumberFormat="1" applyFont="1" applyFill="1" applyBorder="1" applyAlignment="1">
      <alignment horizontal="right"/>
    </xf>
    <xf numFmtId="3" fontId="3" fillId="4" borderId="115" xfId="10" applyNumberFormat="1" applyFont="1" applyFill="1" applyBorder="1" applyAlignment="1">
      <alignment horizontal="right"/>
    </xf>
    <xf numFmtId="4" fontId="3" fillId="4" borderId="78" xfId="10" applyNumberFormat="1" applyFont="1" applyFill="1" applyBorder="1" applyAlignment="1">
      <alignment horizontal="right"/>
    </xf>
    <xf numFmtId="4" fontId="3" fillId="4" borderId="53" xfId="10" applyNumberFormat="1" applyFont="1" applyFill="1" applyBorder="1" applyAlignment="1">
      <alignment horizontal="right"/>
    </xf>
    <xf numFmtId="3" fontId="3" fillId="4" borderId="145" xfId="10" applyNumberFormat="1" applyFont="1" applyFill="1" applyBorder="1" applyAlignment="1">
      <alignment horizontal="right"/>
    </xf>
    <xf numFmtId="4" fontId="13" fillId="0" borderId="5" xfId="10" applyNumberFormat="1" applyFont="1" applyBorder="1" applyAlignment="1">
      <alignment horizontal="right"/>
    </xf>
    <xf numFmtId="4" fontId="52" fillId="10" borderId="64" xfId="10" applyNumberFormat="1" applyFont="1" applyFill="1" applyBorder="1" applyAlignment="1">
      <alignment horizontal="center"/>
    </xf>
    <xf numFmtId="4" fontId="15" fillId="0" borderId="92" xfId="10" applyNumberFormat="1" applyFont="1" applyBorder="1" applyAlignment="1">
      <alignment horizontal="center"/>
    </xf>
    <xf numFmtId="3" fontId="9" fillId="0" borderId="56" xfId="10" applyNumberFormat="1" applyFont="1" applyBorder="1" applyAlignment="1">
      <alignment horizontal="center" vertical="center"/>
    </xf>
    <xf numFmtId="0" fontId="0" fillId="0" borderId="53" xfId="0" applyBorder="1"/>
    <xf numFmtId="3" fontId="12" fillId="7" borderId="92" xfId="0" applyNumberFormat="1" applyFont="1" applyFill="1" applyBorder="1"/>
    <xf numFmtId="0" fontId="0" fillId="0" borderId="140" xfId="0" applyBorder="1" applyAlignment="1">
      <alignment horizontal="center"/>
    </xf>
    <xf numFmtId="0" fontId="0" fillId="0" borderId="137" xfId="0" applyBorder="1" applyAlignment="1">
      <alignment horizontal="center"/>
    </xf>
    <xf numFmtId="165" fontId="8" fillId="13" borderId="83" xfId="10" applyNumberFormat="1" applyFont="1" applyFill="1" applyBorder="1" applyAlignment="1">
      <alignment horizontal="right"/>
    </xf>
    <xf numFmtId="3" fontId="8" fillId="12" borderId="83" xfId="10" applyNumberFormat="1" applyFont="1" applyFill="1" applyBorder="1" applyAlignment="1">
      <alignment horizontal="right"/>
    </xf>
    <xf numFmtId="165" fontId="0" fillId="0" borderId="83" xfId="0" applyNumberFormat="1" applyBorder="1"/>
    <xf numFmtId="3" fontId="21" fillId="0" borderId="23" xfId="10" applyNumberFormat="1" applyFont="1" applyBorder="1"/>
    <xf numFmtId="3" fontId="3" fillId="0" borderId="0" xfId="10" applyNumberFormat="1" applyFont="1" applyAlignment="1">
      <alignment horizontal="center" vertical="center"/>
    </xf>
    <xf numFmtId="3" fontId="11" fillId="12" borderId="67" xfId="10" applyNumberFormat="1" applyFont="1" applyFill="1" applyBorder="1" applyAlignment="1">
      <alignment horizontal="center" vertical="center" wrapText="1"/>
    </xf>
    <xf numFmtId="3" fontId="9" fillId="12" borderId="45" xfId="10" applyNumberFormat="1" applyFont="1" applyFill="1" applyBorder="1" applyAlignment="1">
      <alignment horizontal="center" vertical="center"/>
    </xf>
    <xf numFmtId="164" fontId="23" fillId="13" borderId="0" xfId="10" applyNumberFormat="1" applyFont="1" applyFill="1" applyAlignment="1">
      <alignment horizontal="center" vertical="center" wrapText="1"/>
    </xf>
    <xf numFmtId="165" fontId="8" fillId="0" borderId="105" xfId="10" applyNumberFormat="1" applyFont="1" applyBorder="1" applyAlignment="1">
      <alignment horizontal="right"/>
    </xf>
    <xf numFmtId="4" fontId="20" fillId="0" borderId="48" xfId="10" applyNumberFormat="1" applyFont="1" applyBorder="1"/>
    <xf numFmtId="165" fontId="8" fillId="12" borderId="5" xfId="10" applyNumberFormat="1" applyFont="1" applyFill="1" applyBorder="1" applyAlignment="1">
      <alignment horizontal="right"/>
    </xf>
    <xf numFmtId="165" fontId="8" fillId="12" borderId="78" xfId="10" applyNumberFormat="1" applyFont="1" applyFill="1" applyBorder="1" applyAlignment="1">
      <alignment horizontal="right"/>
    </xf>
    <xf numFmtId="165" fontId="8" fillId="12" borderId="105" xfId="10" applyNumberFormat="1" applyFont="1" applyFill="1" applyBorder="1" applyAlignment="1">
      <alignment horizontal="right"/>
    </xf>
    <xf numFmtId="3" fontId="3" fillId="12" borderId="9" xfId="10" applyNumberFormat="1" applyFont="1" applyFill="1" applyBorder="1"/>
    <xf numFmtId="3" fontId="8" fillId="0" borderId="53" xfId="10" applyNumberFormat="1" applyFont="1" applyBorder="1" applyAlignment="1">
      <alignment horizontal="right" wrapText="1"/>
    </xf>
    <xf numFmtId="3" fontId="8" fillId="0" borderId="9" xfId="10" applyNumberFormat="1" applyFont="1" applyBorder="1" applyAlignment="1">
      <alignment horizontal="right" wrapText="1"/>
    </xf>
    <xf numFmtId="3" fontId="8" fillId="0" borderId="43" xfId="10" applyNumberFormat="1" applyFont="1" applyBorder="1" applyAlignment="1">
      <alignment horizontal="right" wrapText="1"/>
    </xf>
    <xf numFmtId="3" fontId="8" fillId="12" borderId="9" xfId="10" applyNumberFormat="1" applyFont="1" applyFill="1" applyBorder="1"/>
    <xf numFmtId="3" fontId="11" fillId="13" borderId="46" xfId="10" applyNumberFormat="1" applyFont="1" applyFill="1" applyBorder="1" applyAlignment="1">
      <alignment horizontal="center" vertical="center" wrapText="1"/>
    </xf>
    <xf numFmtId="3" fontId="8" fillId="13" borderId="49" xfId="10" applyNumberFormat="1" applyFont="1" applyFill="1" applyBorder="1" applyAlignment="1">
      <alignment horizontal="center" vertical="center" wrapText="1"/>
    </xf>
    <xf numFmtId="3" fontId="11" fillId="12" borderId="1" xfId="10" applyNumberFormat="1" applyFont="1" applyFill="1" applyBorder="1" applyAlignment="1">
      <alignment horizontal="center" vertical="center" wrapText="1"/>
    </xf>
    <xf numFmtId="3" fontId="9" fillId="12" borderId="48" xfId="10" applyNumberFormat="1" applyFont="1" applyFill="1" applyBorder="1" applyAlignment="1">
      <alignment horizontal="center" vertical="center"/>
    </xf>
    <xf numFmtId="3" fontId="3" fillId="0" borderId="146" xfId="10" applyNumberFormat="1" applyFont="1" applyBorder="1" applyAlignment="1">
      <alignment horizontal="center" vertical="center" wrapText="1"/>
    </xf>
    <xf numFmtId="3" fontId="18" fillId="0" borderId="45" xfId="10" applyNumberFormat="1" applyFont="1" applyBorder="1" applyAlignment="1">
      <alignment horizontal="center" vertical="center"/>
    </xf>
    <xf numFmtId="165" fontId="8" fillId="0" borderId="74" xfId="10" applyNumberFormat="1" applyFont="1" applyBorder="1" applyAlignment="1">
      <alignment horizontal="right"/>
    </xf>
    <xf numFmtId="3" fontId="17" fillId="0" borderId="18" xfId="10" applyNumberFormat="1" applyFont="1" applyBorder="1" applyAlignment="1">
      <alignment horizontal="center"/>
    </xf>
    <xf numFmtId="4" fontId="21" fillId="0" borderId="104" xfId="10" applyNumberFormat="1" applyFont="1" applyBorder="1"/>
    <xf numFmtId="3" fontId="8" fillId="2" borderId="23" xfId="10" applyNumberFormat="1" applyFont="1" applyFill="1" applyBorder="1" applyAlignment="1">
      <alignment horizontal="center" vertical="center" wrapText="1"/>
    </xf>
    <xf numFmtId="168" fontId="8" fillId="0" borderId="53" xfId="10" applyNumberFormat="1" applyFont="1" applyBorder="1" applyAlignment="1">
      <alignment horizontal="right"/>
    </xf>
    <xf numFmtId="165" fontId="8" fillId="12" borderId="107" xfId="10" applyNumberFormat="1" applyFont="1" applyFill="1" applyBorder="1" applyAlignment="1">
      <alignment horizontal="right"/>
    </xf>
    <xf numFmtId="164" fontId="22" fillId="12" borderId="26" xfId="10" applyNumberFormat="1" applyFont="1" applyFill="1" applyBorder="1" applyAlignment="1">
      <alignment horizontal="center" vertical="center" wrapText="1"/>
    </xf>
    <xf numFmtId="164" fontId="23" fillId="12" borderId="28" xfId="10" applyNumberFormat="1" applyFont="1" applyFill="1" applyBorder="1" applyAlignment="1">
      <alignment horizontal="center" vertical="center" wrapText="1"/>
    </xf>
    <xf numFmtId="3" fontId="9" fillId="0" borderId="94" xfId="10" applyNumberFormat="1" applyFont="1" applyBorder="1" applyAlignment="1">
      <alignment horizontal="center" vertical="center"/>
    </xf>
    <xf numFmtId="164" fontId="22" fillId="0" borderId="48" xfId="10" applyNumberFormat="1" applyFont="1" applyBorder="1" applyAlignment="1">
      <alignment horizontal="center" vertical="center" wrapText="1"/>
    </xf>
    <xf numFmtId="164" fontId="22" fillId="0" borderId="46" xfId="10" applyNumberFormat="1" applyFont="1" applyBorder="1" applyAlignment="1">
      <alignment horizontal="center" vertical="center" wrapText="1"/>
    </xf>
    <xf numFmtId="164" fontId="22" fillId="2" borderId="46" xfId="10" applyNumberFormat="1" applyFont="1" applyFill="1" applyBorder="1" applyAlignment="1">
      <alignment horizontal="center" vertical="center" wrapText="1"/>
    </xf>
    <xf numFmtId="164" fontId="22" fillId="12" borderId="46" xfId="10" applyNumberFormat="1" applyFont="1" applyFill="1" applyBorder="1" applyAlignment="1">
      <alignment horizontal="center" vertical="center" wrapText="1"/>
    </xf>
    <xf numFmtId="164" fontId="23" fillId="0" borderId="47" xfId="10" applyNumberFormat="1" applyFont="1" applyBorder="1" applyAlignment="1">
      <alignment horizontal="center" vertical="center" wrapText="1"/>
    </xf>
    <xf numFmtId="164" fontId="23" fillId="0" borderId="147" xfId="10" applyNumberFormat="1" applyFont="1" applyBorder="1" applyAlignment="1">
      <alignment horizontal="center" vertical="center" wrapText="1"/>
    </xf>
    <xf numFmtId="164" fontId="23" fillId="0" borderId="46" xfId="10" applyNumberFormat="1" applyFont="1" applyBorder="1" applyAlignment="1">
      <alignment horizontal="center" vertical="center" wrapText="1"/>
    </xf>
    <xf numFmtId="164" fontId="23" fillId="0" borderId="45" xfId="10" applyNumberFormat="1" applyFont="1" applyBorder="1" applyAlignment="1">
      <alignment horizontal="center" vertical="center" wrapText="1"/>
    </xf>
    <xf numFmtId="164" fontId="23" fillId="0" borderId="49" xfId="10" applyNumberFormat="1" applyFont="1" applyBorder="1" applyAlignment="1">
      <alignment horizontal="center" vertical="center" wrapText="1"/>
    </xf>
    <xf numFmtId="164" fontId="22" fillId="12" borderId="48" xfId="10" applyNumberFormat="1" applyFont="1" applyFill="1" applyBorder="1" applyAlignment="1">
      <alignment horizontal="center" vertical="center" wrapText="1"/>
    </xf>
    <xf numFmtId="164" fontId="23" fillId="0" borderId="61" xfId="10" applyNumberFormat="1" applyFont="1" applyBorder="1" applyAlignment="1">
      <alignment horizontal="center" vertical="center" wrapText="1"/>
    </xf>
    <xf numFmtId="3" fontId="22" fillId="0" borderId="23" xfId="10" applyNumberFormat="1" applyFont="1" applyBorder="1" applyAlignment="1">
      <alignment vertical="center" wrapText="1"/>
    </xf>
    <xf numFmtId="3" fontId="3" fillId="0" borderId="148" xfId="10" applyNumberFormat="1" applyFont="1" applyBorder="1" applyAlignment="1">
      <alignment wrapText="1"/>
    </xf>
    <xf numFmtId="3" fontId="11" fillId="19" borderId="1" xfId="10" applyNumberFormat="1" applyFont="1" applyFill="1" applyBorder="1" applyAlignment="1">
      <alignment horizontal="center" vertical="center" wrapText="1"/>
    </xf>
    <xf numFmtId="3" fontId="9" fillId="19" borderId="45" xfId="10" applyNumberFormat="1" applyFont="1" applyFill="1" applyBorder="1" applyAlignment="1">
      <alignment horizontal="center" vertical="center"/>
    </xf>
    <xf numFmtId="3" fontId="14" fillId="0" borderId="58" xfId="10" applyNumberFormat="1" applyFont="1" applyBorder="1" applyAlignment="1">
      <alignment horizontal="center"/>
    </xf>
    <xf numFmtId="3" fontId="14" fillId="0" borderId="23" xfId="10" applyNumberFormat="1" applyFont="1" applyBorder="1" applyAlignment="1">
      <alignment horizontal="center"/>
    </xf>
    <xf numFmtId="3" fontId="12" fillId="4" borderId="146" xfId="10" applyNumberFormat="1" applyFont="1" applyFill="1" applyBorder="1" applyAlignment="1">
      <alignment horizontal="center" vertical="center" wrapText="1"/>
    </xf>
    <xf numFmtId="3" fontId="12" fillId="4" borderId="141" xfId="10" applyNumberFormat="1" applyFont="1" applyFill="1" applyBorder="1" applyAlignment="1">
      <alignment horizontal="center" vertical="center" wrapText="1"/>
    </xf>
    <xf numFmtId="3" fontId="13" fillId="0" borderId="103" xfId="10" applyNumberFormat="1" applyFont="1" applyBorder="1" applyAlignment="1">
      <alignment horizontal="center" vertical="center" wrapText="1"/>
    </xf>
    <xf numFmtId="3" fontId="14" fillId="2" borderId="103" xfId="10" applyNumberFormat="1" applyFont="1" applyFill="1" applyBorder="1" applyAlignment="1">
      <alignment horizontal="center" vertical="center" wrapText="1" shrinkToFit="1"/>
    </xf>
    <xf numFmtId="3" fontId="15" fillId="2" borderId="103" xfId="10" applyNumberFormat="1" applyFont="1" applyFill="1" applyBorder="1" applyAlignment="1">
      <alignment horizontal="center" vertical="center"/>
    </xf>
    <xf numFmtId="3" fontId="16" fillId="2" borderId="103" xfId="10" applyNumberFormat="1" applyFont="1" applyFill="1" applyBorder="1" applyAlignment="1">
      <alignment horizontal="center" vertical="center" wrapText="1"/>
    </xf>
    <xf numFmtId="3" fontId="17" fillId="2" borderId="54" xfId="10" applyNumberFormat="1" applyFont="1" applyFill="1" applyBorder="1" applyAlignment="1">
      <alignment horizontal="center" vertical="center" wrapText="1"/>
    </xf>
    <xf numFmtId="4" fontId="17" fillId="2" borderId="12" xfId="10" applyNumberFormat="1" applyFont="1" applyFill="1" applyBorder="1" applyAlignment="1">
      <alignment horizontal="center"/>
    </xf>
    <xf numFmtId="4" fontId="17" fillId="2" borderId="18" xfId="10" applyNumberFormat="1" applyFont="1" applyFill="1" applyBorder="1" applyAlignment="1">
      <alignment horizontal="center"/>
    </xf>
    <xf numFmtId="4" fontId="17" fillId="2" borderId="58" xfId="10" applyNumberFormat="1" applyFont="1" applyFill="1" applyBorder="1" applyAlignment="1">
      <alignment horizontal="center"/>
    </xf>
    <xf numFmtId="4" fontId="21" fillId="0" borderId="60" xfId="10" applyNumberFormat="1" applyFont="1" applyBorder="1"/>
    <xf numFmtId="3" fontId="12" fillId="4" borderId="103" xfId="10" applyNumberFormat="1" applyFont="1" applyFill="1" applyBorder="1" applyAlignment="1">
      <alignment horizontal="center" vertical="center" wrapText="1"/>
    </xf>
    <xf numFmtId="3" fontId="3" fillId="8" borderId="149" xfId="10" applyNumberFormat="1" applyFont="1" applyFill="1" applyBorder="1" applyAlignment="1">
      <alignment horizontal="center" vertical="center" wrapText="1"/>
    </xf>
    <xf numFmtId="3" fontId="14" fillId="0" borderId="103" xfId="10" applyNumberFormat="1" applyFont="1" applyBorder="1" applyAlignment="1">
      <alignment horizontal="center" vertical="center" wrapText="1" shrinkToFit="1"/>
    </xf>
    <xf numFmtId="3" fontId="15" fillId="0" borderId="103" xfId="10" applyNumberFormat="1" applyFont="1" applyBorder="1" applyAlignment="1">
      <alignment horizontal="center" vertical="center"/>
    </xf>
    <xf numFmtId="3" fontId="16" fillId="3" borderId="103" xfId="10" applyNumberFormat="1" applyFont="1" applyFill="1" applyBorder="1" applyAlignment="1">
      <alignment horizontal="center" vertical="center" wrapText="1"/>
    </xf>
    <xf numFmtId="164" fontId="23" fillId="0" borderId="150" xfId="10" applyNumberFormat="1" applyFont="1" applyBorder="1" applyAlignment="1">
      <alignment horizontal="center" vertical="center" wrapText="1"/>
    </xf>
    <xf numFmtId="165" fontId="17" fillId="2" borderId="64" xfId="10" applyNumberFormat="1" applyFont="1" applyFill="1" applyBorder="1" applyAlignment="1">
      <alignment horizontal="center"/>
    </xf>
    <xf numFmtId="165" fontId="3" fillId="4" borderId="8" xfId="10" applyNumberFormat="1" applyFont="1" applyFill="1" applyBorder="1" applyAlignment="1">
      <alignment horizontal="right"/>
    </xf>
    <xf numFmtId="165" fontId="3" fillId="4" borderId="142" xfId="10" applyNumberFormat="1" applyFont="1" applyFill="1" applyBorder="1" applyAlignment="1">
      <alignment horizontal="right"/>
    </xf>
    <xf numFmtId="3" fontId="8" fillId="0" borderId="97" xfId="10" applyNumberFormat="1" applyFont="1" applyBorder="1" applyAlignment="1">
      <alignment horizontal="right"/>
    </xf>
    <xf numFmtId="3" fontId="12" fillId="5" borderId="88" xfId="10" applyNumberFormat="1" applyFont="1" applyFill="1" applyBorder="1" applyAlignment="1">
      <alignment horizontal="right"/>
    </xf>
    <xf numFmtId="3" fontId="12" fillId="4" borderId="90" xfId="10" applyNumberFormat="1" applyFont="1" applyFill="1" applyBorder="1" applyAlignment="1">
      <alignment horizontal="right"/>
    </xf>
    <xf numFmtId="3" fontId="14" fillId="0" borderId="0" xfId="10" applyNumberFormat="1" applyFont="1" applyAlignment="1">
      <alignment horizontal="center"/>
    </xf>
    <xf numFmtId="3" fontId="15" fillId="0" borderId="54" xfId="10" applyNumberFormat="1" applyFont="1" applyBorder="1" applyAlignment="1">
      <alignment horizontal="center"/>
    </xf>
    <xf numFmtId="3" fontId="15" fillId="0" borderId="65" xfId="10" applyNumberFormat="1" applyFont="1" applyBorder="1" applyAlignment="1">
      <alignment horizontal="center"/>
    </xf>
    <xf numFmtId="3" fontId="16" fillId="3" borderId="65" xfId="10" applyNumberFormat="1" applyFont="1" applyFill="1" applyBorder="1" applyAlignment="1">
      <alignment horizontal="center"/>
    </xf>
    <xf numFmtId="3" fontId="16" fillId="2" borderId="54" xfId="10" applyNumberFormat="1" applyFont="1" applyFill="1" applyBorder="1" applyAlignment="1">
      <alignment horizontal="center" vertical="center" wrapText="1"/>
    </xf>
    <xf numFmtId="3" fontId="16" fillId="2" borderId="23" xfId="10" applyNumberFormat="1" applyFont="1" applyFill="1" applyBorder="1" applyAlignment="1">
      <alignment horizontal="center" vertical="center"/>
    </xf>
    <xf numFmtId="3" fontId="16" fillId="2" borderId="55" xfId="10" applyNumberFormat="1" applyFont="1" applyFill="1" applyBorder="1" applyAlignment="1">
      <alignment horizontal="center"/>
    </xf>
    <xf numFmtId="3" fontId="16" fillId="2" borderId="151" xfId="10" applyNumberFormat="1" applyFont="1" applyFill="1" applyBorder="1" applyAlignment="1">
      <alignment horizontal="center"/>
    </xf>
    <xf numFmtId="3" fontId="16" fillId="2" borderId="106" xfId="10" applyNumberFormat="1" applyFont="1" applyFill="1" applyBorder="1" applyAlignment="1">
      <alignment horizontal="center"/>
    </xf>
    <xf numFmtId="3" fontId="16" fillId="2" borderId="12" xfId="10" applyNumberFormat="1" applyFont="1" applyFill="1" applyBorder="1" applyAlignment="1">
      <alignment horizontal="center"/>
    </xf>
    <xf numFmtId="3" fontId="16" fillId="2" borderId="18" xfId="10" applyNumberFormat="1" applyFont="1" applyFill="1" applyBorder="1" applyAlignment="1">
      <alignment horizontal="center"/>
    </xf>
    <xf numFmtId="3" fontId="16" fillId="2" borderId="58" xfId="10" applyNumberFormat="1" applyFont="1" applyFill="1" applyBorder="1" applyAlignment="1">
      <alignment horizontal="center"/>
    </xf>
    <xf numFmtId="3" fontId="17" fillId="0" borderId="135" xfId="10" applyNumberFormat="1" applyFont="1" applyBorder="1" applyAlignment="1">
      <alignment horizontal="center" vertical="center"/>
    </xf>
    <xf numFmtId="3" fontId="12" fillId="4" borderId="140" xfId="10" applyNumberFormat="1" applyFont="1" applyFill="1" applyBorder="1" applyAlignment="1">
      <alignment horizontal="center" vertical="center" wrapText="1"/>
    </xf>
    <xf numFmtId="3" fontId="12" fillId="4" borderId="148" xfId="10" applyNumberFormat="1" applyFont="1" applyFill="1" applyBorder="1" applyAlignment="1">
      <alignment horizontal="center" vertical="center" wrapText="1"/>
    </xf>
    <xf numFmtId="3" fontId="9" fillId="0" borderId="152" xfId="10" applyNumberFormat="1" applyFont="1" applyBorder="1" applyAlignment="1">
      <alignment horizontal="center" vertical="center"/>
    </xf>
    <xf numFmtId="3" fontId="9" fillId="2" borderId="94" xfId="10" applyNumberFormat="1" applyFont="1" applyFill="1" applyBorder="1" applyAlignment="1">
      <alignment horizontal="center" vertical="center"/>
    </xf>
    <xf numFmtId="3" fontId="9" fillId="12" borderId="94" xfId="10" applyNumberFormat="1" applyFont="1" applyFill="1" applyBorder="1" applyAlignment="1">
      <alignment horizontal="center" vertical="center"/>
    </xf>
    <xf numFmtId="3" fontId="18" fillId="0" borderId="75" xfId="10" applyNumberFormat="1" applyFont="1" applyBorder="1" applyAlignment="1">
      <alignment horizontal="center" vertical="center"/>
    </xf>
    <xf numFmtId="3" fontId="18" fillId="0" borderId="134" xfId="10" applyNumberFormat="1" applyFont="1" applyBorder="1" applyAlignment="1">
      <alignment horizontal="center" vertical="center"/>
    </xf>
    <xf numFmtId="3" fontId="12" fillId="13" borderId="88" xfId="10" applyNumberFormat="1" applyFont="1" applyFill="1" applyBorder="1" applyAlignment="1">
      <alignment horizontal="right"/>
    </xf>
    <xf numFmtId="3" fontId="12" fillId="13" borderId="97" xfId="10" applyNumberFormat="1" applyFont="1" applyFill="1" applyBorder="1" applyAlignment="1">
      <alignment horizontal="right"/>
    </xf>
    <xf numFmtId="4" fontId="16" fillId="3" borderId="54" xfId="10" applyNumberFormat="1" applyFont="1" applyFill="1" applyBorder="1" applyAlignment="1">
      <alignment horizontal="center"/>
    </xf>
    <xf numFmtId="3" fontId="17" fillId="0" borderId="54" xfId="10" applyNumberFormat="1" applyFont="1" applyBorder="1" applyAlignment="1">
      <alignment horizontal="center"/>
    </xf>
    <xf numFmtId="3" fontId="17" fillId="0" borderId="65" xfId="10" applyNumberFormat="1" applyFont="1" applyBorder="1" applyAlignment="1">
      <alignment horizontal="center"/>
    </xf>
    <xf numFmtId="3" fontId="18" fillId="8" borderId="135" xfId="10" applyNumberFormat="1" applyFont="1" applyFill="1" applyBorder="1" applyAlignment="1">
      <alignment horizontal="center" vertical="center"/>
    </xf>
    <xf numFmtId="3" fontId="3" fillId="8" borderId="18" xfId="10" applyNumberFormat="1" applyFont="1" applyFill="1" applyBorder="1" applyAlignment="1">
      <alignment horizontal="right"/>
    </xf>
    <xf numFmtId="3" fontId="9" fillId="0" borderId="3" xfId="10" applyNumberFormat="1" applyFont="1" applyBorder="1" applyAlignment="1">
      <alignment horizontal="center" vertical="center"/>
    </xf>
    <xf numFmtId="3" fontId="12" fillId="0" borderId="10" xfId="10" applyNumberFormat="1" applyFont="1" applyBorder="1" applyAlignment="1">
      <alignment horizontal="right"/>
    </xf>
    <xf numFmtId="3" fontId="12" fillId="0" borderId="44" xfId="10" applyNumberFormat="1" applyFont="1" applyBorder="1" applyAlignment="1">
      <alignment horizontal="right"/>
    </xf>
    <xf numFmtId="3" fontId="18" fillId="0" borderId="152" xfId="10" applyNumberFormat="1" applyFont="1" applyBorder="1" applyAlignment="1">
      <alignment horizontal="center" vertical="center"/>
    </xf>
    <xf numFmtId="3" fontId="14" fillId="2" borderId="54" xfId="10" applyNumberFormat="1" applyFont="1" applyFill="1" applyBorder="1" applyAlignment="1">
      <alignment horizontal="center" vertical="center" wrapText="1" shrinkToFit="1"/>
    </xf>
    <xf numFmtId="3" fontId="14" fillId="2" borderId="23" xfId="10" applyNumberFormat="1" applyFont="1" applyFill="1" applyBorder="1" applyAlignment="1">
      <alignment horizontal="center" vertical="center"/>
    </xf>
    <xf numFmtId="165" fontId="14" fillId="2" borderId="64" xfId="10" applyNumberFormat="1" applyFont="1" applyFill="1" applyBorder="1" applyAlignment="1">
      <alignment horizontal="center"/>
    </xf>
    <xf numFmtId="4" fontId="14" fillId="2" borderId="12" xfId="10" applyNumberFormat="1" applyFont="1" applyFill="1" applyBorder="1" applyAlignment="1">
      <alignment horizontal="center"/>
    </xf>
    <xf numFmtId="4" fontId="14" fillId="2" borderId="18" xfId="10" applyNumberFormat="1" applyFont="1" applyFill="1" applyBorder="1" applyAlignment="1">
      <alignment horizontal="center"/>
    </xf>
    <xf numFmtId="4" fontId="14" fillId="2" borderId="58" xfId="10" applyNumberFormat="1" applyFont="1" applyFill="1" applyBorder="1" applyAlignment="1">
      <alignment horizontal="center"/>
    </xf>
    <xf numFmtId="4" fontId="14" fillId="2" borderId="23" xfId="10" applyNumberFormat="1" applyFont="1" applyFill="1" applyBorder="1" applyAlignment="1">
      <alignment horizontal="center"/>
    </xf>
    <xf numFmtId="4" fontId="21" fillId="0" borderId="45" xfId="10" applyNumberFormat="1" applyFont="1" applyBorder="1"/>
    <xf numFmtId="164" fontId="23" fillId="0" borderId="104" xfId="10" applyNumberFormat="1" applyFont="1" applyBorder="1" applyAlignment="1">
      <alignment horizontal="center" vertical="center" wrapText="1"/>
    </xf>
    <xf numFmtId="3" fontId="3" fillId="17" borderId="146" xfId="10" applyNumberFormat="1" applyFont="1" applyFill="1" applyBorder="1" applyAlignment="1">
      <alignment horizontal="center" vertical="center" wrapText="1"/>
    </xf>
    <xf numFmtId="3" fontId="9" fillId="0" borderId="77" xfId="10" applyNumberFormat="1" applyFont="1" applyBorder="1" applyAlignment="1">
      <alignment horizontal="center" vertical="center"/>
    </xf>
    <xf numFmtId="3" fontId="9" fillId="0" borderId="134" xfId="10" applyNumberFormat="1" applyFont="1" applyBorder="1" applyAlignment="1">
      <alignment horizontal="center" vertical="center"/>
    </xf>
    <xf numFmtId="3" fontId="9" fillId="0" borderId="94" xfId="10" applyNumberFormat="1" applyFont="1" applyBorder="1" applyAlignment="1">
      <alignment horizontal="center" vertical="center" wrapText="1"/>
    </xf>
    <xf numFmtId="3" fontId="9" fillId="12" borderId="152" xfId="10" applyNumberFormat="1" applyFont="1" applyFill="1" applyBorder="1" applyAlignment="1">
      <alignment horizontal="center" vertical="center"/>
    </xf>
    <xf numFmtId="3" fontId="18" fillId="0" borderId="94" xfId="10" applyNumberFormat="1" applyFont="1" applyBorder="1" applyAlignment="1">
      <alignment horizontal="center" vertical="center"/>
    </xf>
    <xf numFmtId="3" fontId="14" fillId="2" borderId="3" xfId="10" applyNumberFormat="1" applyFont="1" applyFill="1" applyBorder="1" applyAlignment="1">
      <alignment horizontal="center" vertical="center"/>
    </xf>
    <xf numFmtId="3" fontId="15" fillId="2" borderId="3" xfId="10" applyNumberFormat="1" applyFont="1" applyFill="1" applyBorder="1" applyAlignment="1">
      <alignment horizontal="center" vertical="center"/>
    </xf>
    <xf numFmtId="3" fontId="16" fillId="2" borderId="135" xfId="10" applyNumberFormat="1" applyFont="1" applyFill="1" applyBorder="1" applyAlignment="1">
      <alignment horizontal="center" vertical="center"/>
    </xf>
    <xf numFmtId="3" fontId="8" fillId="0" borderId="149" xfId="10" applyNumberFormat="1" applyFont="1" applyBorder="1" applyAlignment="1">
      <alignment horizontal="center" vertical="center" wrapText="1"/>
    </xf>
    <xf numFmtId="3" fontId="11" fillId="12" borderId="148" xfId="10" applyNumberFormat="1" applyFont="1" applyFill="1" applyBorder="1" applyAlignment="1">
      <alignment horizontal="center" vertical="center" wrapText="1"/>
    </xf>
    <xf numFmtId="3" fontId="11" fillId="0" borderId="129" xfId="10" applyNumberFormat="1" applyFont="1" applyBorder="1" applyAlignment="1">
      <alignment horizontal="center" vertical="center"/>
    </xf>
    <xf numFmtId="3" fontId="11" fillId="0" borderId="129" xfId="10" applyNumberFormat="1" applyFont="1" applyBorder="1" applyAlignment="1">
      <alignment horizontal="center" vertical="center" wrapText="1"/>
    </xf>
    <xf numFmtId="3" fontId="11" fillId="12" borderId="129" xfId="10" applyNumberFormat="1" applyFont="1" applyFill="1" applyBorder="1" applyAlignment="1">
      <alignment horizontal="center" vertical="center" wrapText="1"/>
    </xf>
    <xf numFmtId="3" fontId="11" fillId="2" borderId="129" xfId="10" applyNumberFormat="1" applyFont="1" applyFill="1" applyBorder="1" applyAlignment="1">
      <alignment horizontal="center" vertical="center"/>
    </xf>
    <xf numFmtId="3" fontId="8" fillId="0" borderId="129" xfId="10" applyNumberFormat="1" applyFont="1" applyBorder="1" applyAlignment="1">
      <alignment horizontal="center" vertical="center" wrapText="1"/>
    </xf>
    <xf numFmtId="3" fontId="8" fillId="0" borderId="141" xfId="10" applyNumberFormat="1" applyFont="1" applyBorder="1" applyAlignment="1">
      <alignment horizontal="center" vertical="center" wrapText="1"/>
    </xf>
    <xf numFmtId="3" fontId="8" fillId="0" borderId="140" xfId="10" applyNumberFormat="1" applyFont="1" applyBorder="1" applyAlignment="1">
      <alignment horizontal="center" vertical="center" wrapText="1"/>
    </xf>
    <xf numFmtId="3" fontId="8" fillId="5" borderId="99" xfId="10" applyNumberFormat="1" applyFont="1" applyFill="1" applyBorder="1" applyAlignment="1">
      <alignment horizontal="center" vertical="center" wrapText="1"/>
    </xf>
    <xf numFmtId="3" fontId="11" fillId="0" borderId="148" xfId="10" applyNumberFormat="1" applyFont="1" applyBorder="1" applyAlignment="1">
      <alignment horizontal="center" vertical="center" wrapText="1"/>
    </xf>
    <xf numFmtId="3" fontId="11" fillId="12" borderId="129" xfId="10" applyNumberFormat="1" applyFont="1" applyFill="1" applyBorder="1" applyAlignment="1">
      <alignment horizontal="center" vertical="center"/>
    </xf>
    <xf numFmtId="3" fontId="8" fillId="12" borderId="153" xfId="10" applyNumberFormat="1" applyFont="1" applyFill="1" applyBorder="1" applyAlignment="1">
      <alignment horizontal="center" vertical="center" wrapText="1"/>
    </xf>
    <xf numFmtId="165" fontId="8" fillId="13" borderId="105" xfId="10" applyNumberFormat="1" applyFont="1" applyFill="1" applyBorder="1" applyAlignment="1">
      <alignment horizontal="right"/>
    </xf>
    <xf numFmtId="3" fontId="8" fillId="2" borderId="83" xfId="10" applyNumberFormat="1" applyFont="1" applyFill="1" applyBorder="1" applyAlignment="1">
      <alignment horizontal="center" vertical="center" wrapText="1"/>
    </xf>
    <xf numFmtId="3" fontId="8" fillId="2" borderId="141" xfId="10" applyNumberFormat="1" applyFont="1" applyFill="1" applyBorder="1" applyAlignment="1">
      <alignment horizontal="center" vertical="center" wrapText="1"/>
    </xf>
    <xf numFmtId="3" fontId="12" fillId="5" borderId="99" xfId="10" applyNumberFormat="1" applyFont="1" applyFill="1" applyBorder="1" applyAlignment="1">
      <alignment horizontal="center" vertical="center" wrapText="1"/>
    </xf>
    <xf numFmtId="3" fontId="12" fillId="5" borderId="141" xfId="10" applyNumberFormat="1" applyFont="1" applyFill="1" applyBorder="1" applyAlignment="1">
      <alignment horizontal="center" vertical="center" wrapText="1"/>
    </xf>
    <xf numFmtId="3" fontId="9" fillId="2" borderId="112" xfId="10" applyNumberFormat="1" applyFont="1" applyFill="1" applyBorder="1" applyAlignment="1">
      <alignment horizontal="center" vertical="center" wrapText="1"/>
    </xf>
    <xf numFmtId="3" fontId="19" fillId="0" borderId="22" xfId="10" applyNumberFormat="1" applyFont="1" applyBorder="1" applyAlignment="1">
      <alignment vertical="center"/>
    </xf>
    <xf numFmtId="165" fontId="16" fillId="2" borderId="92" xfId="10" applyNumberFormat="1" applyFont="1" applyFill="1" applyBorder="1" applyAlignment="1">
      <alignment horizontal="center"/>
    </xf>
    <xf numFmtId="165" fontId="11" fillId="0" borderId="79" xfId="10" applyNumberFormat="1" applyFont="1" applyBorder="1"/>
    <xf numFmtId="164" fontId="23" fillId="12" borderId="47" xfId="10" applyNumberFormat="1" applyFont="1" applyFill="1" applyBorder="1" applyAlignment="1">
      <alignment horizontal="center" vertical="center" wrapText="1"/>
    </xf>
    <xf numFmtId="164" fontId="23" fillId="0" borderId="48" xfId="10" applyNumberFormat="1" applyFont="1" applyBorder="1" applyAlignment="1">
      <alignment horizontal="center" vertical="center" wrapText="1"/>
    </xf>
    <xf numFmtId="164" fontId="23" fillId="0" borderId="51" xfId="10" applyNumberFormat="1" applyFont="1" applyBorder="1" applyAlignment="1">
      <alignment horizontal="center" vertical="center" wrapText="1"/>
    </xf>
    <xf numFmtId="4" fontId="8" fillId="16" borderId="66" xfId="0" applyNumberFormat="1" applyFont="1" applyFill="1" applyBorder="1" applyAlignment="1">
      <alignment horizontal="center" vertical="center" wrapText="1"/>
    </xf>
    <xf numFmtId="3" fontId="11" fillId="12" borderId="107" xfId="10" applyNumberFormat="1" applyFont="1" applyFill="1" applyBorder="1" applyAlignment="1">
      <alignment horizontal="center" vertical="center" wrapText="1"/>
    </xf>
    <xf numFmtId="3" fontId="12" fillId="4" borderId="99" xfId="10" applyNumberFormat="1" applyFont="1" applyFill="1" applyBorder="1" applyAlignment="1">
      <alignment horizontal="center" vertical="center" wrapText="1"/>
    </xf>
    <xf numFmtId="164" fontId="23" fillId="0" borderId="95" xfId="10" applyNumberFormat="1" applyFont="1" applyBorder="1" applyAlignment="1">
      <alignment horizontal="center" vertical="center" wrapText="1"/>
    </xf>
    <xf numFmtId="3" fontId="3" fillId="2" borderId="117" xfId="10" applyNumberFormat="1" applyFont="1" applyFill="1" applyBorder="1"/>
    <xf numFmtId="3" fontId="3" fillId="2" borderId="116" xfId="10" applyNumberFormat="1" applyFont="1" applyFill="1" applyBorder="1"/>
    <xf numFmtId="3" fontId="20" fillId="0" borderId="60" xfId="10" applyNumberFormat="1" applyFont="1" applyBorder="1"/>
    <xf numFmtId="168" fontId="12" fillId="5" borderId="9" xfId="10" applyNumberFormat="1" applyFont="1" applyFill="1" applyBorder="1" applyAlignment="1">
      <alignment horizontal="right"/>
    </xf>
    <xf numFmtId="168" fontId="12" fillId="13" borderId="9" xfId="10" applyNumberFormat="1" applyFont="1" applyFill="1" applyBorder="1" applyAlignment="1">
      <alignment horizontal="right"/>
    </xf>
    <xf numFmtId="168" fontId="12" fillId="13" borderId="10" xfId="10" applyNumberFormat="1" applyFont="1" applyFill="1" applyBorder="1" applyAlignment="1">
      <alignment horizontal="right"/>
    </xf>
    <xf numFmtId="168" fontId="12" fillId="4" borderId="8" xfId="10" applyNumberFormat="1" applyFont="1" applyFill="1" applyBorder="1" applyAlignment="1">
      <alignment horizontal="right"/>
    </xf>
    <xf numFmtId="165" fontId="8" fillId="12" borderId="74" xfId="10" applyNumberFormat="1" applyFont="1" applyFill="1" applyBorder="1" applyAlignment="1">
      <alignment horizontal="right"/>
    </xf>
    <xf numFmtId="3" fontId="3" fillId="0" borderId="149" xfId="10" applyNumberFormat="1" applyFont="1" applyBorder="1" applyAlignment="1">
      <alignment horizontal="center" vertical="center" wrapText="1"/>
    </xf>
    <xf numFmtId="3" fontId="18" fillId="0" borderId="77" xfId="10" applyNumberFormat="1" applyFont="1" applyBorder="1" applyAlignment="1">
      <alignment horizontal="center" vertical="center"/>
    </xf>
    <xf numFmtId="3" fontId="18" fillId="0" borderId="3" xfId="10" applyNumberFormat="1" applyFont="1" applyBorder="1" applyAlignment="1">
      <alignment horizontal="center" vertical="center"/>
    </xf>
    <xf numFmtId="3" fontId="8" fillId="0" borderId="78" xfId="10" applyNumberFormat="1" applyFont="1" applyBorder="1" applyAlignment="1">
      <alignment horizontal="right"/>
    </xf>
    <xf numFmtId="3" fontId="8" fillId="0" borderId="145" xfId="10" applyNumberFormat="1" applyFont="1" applyBorder="1" applyAlignment="1">
      <alignment horizontal="right"/>
    </xf>
    <xf numFmtId="3" fontId="8" fillId="12" borderId="129" xfId="10" applyNumberFormat="1" applyFont="1" applyFill="1" applyBorder="1" applyAlignment="1">
      <alignment horizontal="center" vertical="center" wrapText="1"/>
    </xf>
    <xf numFmtId="3" fontId="3" fillId="0" borderId="103" xfId="10" applyNumberFormat="1" applyFont="1" applyBorder="1"/>
    <xf numFmtId="3" fontId="3" fillId="0" borderId="136" xfId="10" applyNumberFormat="1" applyFont="1" applyBorder="1"/>
    <xf numFmtId="3" fontId="3" fillId="0" borderId="150" xfId="10" applyNumberFormat="1" applyFont="1" applyBorder="1"/>
    <xf numFmtId="3" fontId="8" fillId="5" borderId="103" xfId="10" applyNumberFormat="1" applyFont="1" applyFill="1" applyBorder="1" applyAlignment="1">
      <alignment horizontal="center" vertical="center" wrapText="1"/>
    </xf>
    <xf numFmtId="3" fontId="3" fillId="17" borderId="149" xfId="10" applyNumberFormat="1" applyFont="1" applyFill="1" applyBorder="1" applyAlignment="1">
      <alignment horizontal="center" vertical="center" wrapText="1"/>
    </xf>
    <xf numFmtId="3" fontId="12" fillId="17" borderId="86" xfId="10" applyNumberFormat="1" applyFont="1" applyFill="1" applyBorder="1" applyAlignment="1">
      <alignment horizontal="right"/>
    </xf>
    <xf numFmtId="164" fontId="23" fillId="0" borderId="154" xfId="10" applyNumberFormat="1" applyFont="1" applyBorder="1" applyAlignment="1">
      <alignment horizontal="center" vertical="center" wrapText="1"/>
    </xf>
    <xf numFmtId="3" fontId="8" fillId="5" borderId="54" xfId="10" applyNumberFormat="1" applyFont="1" applyFill="1" applyBorder="1" applyAlignment="1">
      <alignment horizontal="center" vertical="center" wrapText="1"/>
    </xf>
    <xf numFmtId="3" fontId="8" fillId="0" borderId="12" xfId="10" applyNumberFormat="1" applyFont="1" applyBorder="1" applyAlignment="1">
      <alignment horizontal="right"/>
    </xf>
    <xf numFmtId="3" fontId="20" fillId="0" borderId="23" xfId="10" applyNumberFormat="1" applyFont="1" applyBorder="1"/>
    <xf numFmtId="164" fontId="23" fillId="0" borderId="155" xfId="10" applyNumberFormat="1" applyFont="1" applyBorder="1" applyAlignment="1">
      <alignment horizontal="center" vertical="center" wrapText="1"/>
    </xf>
    <xf numFmtId="3" fontId="8" fillId="17" borderId="78" xfId="10" applyNumberFormat="1" applyFont="1" applyFill="1" applyBorder="1" applyAlignment="1">
      <alignment horizontal="right"/>
    </xf>
    <xf numFmtId="3" fontId="20" fillId="0" borderId="56" xfId="10" applyNumberFormat="1" applyFont="1" applyBorder="1"/>
    <xf numFmtId="3" fontId="9" fillId="0" borderId="76" xfId="10" applyNumberFormat="1" applyFont="1" applyBorder="1" applyAlignment="1">
      <alignment horizontal="center" vertical="center"/>
    </xf>
    <xf numFmtId="3" fontId="3" fillId="0" borderId="148" xfId="10" applyNumberFormat="1" applyFont="1" applyBorder="1" applyAlignment="1">
      <alignment horizontal="center" vertical="center" wrapText="1"/>
    </xf>
    <xf numFmtId="3" fontId="12" fillId="5" borderId="8" xfId="10" applyNumberFormat="1" applyFont="1" applyFill="1" applyBorder="1" applyAlignment="1">
      <alignment horizontal="right"/>
    </xf>
    <xf numFmtId="3" fontId="8" fillId="17" borderId="64" xfId="10" applyNumberFormat="1" applyFont="1" applyFill="1" applyBorder="1" applyAlignment="1">
      <alignment horizontal="right"/>
    </xf>
    <xf numFmtId="3" fontId="8" fillId="17" borderId="12" xfId="10" applyNumberFormat="1" applyFont="1" applyFill="1" applyBorder="1" applyAlignment="1">
      <alignment horizontal="right"/>
    </xf>
    <xf numFmtId="3" fontId="36" fillId="0" borderId="0" xfId="10" applyNumberFormat="1" applyFont="1"/>
    <xf numFmtId="3" fontId="45" fillId="0" borderId="60" xfId="10" applyNumberFormat="1" applyFont="1" applyBorder="1"/>
    <xf numFmtId="3" fontId="46" fillId="0" borderId="0" xfId="10" applyNumberFormat="1" applyFont="1"/>
    <xf numFmtId="3" fontId="9" fillId="0" borderId="135" xfId="10" applyNumberFormat="1" applyFont="1" applyBorder="1" applyAlignment="1">
      <alignment horizontal="center" vertical="center"/>
    </xf>
    <xf numFmtId="3" fontId="8" fillId="17" borderId="58" xfId="10" applyNumberFormat="1" applyFont="1" applyFill="1" applyBorder="1" applyAlignment="1">
      <alignment horizontal="right"/>
    </xf>
    <xf numFmtId="3" fontId="8" fillId="12" borderId="54" xfId="10" applyNumberFormat="1" applyFont="1" applyFill="1" applyBorder="1" applyAlignment="1">
      <alignment horizontal="center" vertical="center" wrapText="1"/>
    </xf>
    <xf numFmtId="3" fontId="9" fillId="12" borderId="135" xfId="10" applyNumberFormat="1" applyFont="1" applyFill="1" applyBorder="1" applyAlignment="1">
      <alignment horizontal="center" vertical="center"/>
    </xf>
    <xf numFmtId="3" fontId="8" fillId="12" borderId="64" xfId="10" applyNumberFormat="1" applyFont="1" applyFill="1" applyBorder="1" applyAlignment="1">
      <alignment horizontal="right"/>
    </xf>
    <xf numFmtId="3" fontId="8" fillId="12" borderId="12" xfId="10" applyNumberFormat="1" applyFont="1" applyFill="1" applyBorder="1" applyAlignment="1">
      <alignment horizontal="right"/>
    </xf>
    <xf numFmtId="3" fontId="8" fillId="12" borderId="58" xfId="10" applyNumberFormat="1" applyFont="1" applyFill="1" applyBorder="1" applyAlignment="1">
      <alignment horizontal="right"/>
    </xf>
    <xf numFmtId="3" fontId="20" fillId="12" borderId="23" xfId="10" applyNumberFormat="1" applyFont="1" applyFill="1" applyBorder="1"/>
    <xf numFmtId="3" fontId="60" fillId="17" borderId="56" xfId="10" applyNumberFormat="1" applyFont="1" applyFill="1" applyBorder="1"/>
    <xf numFmtId="3" fontId="60" fillId="17" borderId="47" xfId="10" applyNumberFormat="1" applyFont="1" applyFill="1" applyBorder="1"/>
    <xf numFmtId="3" fontId="61" fillId="17" borderId="23" xfId="10" applyNumberFormat="1" applyFont="1" applyFill="1" applyBorder="1"/>
    <xf numFmtId="3" fontId="3" fillId="0" borderId="110" xfId="10" applyNumberFormat="1" applyFont="1" applyBorder="1" applyAlignment="1">
      <alignment horizontal="center" vertical="center" wrapText="1"/>
    </xf>
    <xf numFmtId="3" fontId="12" fillId="4" borderId="10" xfId="10" applyNumberFormat="1" applyFont="1" applyFill="1" applyBorder="1" applyAlignment="1">
      <alignment horizontal="right"/>
    </xf>
    <xf numFmtId="3" fontId="44" fillId="0" borderId="60" xfId="10" applyNumberFormat="1" applyFont="1" applyBorder="1"/>
    <xf numFmtId="3" fontId="9" fillId="12" borderId="75" xfId="10" applyNumberFormat="1" applyFont="1" applyFill="1" applyBorder="1" applyAlignment="1">
      <alignment horizontal="center" vertical="center"/>
    </xf>
    <xf numFmtId="3" fontId="18" fillId="18" borderId="49" xfId="10" applyNumberFormat="1" applyFont="1" applyFill="1" applyBorder="1" applyAlignment="1">
      <alignment horizontal="center" vertical="center"/>
    </xf>
    <xf numFmtId="3" fontId="0" fillId="18" borderId="53" xfId="0" applyNumberFormat="1" applyFill="1" applyBorder="1"/>
    <xf numFmtId="3" fontId="0" fillId="18" borderId="9" xfId="0" applyNumberFormat="1" applyFill="1" applyBorder="1"/>
    <xf numFmtId="3" fontId="0" fillId="18" borderId="94" xfId="0" applyNumberFormat="1" applyFill="1" applyBorder="1"/>
    <xf numFmtId="3" fontId="14" fillId="18" borderId="23" xfId="10" applyNumberFormat="1" applyFont="1" applyFill="1" applyBorder="1" applyAlignment="1">
      <alignment horizontal="center" vertical="center" wrapText="1" shrinkToFi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" fontId="8" fillId="21" borderId="46" xfId="0" applyNumberFormat="1" applyFont="1" applyFill="1" applyBorder="1" applyAlignment="1">
      <alignment horizontal="center" vertical="center"/>
    </xf>
    <xf numFmtId="4" fontId="48" fillId="21" borderId="46" xfId="0" applyNumberFormat="1" applyFont="1" applyFill="1" applyBorder="1" applyAlignment="1">
      <alignment horizontal="center" vertical="center"/>
    </xf>
    <xf numFmtId="4" fontId="48" fillId="21" borderId="23" xfId="0" applyNumberFormat="1" applyFont="1" applyFill="1" applyBorder="1" applyAlignment="1">
      <alignment horizontal="center" vertical="center"/>
    </xf>
    <xf numFmtId="0" fontId="47" fillId="20" borderId="23" xfId="0" applyFont="1" applyFill="1" applyBorder="1" applyAlignment="1">
      <alignment vertical="center"/>
    </xf>
    <xf numFmtId="3" fontId="48" fillId="20" borderId="60" xfId="0" applyNumberFormat="1" applyFont="1" applyFill="1" applyBorder="1" applyAlignment="1">
      <alignment vertical="center"/>
    </xf>
    <xf numFmtId="0" fontId="47" fillId="21" borderId="156" xfId="0" applyFont="1" applyFill="1" applyBorder="1" applyAlignment="1">
      <alignment horizontal="center" vertical="center"/>
    </xf>
    <xf numFmtId="4" fontId="48" fillId="15" borderId="23" xfId="0" applyNumberFormat="1" applyFont="1" applyFill="1" applyBorder="1" applyAlignment="1">
      <alignment horizontal="center" vertical="center"/>
    </xf>
    <xf numFmtId="169" fontId="48" fillId="20" borderId="60" xfId="1" applyNumberFormat="1" applyFont="1" applyFill="1" applyBorder="1" applyAlignment="1">
      <alignment vertical="center"/>
    </xf>
    <xf numFmtId="17" fontId="47" fillId="0" borderId="110" xfId="0" applyNumberFormat="1" applyFont="1" applyBorder="1" applyAlignment="1">
      <alignment horizontal="center" vertical="center" wrapText="1"/>
    </xf>
    <xf numFmtId="0" fontId="47" fillId="21" borderId="157" xfId="0" applyFont="1" applyFill="1" applyBorder="1" applyAlignment="1">
      <alignment vertical="center"/>
    </xf>
    <xf numFmtId="0" fontId="47" fillId="20" borderId="136" xfId="0" quotePrefix="1" applyFont="1" applyFill="1" applyBorder="1" applyAlignment="1">
      <alignment vertical="center"/>
    </xf>
    <xf numFmtId="3" fontId="48" fillId="20" borderId="54" xfId="0" applyNumberFormat="1" applyFont="1" applyFill="1" applyBorder="1" applyAlignment="1">
      <alignment vertical="center"/>
    </xf>
    <xf numFmtId="169" fontId="49" fillId="20" borderId="140" xfId="1" applyNumberFormat="1" applyFont="1" applyFill="1" applyBorder="1" applyAlignment="1">
      <alignment vertical="center"/>
    </xf>
    <xf numFmtId="4" fontId="36" fillId="0" borderId="105" xfId="0" applyNumberFormat="1" applyFont="1" applyBorder="1" applyAlignment="1">
      <alignment horizontal="center" vertical="center"/>
    </xf>
    <xf numFmtId="4" fontId="36" fillId="0" borderId="88" xfId="0" applyNumberFormat="1" applyFont="1" applyBorder="1" applyAlignment="1">
      <alignment horizontal="center" vertical="center"/>
    </xf>
    <xf numFmtId="3" fontId="8" fillId="20" borderId="54" xfId="0" applyNumberFormat="1" applyFont="1" applyFill="1" applyBorder="1" applyAlignment="1">
      <alignment vertical="center"/>
    </xf>
    <xf numFmtId="3" fontId="48" fillId="20" borderId="66" xfId="0" applyNumberFormat="1" applyFont="1" applyFill="1" applyBorder="1" applyAlignment="1">
      <alignment vertical="center"/>
    </xf>
    <xf numFmtId="169" fontId="49" fillId="20" borderId="0" xfId="1" applyNumberFormat="1" applyFont="1" applyFill="1" applyBorder="1" applyAlignment="1">
      <alignment vertical="center"/>
    </xf>
    <xf numFmtId="17" fontId="47" fillId="0" borderId="98" xfId="0" applyNumberFormat="1" applyFont="1" applyBorder="1" applyAlignment="1">
      <alignment horizontal="center" vertical="center" wrapText="1"/>
    </xf>
    <xf numFmtId="3" fontId="8" fillId="20" borderId="66" xfId="0" applyNumberFormat="1" applyFont="1" applyFill="1" applyBorder="1" applyAlignment="1">
      <alignment vertical="center"/>
    </xf>
    <xf numFmtId="0" fontId="36" fillId="20" borderId="158" xfId="0" quotePrefix="1" applyFont="1" applyFill="1" applyBorder="1" applyAlignment="1">
      <alignment vertical="center"/>
    </xf>
    <xf numFmtId="3" fontId="48" fillId="20" borderId="159" xfId="0" applyNumberFormat="1" applyFont="1" applyFill="1" applyBorder="1" applyAlignment="1">
      <alignment vertical="center"/>
    </xf>
    <xf numFmtId="169" fontId="48" fillId="20" borderId="160" xfId="1" applyNumberFormat="1" applyFont="1" applyFill="1" applyBorder="1" applyAlignment="1">
      <alignment vertical="center"/>
    </xf>
    <xf numFmtId="4" fontId="36" fillId="0" borderId="161" xfId="0" applyNumberFormat="1" applyFont="1" applyBorder="1" applyAlignment="1">
      <alignment horizontal="center" vertical="center"/>
    </xf>
    <xf numFmtId="4" fontId="36" fillId="0" borderId="162" xfId="0" applyNumberFormat="1" applyFont="1" applyBorder="1" applyAlignment="1">
      <alignment horizontal="center" vertical="center"/>
    </xf>
    <xf numFmtId="3" fontId="8" fillId="20" borderId="159" xfId="0" applyNumberFormat="1" applyFont="1" applyFill="1" applyBorder="1" applyAlignment="1">
      <alignment vertical="center"/>
    </xf>
    <xf numFmtId="0" fontId="47" fillId="20" borderId="158" xfId="0" quotePrefix="1" applyFont="1" applyFill="1" applyBorder="1" applyAlignment="1">
      <alignment vertical="center"/>
    </xf>
    <xf numFmtId="169" fontId="49" fillId="20" borderId="160" xfId="1" applyNumberFormat="1" applyFont="1" applyFill="1" applyBorder="1" applyAlignment="1">
      <alignment vertical="center"/>
    </xf>
    <xf numFmtId="4" fontId="50" fillId="21" borderId="46" xfId="0" applyNumberFormat="1" applyFont="1" applyFill="1" applyBorder="1" applyAlignment="1">
      <alignment horizontal="center" vertical="center" wrapText="1"/>
    </xf>
    <xf numFmtId="4" fontId="36" fillId="0" borderId="129" xfId="0" applyNumberFormat="1" applyFont="1" applyBorder="1" applyAlignment="1">
      <alignment horizontal="center" vertical="center"/>
    </xf>
    <xf numFmtId="4" fontId="36" fillId="0" borderId="112" xfId="0" applyNumberFormat="1" applyFont="1" applyBorder="1" applyAlignment="1">
      <alignment horizontal="center" vertical="center"/>
    </xf>
    <xf numFmtId="3" fontId="8" fillId="0" borderId="146" xfId="10" applyNumberFormat="1" applyFont="1" applyBorder="1" applyAlignment="1">
      <alignment horizontal="right"/>
    </xf>
    <xf numFmtId="3" fontId="8" fillId="0" borderId="98" xfId="10" applyNumberFormat="1" applyFont="1" applyBorder="1" applyAlignment="1">
      <alignment horizontal="right"/>
    </xf>
    <xf numFmtId="3" fontId="8" fillId="0" borderId="92" xfId="10" applyNumberFormat="1" applyFont="1" applyBorder="1" applyAlignment="1">
      <alignment horizontal="right"/>
    </xf>
    <xf numFmtId="3" fontId="16" fillId="2" borderId="3" xfId="10" applyNumberFormat="1" applyFont="1" applyFill="1" applyBorder="1" applyAlignment="1">
      <alignment horizontal="center" vertical="center"/>
    </xf>
    <xf numFmtId="3" fontId="17" fillId="2" borderId="135" xfId="10" applyNumberFormat="1" applyFont="1" applyFill="1" applyBorder="1" applyAlignment="1">
      <alignment horizontal="center" vertical="center"/>
    </xf>
    <xf numFmtId="3" fontId="8" fillId="2" borderId="129" xfId="10" applyNumberFormat="1" applyFont="1" applyFill="1" applyBorder="1" applyAlignment="1">
      <alignment horizontal="center" vertical="center"/>
    </xf>
    <xf numFmtId="3" fontId="11" fillId="13" borderId="129" xfId="10" applyNumberFormat="1" applyFont="1" applyFill="1" applyBorder="1" applyAlignment="1">
      <alignment horizontal="center" vertical="center"/>
    </xf>
    <xf numFmtId="4" fontId="20" fillId="0" borderId="56" xfId="10" applyNumberFormat="1" applyFont="1" applyBorder="1"/>
    <xf numFmtId="165" fontId="8" fillId="17" borderId="64" xfId="10" applyNumberFormat="1" applyFont="1" applyFill="1" applyBorder="1" applyAlignment="1">
      <alignment horizontal="right"/>
    </xf>
    <xf numFmtId="4" fontId="20" fillId="0" borderId="23" xfId="10" applyNumberFormat="1" applyFont="1" applyBorder="1"/>
    <xf numFmtId="165" fontId="8" fillId="17" borderId="78" xfId="10" applyNumberFormat="1" applyFont="1" applyFill="1" applyBorder="1" applyAlignment="1">
      <alignment horizontal="right"/>
    </xf>
    <xf numFmtId="165" fontId="8" fillId="17" borderId="145" xfId="10" applyNumberFormat="1" applyFont="1" applyFill="1" applyBorder="1" applyAlignment="1">
      <alignment horizontal="right"/>
    </xf>
    <xf numFmtId="165" fontId="8" fillId="17" borderId="92" xfId="10" applyNumberFormat="1" applyFont="1" applyFill="1" applyBorder="1" applyAlignment="1">
      <alignment horizontal="right"/>
    </xf>
    <xf numFmtId="165" fontId="8" fillId="11" borderId="64" xfId="10" applyNumberFormat="1" applyFont="1" applyFill="1" applyBorder="1" applyAlignment="1">
      <alignment horizontal="right"/>
    </xf>
    <xf numFmtId="4" fontId="21" fillId="0" borderId="23" xfId="10" applyNumberFormat="1" applyFont="1" applyBorder="1"/>
    <xf numFmtId="3" fontId="3" fillId="11" borderId="54" xfId="10" applyNumberFormat="1" applyFont="1" applyFill="1" applyBorder="1" applyAlignment="1">
      <alignment horizontal="center" vertical="center" wrapText="1"/>
    </xf>
    <xf numFmtId="3" fontId="18" fillId="11" borderId="135" xfId="10" applyNumberFormat="1" applyFont="1" applyFill="1" applyBorder="1" applyAlignment="1">
      <alignment horizontal="center" vertical="center"/>
    </xf>
    <xf numFmtId="3" fontId="12" fillId="4" borderId="97" xfId="10" applyNumberFormat="1" applyFont="1" applyFill="1" applyBorder="1" applyAlignment="1">
      <alignment horizontal="right"/>
    </xf>
    <xf numFmtId="168" fontId="12" fillId="4" borderId="10" xfId="10" applyNumberFormat="1" applyFont="1" applyFill="1" applyBorder="1" applyAlignment="1">
      <alignment horizontal="right"/>
    </xf>
    <xf numFmtId="3" fontId="12" fillId="8" borderId="65" xfId="10" applyNumberFormat="1" applyFont="1" applyFill="1" applyBorder="1" applyAlignment="1">
      <alignment horizontal="right"/>
    </xf>
    <xf numFmtId="168" fontId="12" fillId="8" borderId="12" xfId="10" applyNumberFormat="1" applyFont="1" applyFill="1" applyBorder="1" applyAlignment="1">
      <alignment horizontal="right"/>
    </xf>
    <xf numFmtId="3" fontId="12" fillId="13" borderId="105" xfId="10" applyNumberFormat="1" applyFont="1" applyFill="1" applyBorder="1" applyAlignment="1">
      <alignment horizontal="right"/>
    </xf>
    <xf numFmtId="3" fontId="12" fillId="13" borderId="42" xfId="10" applyNumberFormat="1" applyFont="1" applyFill="1" applyBorder="1" applyAlignment="1">
      <alignment horizontal="right"/>
    </xf>
    <xf numFmtId="168" fontId="12" fillId="13" borderId="42" xfId="10" applyNumberFormat="1" applyFont="1" applyFill="1" applyBorder="1" applyAlignment="1">
      <alignment horizontal="right"/>
    </xf>
    <xf numFmtId="3" fontId="12" fillId="5" borderId="103" xfId="10" applyNumberFormat="1" applyFont="1" applyFill="1" applyBorder="1" applyAlignment="1">
      <alignment horizontal="center" vertical="center" wrapText="1"/>
    </xf>
    <xf numFmtId="3" fontId="12" fillId="5" borderId="149" xfId="10" applyNumberFormat="1" applyFont="1" applyFill="1" applyBorder="1" applyAlignment="1">
      <alignment horizontal="center" vertical="center" wrapText="1"/>
    </xf>
    <xf numFmtId="3" fontId="12" fillId="5" borderId="90" xfId="10" applyNumberFormat="1" applyFont="1" applyFill="1" applyBorder="1" applyAlignment="1">
      <alignment horizontal="right"/>
    </xf>
    <xf numFmtId="3" fontId="12" fillId="5" borderId="89" xfId="10" applyNumberFormat="1" applyFont="1" applyFill="1" applyBorder="1" applyAlignment="1">
      <alignment horizontal="right"/>
    </xf>
    <xf numFmtId="168" fontId="12" fillId="5" borderId="8" xfId="10" applyNumberFormat="1" applyFont="1" applyFill="1" applyBorder="1" applyAlignment="1">
      <alignment horizontal="right"/>
    </xf>
    <xf numFmtId="168" fontId="12" fillId="5" borderId="86" xfId="10" applyNumberFormat="1" applyFont="1" applyFill="1" applyBorder="1" applyAlignment="1">
      <alignment horizontal="right"/>
    </xf>
    <xf numFmtId="3" fontId="8" fillId="0" borderId="140" xfId="10" applyNumberFormat="1" applyFont="1" applyBorder="1" applyAlignment="1">
      <alignment horizontal="right"/>
    </xf>
    <xf numFmtId="3" fontId="8" fillId="0" borderId="11" xfId="10" applyNumberFormat="1" applyFont="1" applyBorder="1" applyAlignment="1">
      <alignment horizontal="right"/>
    </xf>
    <xf numFmtId="3" fontId="8" fillId="0" borderId="0" xfId="10" applyNumberFormat="1" applyFont="1" applyAlignment="1">
      <alignment horizontal="right"/>
    </xf>
    <xf numFmtId="3" fontId="8" fillId="0" borderId="54" xfId="10" applyNumberFormat="1" applyFont="1" applyBorder="1" applyAlignment="1">
      <alignment horizontal="right"/>
    </xf>
    <xf numFmtId="3" fontId="8" fillId="0" borderId="65" xfId="10" applyNumberFormat="1" applyFont="1" applyBorder="1" applyAlignment="1">
      <alignment horizontal="right"/>
    </xf>
    <xf numFmtId="3" fontId="8" fillId="5" borderId="146" xfId="10" applyNumberFormat="1" applyFont="1" applyFill="1" applyBorder="1" applyAlignment="1">
      <alignment horizontal="center" vertical="center" wrapText="1"/>
    </xf>
    <xf numFmtId="4" fontId="20" fillId="0" borderId="45" xfId="10" applyNumberFormat="1" applyFont="1" applyBorder="1"/>
    <xf numFmtId="165" fontId="12" fillId="4" borderId="10" xfId="10" applyNumberFormat="1" applyFont="1" applyFill="1" applyBorder="1" applyAlignment="1">
      <alignment horizontal="right"/>
    </xf>
    <xf numFmtId="165" fontId="12" fillId="4" borderId="44" xfId="10" applyNumberFormat="1" applyFont="1" applyFill="1" applyBorder="1" applyAlignment="1">
      <alignment horizontal="right"/>
    </xf>
    <xf numFmtId="165" fontId="12" fillId="11" borderId="64" xfId="10" applyNumberFormat="1" applyFont="1" applyFill="1" applyBorder="1" applyAlignment="1">
      <alignment horizontal="right"/>
    </xf>
    <xf numFmtId="165" fontId="12" fillId="11" borderId="65" xfId="10" applyNumberFormat="1" applyFont="1" applyFill="1" applyBorder="1" applyAlignment="1">
      <alignment horizontal="right"/>
    </xf>
    <xf numFmtId="3" fontId="16" fillId="2" borderId="64" xfId="10" applyNumberFormat="1" applyFont="1" applyFill="1" applyBorder="1" applyAlignment="1">
      <alignment horizontal="center"/>
    </xf>
    <xf numFmtId="3" fontId="9" fillId="2" borderId="94" xfId="10" applyNumberFormat="1" applyFont="1" applyFill="1" applyBorder="1" applyAlignment="1">
      <alignment horizontal="center" vertical="center" wrapText="1"/>
    </xf>
    <xf numFmtId="165" fontId="3" fillId="0" borderId="8" xfId="10" applyNumberFormat="1" applyFont="1" applyBorder="1" applyAlignment="1">
      <alignment horizontal="right"/>
    </xf>
    <xf numFmtId="165" fontId="3" fillId="0" borderId="86" xfId="10" applyNumberFormat="1" applyFont="1" applyBorder="1" applyAlignment="1">
      <alignment horizontal="right"/>
    </xf>
    <xf numFmtId="3" fontId="8" fillId="2" borderId="83" xfId="10" applyNumberFormat="1" applyFont="1" applyFill="1" applyBorder="1" applyAlignment="1">
      <alignment horizontal="center" vertical="center"/>
    </xf>
    <xf numFmtId="3" fontId="12" fillId="5" borderId="148" xfId="10" applyNumberFormat="1" applyFont="1" applyFill="1" applyBorder="1" applyAlignment="1">
      <alignment horizontal="center" vertical="center" wrapText="1"/>
    </xf>
    <xf numFmtId="165" fontId="8" fillId="13" borderId="90" xfId="10" applyNumberFormat="1" applyFont="1" applyFill="1" applyBorder="1" applyAlignment="1">
      <alignment horizontal="right"/>
    </xf>
    <xf numFmtId="165" fontId="8" fillId="0" borderId="115" xfId="10" applyNumberFormat="1" applyFont="1" applyBorder="1" applyAlignment="1">
      <alignment horizontal="right"/>
    </xf>
    <xf numFmtId="165" fontId="3" fillId="0" borderId="79" xfId="10" applyNumberFormat="1" applyFont="1" applyBorder="1" applyAlignment="1">
      <alignment horizontal="right"/>
    </xf>
    <xf numFmtId="165" fontId="3" fillId="0" borderId="145" xfId="10" applyNumberFormat="1" applyFont="1" applyBorder="1" applyAlignment="1">
      <alignment horizontal="right"/>
    </xf>
    <xf numFmtId="165" fontId="3" fillId="0" borderId="142" xfId="10" applyNumberFormat="1" applyFont="1" applyBorder="1" applyAlignment="1">
      <alignment horizontal="right"/>
    </xf>
    <xf numFmtId="165" fontId="3" fillId="0" borderId="73" xfId="10" applyNumberFormat="1" applyFont="1" applyBorder="1" applyAlignment="1">
      <alignment horizontal="right"/>
    </xf>
    <xf numFmtId="164" fontId="23" fillId="0" borderId="60" xfId="10" applyNumberFormat="1" applyFont="1" applyBorder="1" applyAlignment="1">
      <alignment horizontal="center" vertical="center" wrapText="1"/>
    </xf>
    <xf numFmtId="3" fontId="8" fillId="19" borderId="149" xfId="10" applyNumberFormat="1" applyFont="1" applyFill="1" applyBorder="1" applyAlignment="1">
      <alignment horizontal="center" vertical="center" wrapText="1"/>
    </xf>
    <xf numFmtId="3" fontId="9" fillId="19" borderId="77" xfId="10" applyNumberFormat="1" applyFont="1" applyFill="1" applyBorder="1" applyAlignment="1">
      <alignment horizontal="center" vertical="center"/>
    </xf>
    <xf numFmtId="3" fontId="8" fillId="17" borderId="164" xfId="10" applyNumberFormat="1" applyFont="1" applyFill="1" applyBorder="1" applyAlignment="1">
      <alignment horizontal="right"/>
    </xf>
    <xf numFmtId="3" fontId="8" fillId="19" borderId="109" xfId="10" applyNumberFormat="1" applyFont="1" applyFill="1" applyBorder="1" applyAlignment="1">
      <alignment horizontal="right"/>
    </xf>
    <xf numFmtId="3" fontId="8" fillId="19" borderId="92" xfId="10" applyNumberFormat="1" applyFont="1" applyFill="1" applyBorder="1" applyAlignment="1">
      <alignment horizontal="right"/>
    </xf>
    <xf numFmtId="3" fontId="20" fillId="19" borderId="49" xfId="10" applyNumberFormat="1" applyFont="1" applyFill="1" applyBorder="1"/>
    <xf numFmtId="3" fontId="14" fillId="0" borderId="54" xfId="10" applyNumberFormat="1" applyFont="1" applyBorder="1" applyAlignment="1">
      <alignment horizontal="center" vertical="center" wrapText="1" shrinkToFit="1"/>
    </xf>
    <xf numFmtId="3" fontId="14" fillId="0" borderId="135" xfId="10" applyNumberFormat="1" applyFont="1" applyBorder="1" applyAlignment="1">
      <alignment horizontal="center" vertical="center"/>
    </xf>
    <xf numFmtId="3" fontId="14" fillId="0" borderId="64" xfId="10" applyNumberFormat="1" applyFont="1" applyBorder="1" applyAlignment="1">
      <alignment horizontal="center"/>
    </xf>
    <xf numFmtId="4" fontId="16" fillId="3" borderId="5" xfId="10" applyNumberFormat="1" applyFont="1" applyFill="1" applyBorder="1" applyAlignment="1">
      <alignment horizontal="center"/>
    </xf>
    <xf numFmtId="4" fontId="16" fillId="3" borderId="11" xfId="10" applyNumberFormat="1" applyFont="1" applyFill="1" applyBorder="1" applyAlignment="1">
      <alignment horizontal="center"/>
    </xf>
    <xf numFmtId="4" fontId="16" fillId="3" borderId="19" xfId="10" applyNumberFormat="1" applyFont="1" applyFill="1" applyBorder="1" applyAlignment="1">
      <alignment horizontal="center"/>
    </xf>
    <xf numFmtId="4" fontId="16" fillId="3" borderId="20" xfId="10" applyNumberFormat="1" applyFont="1" applyFill="1" applyBorder="1" applyAlignment="1">
      <alignment horizontal="center"/>
    </xf>
    <xf numFmtId="3" fontId="8" fillId="0" borderId="129" xfId="10" applyNumberFormat="1" applyFont="1" applyBorder="1" applyAlignment="1">
      <alignment horizontal="center" vertical="center"/>
    </xf>
    <xf numFmtId="3" fontId="9" fillId="12" borderId="134" xfId="10" applyNumberFormat="1" applyFont="1" applyFill="1" applyBorder="1" applyAlignment="1">
      <alignment horizontal="center" vertical="center"/>
    </xf>
    <xf numFmtId="4" fontId="20" fillId="12" borderId="48" xfId="10" applyNumberFormat="1" applyFont="1" applyFill="1" applyBorder="1"/>
    <xf numFmtId="3" fontId="11" fillId="0" borderId="58" xfId="10" applyNumberFormat="1" applyFont="1" applyBorder="1"/>
    <xf numFmtId="3" fontId="53" fillId="0" borderId="129" xfId="10" applyNumberFormat="1" applyFont="1" applyBorder="1" applyAlignment="1">
      <alignment horizontal="center" vertical="center"/>
    </xf>
    <xf numFmtId="4" fontId="16" fillId="3" borderId="65" xfId="10" applyNumberFormat="1" applyFont="1" applyFill="1" applyBorder="1" applyAlignment="1">
      <alignment horizontal="center"/>
    </xf>
    <xf numFmtId="3" fontId="44" fillId="3" borderId="5" xfId="10" applyNumberFormat="1" applyFont="1" applyFill="1" applyBorder="1" applyAlignment="1">
      <alignment horizontal="center"/>
    </xf>
    <xf numFmtId="3" fontId="44" fillId="3" borderId="11" xfId="10" applyNumberFormat="1" applyFont="1" applyFill="1" applyBorder="1" applyAlignment="1">
      <alignment horizontal="center"/>
    </xf>
    <xf numFmtId="3" fontId="44" fillId="3" borderId="19" xfId="10" applyNumberFormat="1" applyFont="1" applyFill="1" applyBorder="1" applyAlignment="1">
      <alignment horizontal="center"/>
    </xf>
    <xf numFmtId="3" fontId="44" fillId="3" borderId="20" xfId="10" applyNumberFormat="1" applyFont="1" applyFill="1" applyBorder="1" applyAlignment="1">
      <alignment horizontal="center"/>
    </xf>
    <xf numFmtId="3" fontId="14" fillId="0" borderId="42" xfId="10" applyNumberFormat="1" applyFont="1" applyBorder="1" applyAlignment="1">
      <alignment horizontal="center"/>
    </xf>
    <xf numFmtId="3" fontId="3" fillId="0" borderId="146" xfId="10" applyNumberFormat="1" applyFont="1" applyBorder="1" applyAlignment="1">
      <alignment horizontal="center" vertical="top" wrapText="1"/>
    </xf>
    <xf numFmtId="3" fontId="3" fillId="0" borderId="129" xfId="10" applyNumberFormat="1" applyFont="1" applyBorder="1" applyAlignment="1">
      <alignment horizontal="center" vertical="top" wrapText="1"/>
    </xf>
    <xf numFmtId="3" fontId="3" fillId="0" borderId="148" xfId="10" applyNumberFormat="1" applyFont="1" applyBorder="1" applyAlignment="1">
      <alignment vertical="top" wrapText="1"/>
    </xf>
    <xf numFmtId="3" fontId="3" fillId="0" borderId="110" xfId="10" applyNumberFormat="1" applyFont="1" applyBorder="1" applyAlignment="1">
      <alignment horizontal="center" vertical="top" wrapText="1"/>
    </xf>
    <xf numFmtId="0" fontId="62" fillId="0" borderId="0" xfId="0" applyFont="1"/>
    <xf numFmtId="3" fontId="38" fillId="0" borderId="98" xfId="0" applyNumberFormat="1" applyFont="1" applyBorder="1"/>
    <xf numFmtId="165" fontId="16" fillId="3" borderId="12" xfId="10" applyNumberFormat="1" applyFont="1" applyFill="1" applyBorder="1" applyAlignment="1">
      <alignment horizontal="center"/>
    </xf>
    <xf numFmtId="168" fontId="16" fillId="3" borderId="12" xfId="10" applyNumberFormat="1" applyFont="1" applyFill="1" applyBorder="1" applyAlignment="1">
      <alignment horizontal="center"/>
    </xf>
    <xf numFmtId="4" fontId="16" fillId="3" borderId="3" xfId="10" applyNumberFormat="1" applyFont="1" applyFill="1" applyBorder="1" applyAlignment="1">
      <alignment horizontal="center" vertical="center"/>
    </xf>
    <xf numFmtId="0" fontId="0" fillId="0" borderId="83" xfId="0" applyBorder="1"/>
    <xf numFmtId="4" fontId="15" fillId="0" borderId="12" xfId="10" applyNumberFormat="1" applyFont="1" applyBorder="1" applyAlignment="1">
      <alignment horizontal="center"/>
    </xf>
    <xf numFmtId="4" fontId="20" fillId="19" borderId="46" xfId="10" applyNumberFormat="1" applyFont="1" applyFill="1" applyBorder="1"/>
    <xf numFmtId="17" fontId="47" fillId="0" borderId="159" xfId="0" applyNumberFormat="1" applyFont="1" applyBorder="1" applyAlignment="1">
      <alignment horizontal="center" vertical="center" wrapText="1"/>
    </xf>
    <xf numFmtId="4" fontId="63" fillId="0" borderId="54" xfId="0" applyNumberFormat="1" applyFont="1" applyBorder="1" applyAlignment="1">
      <alignment horizontal="center" vertical="center"/>
    </xf>
    <xf numFmtId="4" fontId="36" fillId="0" borderId="159" xfId="0" applyNumberFormat="1" applyFont="1" applyBorder="1" applyAlignment="1">
      <alignment horizontal="center" vertical="center"/>
    </xf>
    <xf numFmtId="4" fontId="36" fillId="0" borderId="65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vertical="center" wrapText="1"/>
    </xf>
    <xf numFmtId="4" fontId="0" fillId="16" borderId="54" xfId="0" applyNumberFormat="1" applyFill="1" applyBorder="1"/>
    <xf numFmtId="4" fontId="36" fillId="15" borderId="54" xfId="0" applyNumberFormat="1" applyFont="1" applyFill="1" applyBorder="1" applyAlignment="1">
      <alignment horizontal="center" vertical="center"/>
    </xf>
    <xf numFmtId="4" fontId="36" fillId="15" borderId="159" xfId="0" applyNumberFormat="1" applyFont="1" applyFill="1" applyBorder="1" applyAlignment="1">
      <alignment horizontal="center" vertical="center"/>
    </xf>
    <xf numFmtId="4" fontId="36" fillId="15" borderId="65" xfId="0" applyNumberFormat="1" applyFont="1" applyFill="1" applyBorder="1" applyAlignment="1">
      <alignment horizontal="center" vertical="center"/>
    </xf>
    <xf numFmtId="4" fontId="36" fillId="15" borderId="66" xfId="0" applyNumberFormat="1" applyFont="1" applyFill="1" applyBorder="1" applyAlignment="1">
      <alignment horizontal="center" vertical="center"/>
    </xf>
    <xf numFmtId="4" fontId="48" fillId="21" borderId="48" xfId="0" applyNumberFormat="1" applyFont="1" applyFill="1" applyBorder="1" applyAlignment="1">
      <alignment horizontal="center" vertical="center"/>
    </xf>
    <xf numFmtId="4" fontId="48" fillId="15" borderId="23" xfId="1" applyNumberFormat="1" applyFont="1" applyFill="1" applyBorder="1" applyAlignment="1">
      <alignment horizontal="center" vertical="center"/>
    </xf>
    <xf numFmtId="165" fontId="8" fillId="12" borderId="62" xfId="10" applyNumberFormat="1" applyFont="1" applyFill="1" applyBorder="1" applyAlignment="1">
      <alignment horizontal="center"/>
    </xf>
    <xf numFmtId="165" fontId="8" fillId="0" borderId="53" xfId="10" applyNumberFormat="1" applyFont="1" applyBorder="1" applyAlignment="1">
      <alignment horizontal="center"/>
    </xf>
    <xf numFmtId="165" fontId="8" fillId="12" borderId="53" xfId="10" applyNumberFormat="1" applyFont="1" applyFill="1" applyBorder="1" applyAlignment="1">
      <alignment horizontal="center"/>
    </xf>
    <xf numFmtId="3" fontId="8" fillId="12" borderId="9" xfId="10" applyNumberFormat="1" applyFont="1" applyFill="1" applyBorder="1" applyAlignment="1">
      <alignment horizontal="center"/>
    </xf>
    <xf numFmtId="165" fontId="8" fillId="0" borderId="74" xfId="10" applyNumberFormat="1" applyFont="1" applyBorder="1" applyAlignment="1">
      <alignment horizontal="center"/>
    </xf>
    <xf numFmtId="165" fontId="8" fillId="17" borderId="64" xfId="10" applyNumberFormat="1" applyFont="1" applyFill="1" applyBorder="1" applyAlignment="1">
      <alignment horizontal="center"/>
    </xf>
    <xf numFmtId="165" fontId="8" fillId="0" borderId="5" xfId="10" applyNumberFormat="1" applyFont="1" applyBorder="1" applyAlignment="1">
      <alignment horizontal="center"/>
    </xf>
    <xf numFmtId="165" fontId="8" fillId="17" borderId="78" xfId="10" applyNumberFormat="1" applyFont="1" applyFill="1" applyBorder="1" applyAlignment="1">
      <alignment horizontal="center"/>
    </xf>
    <xf numFmtId="165" fontId="8" fillId="17" borderId="53" xfId="10" applyNumberFormat="1" applyFont="1" applyFill="1" applyBorder="1" applyAlignment="1">
      <alignment horizontal="center"/>
    </xf>
    <xf numFmtId="165" fontId="8" fillId="17" borderId="145" xfId="10" applyNumberFormat="1" applyFont="1" applyFill="1" applyBorder="1" applyAlignment="1">
      <alignment horizontal="center"/>
    </xf>
    <xf numFmtId="165" fontId="8" fillId="0" borderId="62" xfId="10" applyNumberFormat="1" applyFont="1" applyBorder="1" applyAlignment="1">
      <alignment horizontal="center"/>
    </xf>
    <xf numFmtId="165" fontId="8" fillId="17" borderId="62" xfId="10" applyNumberFormat="1" applyFont="1" applyFill="1" applyBorder="1" applyAlignment="1">
      <alignment horizontal="center"/>
    </xf>
    <xf numFmtId="165" fontId="8" fillId="17" borderId="92" xfId="10" applyNumberFormat="1" applyFont="1" applyFill="1" applyBorder="1" applyAlignment="1">
      <alignment horizontal="center"/>
    </xf>
    <xf numFmtId="168" fontId="8" fillId="0" borderId="91" xfId="10" applyNumberFormat="1" applyFont="1" applyBorder="1" applyAlignment="1">
      <alignment horizontal="right"/>
    </xf>
    <xf numFmtId="168" fontId="8" fillId="0" borderId="43" xfId="10" applyNumberFormat="1" applyFont="1" applyBorder="1" applyAlignment="1">
      <alignment horizontal="right"/>
    </xf>
    <xf numFmtId="168" fontId="8" fillId="0" borderId="88" xfId="10" applyNumberFormat="1" applyFont="1" applyBorder="1" applyAlignment="1">
      <alignment horizontal="right"/>
    </xf>
    <xf numFmtId="168" fontId="8" fillId="0" borderId="97" xfId="10" applyNumberFormat="1" applyFont="1" applyBorder="1" applyAlignment="1">
      <alignment horizontal="right"/>
    </xf>
    <xf numFmtId="168" fontId="8" fillId="0" borderId="54" xfId="10" applyNumberFormat="1" applyFont="1" applyBorder="1" applyAlignment="1">
      <alignment horizontal="right"/>
    </xf>
    <xf numFmtId="168" fontId="8" fillId="0" borderId="140" xfId="10" applyNumberFormat="1" applyFont="1" applyBorder="1" applyAlignment="1">
      <alignment horizontal="right"/>
    </xf>
    <xf numFmtId="168" fontId="12" fillId="5" borderId="90" xfId="10" applyNumberFormat="1" applyFont="1" applyFill="1" applyBorder="1" applyAlignment="1">
      <alignment horizontal="right"/>
    </xf>
    <xf numFmtId="168" fontId="12" fillId="5" borderId="88" xfId="10" applyNumberFormat="1" applyFont="1" applyFill="1" applyBorder="1" applyAlignment="1">
      <alignment horizontal="right"/>
    </xf>
    <xf numFmtId="168" fontId="12" fillId="5" borderId="89" xfId="10" applyNumberFormat="1" applyFont="1" applyFill="1" applyBorder="1" applyAlignment="1">
      <alignment horizontal="right"/>
    </xf>
    <xf numFmtId="168" fontId="12" fillId="13" borderId="105" xfId="10" applyNumberFormat="1" applyFont="1" applyFill="1" applyBorder="1" applyAlignment="1">
      <alignment horizontal="right"/>
    </xf>
    <xf numFmtId="168" fontId="12" fillId="13" borderId="88" xfId="10" applyNumberFormat="1" applyFont="1" applyFill="1" applyBorder="1" applyAlignment="1">
      <alignment horizontal="right"/>
    </xf>
    <xf numFmtId="168" fontId="12" fillId="13" borderId="97" xfId="10" applyNumberFormat="1" applyFont="1" applyFill="1" applyBorder="1" applyAlignment="1">
      <alignment horizontal="right"/>
    </xf>
    <xf numFmtId="168" fontId="12" fillId="4" borderId="90" xfId="10" applyNumberFormat="1" applyFont="1" applyFill="1" applyBorder="1" applyAlignment="1">
      <alignment horizontal="right"/>
    </xf>
    <xf numFmtId="168" fontId="12" fillId="4" borderId="97" xfId="10" applyNumberFormat="1" applyFont="1" applyFill="1" applyBorder="1" applyAlignment="1">
      <alignment horizontal="right"/>
    </xf>
    <xf numFmtId="168" fontId="12" fillId="8" borderId="65" xfId="10" applyNumberFormat="1" applyFont="1" applyFill="1" applyBorder="1" applyAlignment="1">
      <alignment horizontal="right"/>
    </xf>
    <xf numFmtId="168" fontId="8" fillId="0" borderId="8" xfId="10" applyNumberFormat="1" applyFont="1" applyBorder="1" applyAlignment="1">
      <alignment horizontal="right"/>
    </xf>
    <xf numFmtId="168" fontId="8" fillId="0" borderId="42" xfId="10" applyNumberFormat="1" applyFont="1" applyBorder="1" applyAlignment="1">
      <alignment horizontal="right"/>
    </xf>
    <xf numFmtId="168" fontId="8" fillId="0" borderId="10" xfId="10" applyNumberFormat="1" applyFont="1" applyBorder="1" applyAlignment="1">
      <alignment horizontal="right"/>
    </xf>
    <xf numFmtId="168" fontId="8" fillId="0" borderId="12" xfId="10" applyNumberFormat="1" applyFont="1" applyBorder="1" applyAlignment="1">
      <alignment horizontal="right"/>
    </xf>
    <xf numFmtId="168" fontId="8" fillId="0" borderId="11" xfId="10" applyNumberFormat="1" applyFont="1" applyBorder="1" applyAlignment="1">
      <alignment horizontal="right"/>
    </xf>
    <xf numFmtId="168" fontId="12" fillId="17" borderId="86" xfId="10" applyNumberFormat="1" applyFont="1" applyFill="1" applyBorder="1" applyAlignment="1">
      <alignment horizontal="right"/>
    </xf>
    <xf numFmtId="168" fontId="8" fillId="0" borderId="62" xfId="10" applyNumberFormat="1" applyFont="1" applyBorder="1" applyAlignment="1">
      <alignment horizontal="right"/>
    </xf>
    <xf numFmtId="168" fontId="8" fillId="0" borderId="74" xfId="10" applyNumberFormat="1" applyFont="1" applyBorder="1" applyAlignment="1">
      <alignment horizontal="right"/>
    </xf>
    <xf numFmtId="168" fontId="8" fillId="0" borderId="65" xfId="10" applyNumberFormat="1" applyFont="1" applyBorder="1" applyAlignment="1">
      <alignment horizontal="right"/>
    </xf>
    <xf numFmtId="168" fontId="8" fillId="0" borderId="0" xfId="10" applyNumberFormat="1" applyFont="1" applyAlignment="1">
      <alignment horizontal="right"/>
    </xf>
    <xf numFmtId="10" fontId="48" fillId="15" borderId="54" xfId="11" applyNumberFormat="1" applyFont="1" applyFill="1" applyBorder="1" applyAlignment="1">
      <alignment horizontal="center" vertical="center"/>
    </xf>
    <xf numFmtId="10" fontId="48" fillId="15" borderId="159" xfId="11" applyNumberFormat="1" applyFont="1" applyFill="1" applyBorder="1" applyAlignment="1">
      <alignment horizontal="center" vertical="center"/>
    </xf>
    <xf numFmtId="10" fontId="48" fillId="15" borderId="66" xfId="11" applyNumberFormat="1" applyFont="1" applyFill="1" applyBorder="1" applyAlignment="1">
      <alignment horizontal="center" vertical="center"/>
    </xf>
    <xf numFmtId="10" fontId="48" fillId="15" borderId="23" xfId="11" applyNumberFormat="1" applyFont="1" applyFill="1" applyBorder="1" applyAlignment="1">
      <alignment horizontal="center" vertical="center"/>
    </xf>
    <xf numFmtId="165" fontId="48" fillId="21" borderId="47" xfId="0" applyNumberFormat="1" applyFont="1" applyFill="1" applyBorder="1" applyAlignment="1">
      <alignment horizontal="center" vertical="center"/>
    </xf>
    <xf numFmtId="165" fontId="36" fillId="15" borderId="54" xfId="0" applyNumberFormat="1" applyFont="1" applyFill="1" applyBorder="1" applyAlignment="1">
      <alignment horizontal="center" vertical="center"/>
    </xf>
    <xf numFmtId="167" fontId="48" fillId="21" borderId="46" xfId="0" applyNumberFormat="1" applyFont="1" applyFill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8" fillId="0" borderId="159" xfId="0" applyFont="1" applyBorder="1" applyAlignment="1">
      <alignment horizontal="center" vertical="center"/>
    </xf>
    <xf numFmtId="0" fontId="49" fillId="0" borderId="159" xfId="0" applyFont="1" applyBorder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2" fontId="22" fillId="0" borderId="0" xfId="10" applyNumberFormat="1" applyFont="1" applyAlignment="1">
      <alignment horizontal="center" vertical="center" wrapText="1"/>
    </xf>
    <xf numFmtId="165" fontId="8" fillId="22" borderId="62" xfId="10" applyNumberFormat="1" applyFont="1" applyFill="1" applyBorder="1" applyAlignment="1">
      <alignment horizontal="right"/>
    </xf>
    <xf numFmtId="3" fontId="12" fillId="0" borderId="89" xfId="10" applyNumberFormat="1" applyFont="1" applyBorder="1" applyAlignment="1">
      <alignment horizontal="right"/>
    </xf>
    <xf numFmtId="168" fontId="12" fillId="0" borderId="86" xfId="10" applyNumberFormat="1" applyFont="1" applyBorder="1" applyAlignment="1">
      <alignment horizontal="right"/>
    </xf>
    <xf numFmtId="4" fontId="12" fillId="5" borderId="90" xfId="10" applyNumberFormat="1" applyFont="1" applyFill="1" applyBorder="1" applyAlignment="1">
      <alignment horizontal="right"/>
    </xf>
    <xf numFmtId="4" fontId="12" fillId="5" borderId="88" xfId="10" applyNumberFormat="1" applyFont="1" applyFill="1" applyBorder="1" applyAlignment="1">
      <alignment horizontal="right"/>
    </xf>
    <xf numFmtId="4" fontId="12" fillId="5" borderId="89" xfId="10" applyNumberFormat="1" applyFont="1" applyFill="1" applyBorder="1" applyAlignment="1">
      <alignment horizontal="right"/>
    </xf>
    <xf numFmtId="4" fontId="12" fillId="5" borderId="8" xfId="10" applyNumberFormat="1" applyFont="1" applyFill="1" applyBorder="1" applyAlignment="1">
      <alignment horizontal="right"/>
    </xf>
    <xf numFmtId="4" fontId="12" fillId="5" borderId="9" xfId="10" applyNumberFormat="1" applyFont="1" applyFill="1" applyBorder="1" applyAlignment="1">
      <alignment horizontal="right"/>
    </xf>
    <xf numFmtId="4" fontId="12" fillId="17" borderId="86" xfId="10" applyNumberFormat="1" applyFont="1" applyFill="1" applyBorder="1" applyAlignment="1">
      <alignment horizontal="right"/>
    </xf>
    <xf numFmtId="4" fontId="12" fillId="0" borderId="97" xfId="10" applyNumberFormat="1" applyFont="1" applyBorder="1" applyAlignment="1">
      <alignment horizontal="right"/>
    </xf>
    <xf numFmtId="4" fontId="12" fillId="0" borderId="10" xfId="10" applyNumberFormat="1" applyFont="1" applyBorder="1" applyAlignment="1">
      <alignment horizontal="right"/>
    </xf>
    <xf numFmtId="4" fontId="12" fillId="0" borderId="98" xfId="10" applyNumberFormat="1" applyFont="1" applyBorder="1" applyAlignment="1">
      <alignment horizontal="right"/>
    </xf>
    <xf numFmtId="4" fontId="12" fillId="0" borderId="55" xfId="10" applyNumberFormat="1" applyFont="1" applyBorder="1" applyAlignment="1">
      <alignment horizontal="right"/>
    </xf>
    <xf numFmtId="4" fontId="12" fillId="0" borderId="129" xfId="10" applyNumberFormat="1" applyFont="1" applyBorder="1" applyAlignment="1">
      <alignment horizontal="right"/>
    </xf>
    <xf numFmtId="4" fontId="12" fillId="0" borderId="9" xfId="10" applyNumberFormat="1" applyFont="1" applyBorder="1" applyAlignment="1">
      <alignment horizontal="right"/>
    </xf>
    <xf numFmtId="4" fontId="12" fillId="0" borderId="112" xfId="10" applyNumberFormat="1" applyFont="1" applyBorder="1" applyAlignment="1">
      <alignment horizontal="right"/>
    </xf>
    <xf numFmtId="0" fontId="64" fillId="0" borderId="9" xfId="0" applyFont="1" applyBorder="1"/>
    <xf numFmtId="0" fontId="64" fillId="0" borderId="0" xfId="0" applyFont="1"/>
    <xf numFmtId="165" fontId="36" fillId="0" borderId="88" xfId="0" applyNumberFormat="1" applyFont="1" applyBorder="1" applyAlignment="1">
      <alignment horizontal="center" vertical="center"/>
    </xf>
    <xf numFmtId="165" fontId="36" fillId="0" borderId="162" xfId="0" applyNumberFormat="1" applyFont="1" applyBorder="1" applyAlignment="1">
      <alignment horizontal="center" vertical="center"/>
    </xf>
    <xf numFmtId="165" fontId="8" fillId="2" borderId="43" xfId="10" applyNumberFormat="1" applyFont="1" applyFill="1" applyBorder="1" applyAlignment="1">
      <alignment horizontal="right"/>
    </xf>
    <xf numFmtId="165" fontId="8" fillId="0" borderId="43" xfId="10" applyNumberFormat="1" applyFont="1" applyBorder="1" applyAlignment="1">
      <alignment horizontal="right"/>
    </xf>
    <xf numFmtId="165" fontId="0" fillId="0" borderId="43" xfId="0" applyNumberFormat="1" applyBorder="1"/>
    <xf numFmtId="165" fontId="8" fillId="0" borderId="127" xfId="10" applyNumberFormat="1" applyFont="1" applyBorder="1" applyAlignment="1">
      <alignment horizontal="right"/>
    </xf>
    <xf numFmtId="165" fontId="8" fillId="2" borderId="136" xfId="10" applyNumberFormat="1" applyFont="1" applyFill="1" applyBorder="1" applyAlignment="1">
      <alignment horizontal="right"/>
    </xf>
    <xf numFmtId="3" fontId="8" fillId="12" borderId="83" xfId="10" applyNumberFormat="1" applyFont="1" applyFill="1" applyBorder="1" applyAlignment="1">
      <alignment horizontal="right" wrapText="1"/>
    </xf>
    <xf numFmtId="165" fontId="8" fillId="12" borderId="112" xfId="10" applyNumberFormat="1" applyFont="1" applyFill="1" applyBorder="1" applyAlignment="1">
      <alignment horizontal="right"/>
    </xf>
    <xf numFmtId="165" fontId="8" fillId="0" borderId="112" xfId="10" applyNumberFormat="1" applyFont="1" applyBorder="1" applyAlignment="1">
      <alignment horizontal="right"/>
    </xf>
    <xf numFmtId="3" fontId="8" fillId="12" borderId="94" xfId="10" applyNumberFormat="1" applyFont="1" applyFill="1" applyBorder="1" applyAlignment="1">
      <alignment horizontal="right" wrapText="1"/>
    </xf>
    <xf numFmtId="3" fontId="8" fillId="0" borderId="112" xfId="10" applyNumberFormat="1" applyFont="1" applyBorder="1" applyAlignment="1">
      <alignment horizontal="right"/>
    </xf>
    <xf numFmtId="165" fontId="0" fillId="0" borderId="112" xfId="0" applyNumberFormat="1" applyBorder="1"/>
    <xf numFmtId="165" fontId="8" fillId="5" borderId="74" xfId="10" applyNumberFormat="1" applyFont="1" applyFill="1" applyBorder="1" applyAlignment="1">
      <alignment horizontal="right"/>
    </xf>
    <xf numFmtId="165" fontId="8" fillId="5" borderId="42" xfId="10" applyNumberFormat="1" applyFont="1" applyFill="1" applyBorder="1" applyAlignment="1">
      <alignment horizontal="right"/>
    </xf>
    <xf numFmtId="165" fontId="8" fillId="5" borderId="9" xfId="10" applyNumberFormat="1" applyFont="1" applyFill="1" applyBorder="1" applyAlignment="1">
      <alignment horizontal="right"/>
    </xf>
    <xf numFmtId="165" fontId="8" fillId="5" borderId="91" xfId="10" applyNumberFormat="1" applyFont="1" applyFill="1" applyBorder="1" applyAlignment="1">
      <alignment horizontal="right"/>
    </xf>
    <xf numFmtId="165" fontId="8" fillId="5" borderId="43" xfId="10" applyNumberFormat="1" applyFont="1" applyFill="1" applyBorder="1" applyAlignment="1">
      <alignment horizontal="right"/>
    </xf>
    <xf numFmtId="165" fontId="8" fillId="13" borderId="89" xfId="10" applyNumberFormat="1" applyFont="1" applyFill="1" applyBorder="1" applyAlignment="1">
      <alignment horizontal="right"/>
    </xf>
    <xf numFmtId="165" fontId="3" fillId="5" borderId="105" xfId="10" applyNumberFormat="1" applyFont="1" applyFill="1" applyBorder="1" applyAlignment="1">
      <alignment horizontal="right"/>
    </xf>
    <xf numFmtId="165" fontId="8" fillId="2" borderId="10" xfId="10" applyNumberFormat="1" applyFont="1" applyFill="1" applyBorder="1" applyAlignment="1">
      <alignment horizontal="right"/>
    </xf>
    <xf numFmtId="165" fontId="8" fillId="13" borderId="8" xfId="10" applyNumberFormat="1" applyFont="1" applyFill="1" applyBorder="1" applyAlignment="1">
      <alignment horizontal="right"/>
    </xf>
    <xf numFmtId="165" fontId="8" fillId="0" borderId="86" xfId="10" applyNumberFormat="1" applyFont="1" applyBorder="1" applyAlignment="1">
      <alignment horizontal="right"/>
    </xf>
    <xf numFmtId="165" fontId="3" fillId="5" borderId="88" xfId="10" applyNumberFormat="1" applyFont="1" applyFill="1" applyBorder="1" applyAlignment="1">
      <alignment horizontal="right"/>
    </xf>
    <xf numFmtId="165" fontId="8" fillId="13" borderId="9" xfId="10" applyNumberFormat="1" applyFont="1" applyFill="1" applyBorder="1" applyAlignment="1">
      <alignment horizontal="right"/>
    </xf>
    <xf numFmtId="165" fontId="8" fillId="13" borderId="42" xfId="10" applyNumberFormat="1" applyFont="1" applyFill="1" applyBorder="1" applyAlignment="1">
      <alignment horizontal="right"/>
    </xf>
    <xf numFmtId="165" fontId="8" fillId="0" borderId="126" xfId="10" applyNumberFormat="1" applyFont="1" applyBorder="1" applyAlignment="1">
      <alignment horizontal="right"/>
    </xf>
    <xf numFmtId="164" fontId="22" fillId="0" borderId="113" xfId="10" applyNumberFormat="1" applyFont="1" applyBorder="1" applyAlignment="1">
      <alignment horizontal="center" vertical="center" wrapText="1"/>
    </xf>
    <xf numFmtId="3" fontId="8" fillId="0" borderId="54" xfId="10" applyNumberFormat="1" applyFont="1" applyBorder="1" applyAlignment="1">
      <alignment horizontal="center" vertical="center" wrapText="1"/>
    </xf>
    <xf numFmtId="164" fontId="22" fillId="0" borderId="66" xfId="10" applyNumberFormat="1" applyFont="1" applyBorder="1" applyAlignment="1">
      <alignment horizontal="center" vertical="center" wrapText="1"/>
    </xf>
    <xf numFmtId="3" fontId="8" fillId="9" borderId="165" xfId="10" applyNumberFormat="1" applyFont="1" applyFill="1" applyBorder="1" applyAlignment="1">
      <alignment vertical="center"/>
    </xf>
    <xf numFmtId="3" fontId="8" fillId="9" borderId="166" xfId="10" applyNumberFormat="1" applyFont="1" applyFill="1" applyBorder="1" applyAlignment="1">
      <alignment vertical="center"/>
    </xf>
    <xf numFmtId="3" fontId="13" fillId="0" borderId="71" xfId="10" applyNumberFormat="1" applyFont="1" applyBorder="1" applyAlignment="1">
      <alignment horizontal="center" vertical="center"/>
    </xf>
    <xf numFmtId="3" fontId="3" fillId="4" borderId="69" xfId="10" applyNumberFormat="1" applyFont="1" applyFill="1" applyBorder="1" applyAlignment="1">
      <alignment horizontal="center" vertical="center" wrapText="1"/>
    </xf>
    <xf numFmtId="3" fontId="12" fillId="4" borderId="67" xfId="10" applyNumberFormat="1" applyFont="1" applyFill="1" applyBorder="1" applyAlignment="1">
      <alignment horizontal="center" vertical="center" wrapText="1"/>
    </xf>
    <xf numFmtId="3" fontId="18" fillId="0" borderId="48" xfId="10" applyNumberFormat="1" applyFont="1" applyBorder="1" applyAlignment="1">
      <alignment horizontal="center" vertical="center"/>
    </xf>
    <xf numFmtId="165" fontId="3" fillId="4" borderId="42" xfId="10" applyNumberFormat="1" applyFont="1" applyFill="1" applyBorder="1" applyAlignment="1">
      <alignment horizontal="right"/>
    </xf>
    <xf numFmtId="165" fontId="3" fillId="4" borderId="91" xfId="10" applyNumberFormat="1" applyFont="1" applyFill="1" applyBorder="1" applyAlignment="1">
      <alignment horizontal="right"/>
    </xf>
    <xf numFmtId="4" fontId="21" fillId="0" borderId="167" xfId="10" applyNumberFormat="1" applyFont="1" applyBorder="1"/>
    <xf numFmtId="165" fontId="3" fillId="0" borderId="10" xfId="10" applyNumberFormat="1" applyFont="1" applyBorder="1" applyAlignment="1">
      <alignment horizontal="right"/>
    </xf>
    <xf numFmtId="165" fontId="3" fillId="0" borderId="44" xfId="10" applyNumberFormat="1" applyFont="1" applyBorder="1" applyAlignment="1">
      <alignment horizontal="right"/>
    </xf>
    <xf numFmtId="165" fontId="13" fillId="0" borderId="65" xfId="10" applyNumberFormat="1" applyFont="1" applyBorder="1" applyAlignment="1">
      <alignment horizontal="center"/>
    </xf>
    <xf numFmtId="165" fontId="13" fillId="0" borderId="23" xfId="10" applyNumberFormat="1" applyFont="1" applyBorder="1" applyAlignment="1">
      <alignment horizontal="center"/>
    </xf>
    <xf numFmtId="0" fontId="8" fillId="0" borderId="60" xfId="0" applyFont="1" applyBorder="1" applyAlignment="1">
      <alignment horizontal="center" vertical="center"/>
    </xf>
    <xf numFmtId="167" fontId="36" fillId="0" borderId="98" xfId="0" applyNumberFormat="1" applyFont="1" applyBorder="1" applyAlignment="1">
      <alignment horizontal="center" vertical="center"/>
    </xf>
    <xf numFmtId="167" fontId="36" fillId="0" borderId="163" xfId="0" applyNumberFormat="1" applyFont="1" applyBorder="1" applyAlignment="1">
      <alignment horizontal="center" vertical="center"/>
    </xf>
    <xf numFmtId="43" fontId="54" fillId="0" borderId="53" xfId="1" applyFont="1" applyFill="1" applyBorder="1"/>
    <xf numFmtId="43" fontId="55" fillId="0" borderId="9" xfId="1" applyFont="1" applyFill="1" applyBorder="1" applyAlignment="1">
      <alignment horizontal="right"/>
    </xf>
    <xf numFmtId="43" fontId="55" fillId="0" borderId="88" xfId="1" applyFont="1" applyFill="1" applyBorder="1" applyAlignment="1">
      <alignment horizontal="right"/>
    </xf>
    <xf numFmtId="3" fontId="66" fillId="0" borderId="48" xfId="10" applyNumberFormat="1" applyFont="1" applyBorder="1"/>
    <xf numFmtId="3" fontId="58" fillId="15" borderId="46" xfId="10" applyNumberFormat="1" applyFont="1" applyFill="1" applyBorder="1"/>
    <xf numFmtId="3" fontId="58" fillId="15" borderId="47" xfId="10" applyNumberFormat="1" applyFont="1" applyFill="1" applyBorder="1"/>
    <xf numFmtId="3" fontId="58" fillId="15" borderId="59" xfId="10" applyNumberFormat="1" applyFont="1" applyFill="1" applyBorder="1"/>
    <xf numFmtId="3" fontId="58" fillId="15" borderId="61" xfId="10" applyNumberFormat="1" applyFont="1" applyFill="1" applyBorder="1"/>
    <xf numFmtId="3" fontId="67" fillId="15" borderId="48" xfId="10" applyNumberFormat="1" applyFont="1" applyFill="1" applyBorder="1"/>
    <xf numFmtId="165" fontId="58" fillId="15" borderId="46" xfId="10" applyNumberFormat="1" applyFont="1" applyFill="1" applyBorder="1"/>
    <xf numFmtId="3" fontId="58" fillId="15" borderId="49" xfId="10" applyNumberFormat="1" applyFont="1" applyFill="1" applyBorder="1"/>
    <xf numFmtId="3" fontId="66" fillId="0" borderId="46" xfId="10" applyNumberFormat="1" applyFont="1" applyBorder="1"/>
    <xf numFmtId="3" fontId="66" fillId="0" borderId="49" xfId="10" applyNumberFormat="1" applyFont="1" applyBorder="1"/>
    <xf numFmtId="3" fontId="25" fillId="0" borderId="0" xfId="10" applyNumberFormat="1" applyFont="1" applyAlignment="1">
      <alignment horizontal="center"/>
    </xf>
    <xf numFmtId="3" fontId="8" fillId="9" borderId="54" xfId="10" applyNumberFormat="1" applyFont="1" applyFill="1" applyBorder="1" applyAlignment="1">
      <alignment horizontal="center" vertical="center"/>
    </xf>
    <xf numFmtId="3" fontId="8" fillId="9" borderId="66" xfId="10" applyNumberFormat="1" applyFont="1" applyFill="1" applyBorder="1" applyAlignment="1">
      <alignment horizontal="center" vertical="center"/>
    </xf>
    <xf numFmtId="3" fontId="6" fillId="0" borderId="0" xfId="10" applyNumberFormat="1" applyFont="1" applyAlignment="1">
      <alignment horizontal="center" vertical="center"/>
    </xf>
    <xf numFmtId="3" fontId="6" fillId="0" borderId="0" xfId="10" applyNumberFormat="1" applyFont="1" applyAlignment="1">
      <alignment horizontal="center"/>
    </xf>
    <xf numFmtId="3" fontId="7" fillId="0" borderId="0" xfId="10" applyNumberFormat="1" applyFont="1" applyAlignment="1">
      <alignment horizontal="center"/>
    </xf>
    <xf numFmtId="3" fontId="24" fillId="0" borderId="0" xfId="10" applyNumberFormat="1" applyFont="1" applyAlignment="1">
      <alignment horizontal="center"/>
    </xf>
    <xf numFmtId="3" fontId="8" fillId="9" borderId="165" xfId="10" applyNumberFormat="1" applyFont="1" applyFill="1" applyBorder="1" applyAlignment="1">
      <alignment horizontal="center" vertical="center"/>
    </xf>
    <xf numFmtId="3" fontId="8" fillId="9" borderId="166" xfId="10" applyNumberFormat="1" applyFont="1" applyFill="1" applyBorder="1" applyAlignment="1">
      <alignment horizontal="center" vertical="center"/>
    </xf>
    <xf numFmtId="3" fontId="39" fillId="0" borderId="0" xfId="10" applyNumberFormat="1" applyFont="1" applyAlignment="1">
      <alignment horizontal="center"/>
    </xf>
    <xf numFmtId="3" fontId="27" fillId="0" borderId="0" xfId="10" applyNumberFormat="1" applyFont="1" applyAlignment="1">
      <alignment horizontal="left"/>
    </xf>
    <xf numFmtId="3" fontId="26" fillId="0" borderId="0" xfId="10" applyNumberFormat="1" applyFont="1" applyAlignment="1">
      <alignment horizontal="left"/>
    </xf>
    <xf numFmtId="3" fontId="8" fillId="9" borderId="150" xfId="10" applyNumberFormat="1" applyFont="1" applyFill="1" applyBorder="1" applyAlignment="1">
      <alignment horizontal="center" vertical="center"/>
    </xf>
    <xf numFmtId="3" fontId="8" fillId="9" borderId="54" xfId="10" applyNumberFormat="1" applyFont="1" applyFill="1" applyBorder="1" applyAlignment="1">
      <alignment horizontal="center" vertical="center" wrapText="1"/>
    </xf>
    <xf numFmtId="3" fontId="8" fillId="9" borderId="66" xfId="10" applyNumberFormat="1" applyFont="1" applyFill="1" applyBorder="1" applyAlignment="1">
      <alignment horizontal="center" vertical="center" wrapText="1"/>
    </xf>
    <xf numFmtId="3" fontId="8" fillId="9" borderId="165" xfId="10" applyNumberFormat="1" applyFont="1" applyFill="1" applyBorder="1" applyAlignment="1">
      <alignment horizontal="center" vertical="center" wrapText="1"/>
    </xf>
    <xf numFmtId="3" fontId="8" fillId="9" borderId="166" xfId="10" applyNumberFormat="1" applyFont="1" applyFill="1" applyBorder="1" applyAlignment="1">
      <alignment horizontal="center" vertical="center" wrapText="1"/>
    </xf>
    <xf numFmtId="4" fontId="8" fillId="21" borderId="129" xfId="0" applyNumberFormat="1" applyFont="1" applyFill="1" applyBorder="1" applyAlignment="1">
      <alignment horizontal="center" vertical="center" wrapText="1"/>
    </xf>
    <xf numFmtId="4" fontId="8" fillId="21" borderId="112" xfId="0" applyNumberFormat="1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4" fontId="8" fillId="15" borderId="103" xfId="0" applyNumberFormat="1" applyFont="1" applyFill="1" applyBorder="1" applyAlignment="1">
      <alignment horizontal="center" vertical="center" wrapText="1"/>
    </xf>
    <xf numFmtId="4" fontId="8" fillId="15" borderId="150" xfId="0" applyNumberFormat="1" applyFont="1" applyFill="1" applyBorder="1" applyAlignment="1">
      <alignment horizontal="center" vertical="center" wrapText="1"/>
    </xf>
    <xf numFmtId="4" fontId="8" fillId="15" borderId="54" xfId="0" applyNumberFormat="1" applyFont="1" applyFill="1" applyBorder="1" applyAlignment="1">
      <alignment horizontal="center" vertical="center" wrapText="1"/>
    </xf>
    <xf numFmtId="4" fontId="8" fillId="15" borderId="66" xfId="0" applyNumberFormat="1" applyFont="1" applyFill="1" applyBorder="1" applyAlignment="1">
      <alignment horizontal="center" vertical="center" wrapText="1"/>
    </xf>
    <xf numFmtId="4" fontId="8" fillId="15" borderId="110" xfId="0" applyNumberFormat="1" applyFont="1" applyFill="1" applyBorder="1" applyAlignment="1">
      <alignment horizontal="center" vertical="center"/>
    </xf>
    <xf numFmtId="4" fontId="8" fillId="15" borderId="119" xfId="0" applyNumberFormat="1" applyFont="1" applyFill="1" applyBorder="1" applyAlignment="1">
      <alignment horizontal="center" vertical="center"/>
    </xf>
    <xf numFmtId="0" fontId="8" fillId="20" borderId="103" xfId="0" applyFont="1" applyFill="1" applyBorder="1" applyAlignment="1">
      <alignment horizontal="center" vertical="center" textRotation="90" wrapText="1"/>
    </xf>
    <xf numFmtId="0" fontId="8" fillId="20" borderId="150" xfId="0" applyFont="1" applyFill="1" applyBorder="1" applyAlignment="1">
      <alignment horizontal="center" vertical="center" textRotation="90" wrapText="1"/>
    </xf>
    <xf numFmtId="0" fontId="8" fillId="20" borderId="54" xfId="0" applyFont="1" applyFill="1" applyBorder="1" applyAlignment="1">
      <alignment horizontal="center" vertical="center"/>
    </xf>
    <xf numFmtId="0" fontId="8" fillId="20" borderId="66" xfId="0" applyFont="1" applyFill="1" applyBorder="1" applyAlignment="1">
      <alignment horizontal="center" vertical="center"/>
    </xf>
    <xf numFmtId="169" fontId="8" fillId="20" borderId="140" xfId="1" applyNumberFormat="1" applyFont="1" applyFill="1" applyBorder="1" applyAlignment="1">
      <alignment horizontal="center" vertical="center" wrapText="1"/>
    </xf>
    <xf numFmtId="169" fontId="8" fillId="20" borderId="137" xfId="1" applyNumberFormat="1" applyFont="1" applyFill="1" applyBorder="1" applyAlignment="1">
      <alignment horizontal="center" vertical="center" wrapText="1"/>
    </xf>
    <xf numFmtId="0" fontId="38" fillId="21" borderId="54" xfId="0" applyFont="1" applyFill="1" applyBorder="1" applyAlignment="1">
      <alignment horizontal="center" vertical="center" textRotation="90"/>
    </xf>
    <xf numFmtId="0" fontId="8" fillId="21" borderId="66" xfId="0" applyFont="1" applyFill="1" applyBorder="1" applyAlignment="1">
      <alignment horizontal="center" vertical="center" textRotation="90"/>
    </xf>
    <xf numFmtId="0" fontId="38" fillId="21" borderId="110" xfId="0" applyFont="1" applyFill="1" applyBorder="1" applyAlignment="1">
      <alignment horizontal="center" vertical="center"/>
    </xf>
    <xf numFmtId="0" fontId="43" fillId="21" borderId="119" xfId="0" applyFont="1" applyFill="1" applyBorder="1"/>
    <xf numFmtId="4" fontId="8" fillId="21" borderId="140" xfId="0" applyNumberFormat="1" applyFont="1" applyFill="1" applyBorder="1" applyAlignment="1">
      <alignment horizontal="center" vertical="center" wrapText="1"/>
    </xf>
    <xf numFmtId="4" fontId="8" fillId="21" borderId="137" xfId="0" applyNumberFormat="1" applyFont="1" applyFill="1" applyBorder="1" applyAlignment="1">
      <alignment horizontal="center" vertical="center" wrapText="1"/>
    </xf>
    <xf numFmtId="4" fontId="8" fillId="21" borderId="110" xfId="0" applyNumberFormat="1" applyFont="1" applyFill="1" applyBorder="1" applyAlignment="1">
      <alignment horizontal="center" vertical="center" wrapText="1"/>
    </xf>
    <xf numFmtId="4" fontId="8" fillId="21" borderId="119" xfId="0" applyNumberFormat="1" applyFont="1" applyFill="1" applyBorder="1" applyAlignment="1">
      <alignment horizontal="center" vertical="center" wrapText="1"/>
    </xf>
    <xf numFmtId="4" fontId="8" fillId="21" borderId="46" xfId="0" applyNumberFormat="1" applyFont="1" applyFill="1" applyBorder="1" applyAlignment="1">
      <alignment horizontal="center"/>
    </xf>
    <xf numFmtId="0" fontId="8" fillId="0" borderId="140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46" xfId="0" applyBorder="1" applyAlignment="1">
      <alignment horizontal="center"/>
    </xf>
    <xf numFmtId="0" fontId="0" fillId="0" borderId="144" xfId="0" applyBorder="1" applyAlignment="1">
      <alignment horizontal="center"/>
    </xf>
    <xf numFmtId="3" fontId="53" fillId="9" borderId="165" xfId="10" applyNumberFormat="1" applyFont="1" applyFill="1" applyBorder="1" applyAlignment="1">
      <alignment horizontal="center" vertical="center"/>
    </xf>
    <xf numFmtId="3" fontId="53" fillId="9" borderId="166" xfId="10" applyNumberFormat="1" applyFont="1" applyFill="1" applyBorder="1" applyAlignment="1">
      <alignment horizontal="center" vertical="center"/>
    </xf>
    <xf numFmtId="0" fontId="0" fillId="16" borderId="168" xfId="0" applyFill="1" applyBorder="1" applyAlignment="1">
      <alignment horizontal="center"/>
    </xf>
  </cellXfs>
  <cellStyles count="13">
    <cellStyle name="Migliaia" xfId="1" builtinId="3"/>
    <cellStyle name="Migliaia [0] 2" xfId="2" xr:uid="{00000000-0005-0000-0000-000001000000}"/>
    <cellStyle name="Migliaia [0] 3" xfId="3" xr:uid="{00000000-0005-0000-0000-000002000000}"/>
    <cellStyle name="Migliaia [0] 4" xfId="4" xr:uid="{00000000-0005-0000-0000-000003000000}"/>
    <cellStyle name="Migliaia 2" xfId="5" xr:uid="{00000000-0005-0000-0000-000004000000}"/>
    <cellStyle name="Migliaia 3" xfId="6" xr:uid="{00000000-0005-0000-0000-000005000000}"/>
    <cellStyle name="Normale" xfId="0" builtinId="0"/>
    <cellStyle name="Normale 2" xfId="7" xr:uid="{00000000-0005-0000-0000-000007000000}"/>
    <cellStyle name="Normale 3" xfId="8" xr:uid="{00000000-0005-0000-0000-000008000000}"/>
    <cellStyle name="Normale 4" xfId="9" xr:uid="{00000000-0005-0000-0000-000009000000}"/>
    <cellStyle name="Normale_Ciriè 2005" xfId="10" xr:uid="{00000000-0005-0000-0000-00000A000000}"/>
    <cellStyle name="Percentuale" xfId="11" builtinId="5"/>
    <cellStyle name="Valuta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0</xdr:row>
          <xdr:rowOff>276225</xdr:rowOff>
        </xdr:from>
        <xdr:to>
          <xdr:col>2</xdr:col>
          <xdr:colOff>647700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723900</xdr:colOff>
          <xdr:row>0</xdr:row>
          <xdr:rowOff>228600</xdr:rowOff>
        </xdr:from>
        <xdr:to>
          <xdr:col>2</xdr:col>
          <xdr:colOff>771525</xdr:colOff>
          <xdr:row>3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762000</xdr:colOff>
          <xdr:row>0</xdr:row>
          <xdr:rowOff>219075</xdr:rowOff>
        </xdr:from>
        <xdr:to>
          <xdr:col>2</xdr:col>
          <xdr:colOff>809625</xdr:colOff>
          <xdr:row>3</xdr:row>
          <xdr:rowOff>180975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0</xdr:row>
          <xdr:rowOff>219075</xdr:rowOff>
        </xdr:from>
        <xdr:to>
          <xdr:col>2</xdr:col>
          <xdr:colOff>800100</xdr:colOff>
          <xdr:row>3</xdr:row>
          <xdr:rowOff>180975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0</xdr:row>
          <xdr:rowOff>180975</xdr:rowOff>
        </xdr:from>
        <xdr:to>
          <xdr:col>2</xdr:col>
          <xdr:colOff>800100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4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838200</xdr:colOff>
          <xdr:row>0</xdr:row>
          <xdr:rowOff>180975</xdr:rowOff>
        </xdr:from>
        <xdr:to>
          <xdr:col>4</xdr:col>
          <xdr:colOff>38100</xdr:colOff>
          <xdr:row>3</xdr:row>
          <xdr:rowOff>142875</xdr:rowOff>
        </xdr:to>
        <xdr:sp macro="" textlink="">
          <xdr:nvSpPr>
            <xdr:cNvPr id="38916" name="Object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5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0</xdr:row>
          <xdr:rowOff>190500</xdr:rowOff>
        </xdr:from>
        <xdr:to>
          <xdr:col>2</xdr:col>
          <xdr:colOff>800100</xdr:colOff>
          <xdr:row>3</xdr:row>
          <xdr:rowOff>152400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6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0</xdr:row>
          <xdr:rowOff>180975</xdr:rowOff>
        </xdr:from>
        <xdr:to>
          <xdr:col>2</xdr:col>
          <xdr:colOff>819150</xdr:colOff>
          <xdr:row>3</xdr:row>
          <xdr:rowOff>142875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0</xdr:row>
          <xdr:rowOff>200025</xdr:rowOff>
        </xdr:from>
        <xdr:to>
          <xdr:col>2</xdr:col>
          <xdr:colOff>819150</xdr:colOff>
          <xdr:row>3</xdr:row>
          <xdr:rowOff>161925</xdr:rowOff>
        </xdr:to>
        <xdr:sp macro="" textlink="">
          <xdr:nvSpPr>
            <xdr:cNvPr id="84993" name="Object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00000000-0008-0000-0800-000001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762000</xdr:colOff>
          <xdr:row>0</xdr:row>
          <xdr:rowOff>161925</xdr:rowOff>
        </xdr:from>
        <xdr:to>
          <xdr:col>2</xdr:col>
          <xdr:colOff>809625</xdr:colOff>
          <xdr:row>3</xdr:row>
          <xdr:rowOff>123825</xdr:rowOff>
        </xdr:to>
        <xdr:sp macro="" textlink="">
          <xdr:nvSpPr>
            <xdr:cNvPr id="104449" name="Object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9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828675</xdr:colOff>
          <xdr:row>43</xdr:row>
          <xdr:rowOff>76200</xdr:rowOff>
        </xdr:from>
        <xdr:to>
          <xdr:col>4</xdr:col>
          <xdr:colOff>28575</xdr:colOff>
          <xdr:row>47</xdr:row>
          <xdr:rowOff>104775</xdr:rowOff>
        </xdr:to>
        <xdr:sp macro="" textlink="">
          <xdr:nvSpPr>
            <xdr:cNvPr id="104451" name="Object 3" hidden="1">
              <a:extLst>
                <a:ext uri="{63B3BB69-23CF-44E3-9099-C40C66FF867C}">
                  <a14:compatExt spid="_x0000_s104451"/>
                </a:ext>
                <a:ext uri="{FF2B5EF4-FFF2-40B4-BE49-F238E27FC236}">
                  <a16:creationId xmlns:a16="http://schemas.microsoft.com/office/drawing/2014/main" id="{00000000-0008-0000-0900-00000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0</xdr:row>
          <xdr:rowOff>190500</xdr:rowOff>
        </xdr:from>
        <xdr:to>
          <xdr:col>2</xdr:col>
          <xdr:colOff>781050</xdr:colOff>
          <xdr:row>3</xdr:row>
          <xdr:rowOff>152400</xdr:rowOff>
        </xdr:to>
        <xdr:sp macro="" textlink="">
          <xdr:nvSpPr>
            <xdr:cNvPr id="125953" name="Object 1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0A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714375</xdr:colOff>
          <xdr:row>0</xdr:row>
          <xdr:rowOff>190500</xdr:rowOff>
        </xdr:from>
        <xdr:to>
          <xdr:col>2</xdr:col>
          <xdr:colOff>762000</xdr:colOff>
          <xdr:row>3</xdr:row>
          <xdr:rowOff>152400</xdr:rowOff>
        </xdr:to>
        <xdr:sp macro="" textlink="">
          <xdr:nvSpPr>
            <xdr:cNvPr id="194561" name="Object 1" hidden="1">
              <a:extLst>
                <a:ext uri="{63B3BB69-23CF-44E3-9099-C40C66FF867C}">
                  <a14:compatExt spid="_x0000_s194561"/>
                </a:ext>
                <a:ext uri="{FF2B5EF4-FFF2-40B4-BE49-F238E27FC236}">
                  <a16:creationId xmlns:a16="http://schemas.microsoft.com/office/drawing/2014/main" id="{00000000-0008-0000-0B00-000001F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695325</xdr:colOff>
          <xdr:row>0</xdr:row>
          <xdr:rowOff>152400</xdr:rowOff>
        </xdr:from>
        <xdr:to>
          <xdr:col>2</xdr:col>
          <xdr:colOff>742950</xdr:colOff>
          <xdr:row>3</xdr:row>
          <xdr:rowOff>114300</xdr:rowOff>
        </xdr:to>
        <xdr:sp macro="" textlink="">
          <xdr:nvSpPr>
            <xdr:cNvPr id="220161" name="Object 1" hidden="1">
              <a:extLst>
                <a:ext uri="{63B3BB69-23CF-44E3-9099-C40C66FF867C}">
                  <a14:compatExt spid="_x0000_s220161"/>
                </a:ext>
                <a:ext uri="{FF2B5EF4-FFF2-40B4-BE49-F238E27FC236}">
                  <a16:creationId xmlns:a16="http://schemas.microsoft.com/office/drawing/2014/main" id="{00000000-0008-0000-0C00-0000015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</xdr:row>
          <xdr:rowOff>66675</xdr:rowOff>
        </xdr:from>
        <xdr:to>
          <xdr:col>2</xdr:col>
          <xdr:colOff>781050</xdr:colOff>
          <xdr:row>4</xdr:row>
          <xdr:rowOff>85725</xdr:rowOff>
        </xdr:to>
        <xdr:sp macro="" textlink="">
          <xdr:nvSpPr>
            <xdr:cNvPr id="247809" name="Object 1" hidden="1">
              <a:extLst>
                <a:ext uri="{63B3BB69-23CF-44E3-9099-C40C66FF867C}">
                  <a14:compatExt spid="_x0000_s247809"/>
                </a:ext>
                <a:ext uri="{FF2B5EF4-FFF2-40B4-BE49-F238E27FC236}">
                  <a16:creationId xmlns:a16="http://schemas.microsoft.com/office/drawing/2014/main" id="{00000000-0008-0000-0D00-00000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723900</xdr:colOff>
          <xdr:row>0</xdr:row>
          <xdr:rowOff>180975</xdr:rowOff>
        </xdr:from>
        <xdr:to>
          <xdr:col>2</xdr:col>
          <xdr:colOff>771525</xdr:colOff>
          <xdr:row>3</xdr:row>
          <xdr:rowOff>142875</xdr:rowOff>
        </xdr:to>
        <xdr:sp macro="" textlink="">
          <xdr:nvSpPr>
            <xdr:cNvPr id="277505" name="Object 1" hidden="1">
              <a:extLst>
                <a:ext uri="{63B3BB69-23CF-44E3-9099-C40C66FF867C}">
                  <a14:compatExt spid="_x0000_s277505"/>
                </a:ext>
                <a:ext uri="{FF2B5EF4-FFF2-40B4-BE49-F238E27FC236}">
                  <a16:creationId xmlns:a16="http://schemas.microsoft.com/office/drawing/2014/main" id="{00000000-0008-0000-0E00-0000013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0</xdr:row>
          <xdr:rowOff>161925</xdr:rowOff>
        </xdr:from>
        <xdr:to>
          <xdr:col>2</xdr:col>
          <xdr:colOff>733425</xdr:colOff>
          <xdr:row>3</xdr:row>
          <xdr:rowOff>123825</xdr:rowOff>
        </xdr:to>
        <xdr:sp macro="" textlink="">
          <xdr:nvSpPr>
            <xdr:cNvPr id="278529" name="Object 1" hidden="1">
              <a:extLst>
                <a:ext uri="{63B3BB69-23CF-44E3-9099-C40C66FF867C}">
                  <a14:compatExt spid="_x0000_s278529"/>
                </a:ext>
                <a:ext uri="{FF2B5EF4-FFF2-40B4-BE49-F238E27FC236}">
                  <a16:creationId xmlns:a16="http://schemas.microsoft.com/office/drawing/2014/main" id="{00000000-0008-0000-0F00-0000014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657225</xdr:colOff>
          <xdr:row>0</xdr:row>
          <xdr:rowOff>142875</xdr:rowOff>
        </xdr:from>
        <xdr:to>
          <xdr:col>2</xdr:col>
          <xdr:colOff>704850</xdr:colOff>
          <xdr:row>3</xdr:row>
          <xdr:rowOff>104775</xdr:rowOff>
        </xdr:to>
        <xdr:sp macro="" textlink="">
          <xdr:nvSpPr>
            <xdr:cNvPr id="279553" name="Object 1" hidden="1">
              <a:extLst>
                <a:ext uri="{63B3BB69-23CF-44E3-9099-C40C66FF867C}">
                  <a14:compatExt spid="_x0000_s279553"/>
                </a:ext>
                <a:ext uri="{FF2B5EF4-FFF2-40B4-BE49-F238E27FC236}">
                  <a16:creationId xmlns:a16="http://schemas.microsoft.com/office/drawing/2014/main" id="{00000000-0008-0000-1000-0000014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657225</xdr:colOff>
          <xdr:row>0</xdr:row>
          <xdr:rowOff>142875</xdr:rowOff>
        </xdr:from>
        <xdr:to>
          <xdr:col>2</xdr:col>
          <xdr:colOff>704850</xdr:colOff>
          <xdr:row>3</xdr:row>
          <xdr:rowOff>104775</xdr:rowOff>
        </xdr:to>
        <xdr:sp macro="" textlink="">
          <xdr:nvSpPr>
            <xdr:cNvPr id="315393" name="Object 1" hidden="1">
              <a:extLst>
                <a:ext uri="{63B3BB69-23CF-44E3-9099-C40C66FF867C}">
                  <a14:compatExt spid="_x0000_s315393"/>
                </a:ext>
                <a:ext uri="{FF2B5EF4-FFF2-40B4-BE49-F238E27FC236}">
                  <a16:creationId xmlns:a16="http://schemas.microsoft.com/office/drawing/2014/main" id="{00000000-0008-0000-1100-000001D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657225</xdr:colOff>
          <xdr:row>0</xdr:row>
          <xdr:rowOff>142875</xdr:rowOff>
        </xdr:from>
        <xdr:to>
          <xdr:col>2</xdr:col>
          <xdr:colOff>704850</xdr:colOff>
          <xdr:row>3</xdr:row>
          <xdr:rowOff>104775</xdr:rowOff>
        </xdr:to>
        <xdr:sp macro="" textlink="">
          <xdr:nvSpPr>
            <xdr:cNvPr id="353281" name="Object 1" hidden="1">
              <a:extLst>
                <a:ext uri="{63B3BB69-23CF-44E3-9099-C40C66FF867C}">
                  <a14:compatExt spid="_x0000_s353281"/>
                </a:ext>
                <a:ext uri="{FF2B5EF4-FFF2-40B4-BE49-F238E27FC236}">
                  <a16:creationId xmlns:a16="http://schemas.microsoft.com/office/drawing/2014/main" id="{00000000-0008-0000-1200-00000164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638175</xdr:colOff>
          <xdr:row>0</xdr:row>
          <xdr:rowOff>219075</xdr:rowOff>
        </xdr:from>
        <xdr:to>
          <xdr:col>2</xdr:col>
          <xdr:colOff>685800</xdr:colOff>
          <xdr:row>3</xdr:row>
          <xdr:rowOff>180975</xdr:rowOff>
        </xdr:to>
        <xdr:sp macro="" textlink="">
          <xdr:nvSpPr>
            <xdr:cNvPr id="393217" name="Object 1" hidden="1">
              <a:extLst>
                <a:ext uri="{63B3BB69-23CF-44E3-9099-C40C66FF867C}">
                  <a14:compatExt spid="_x0000_s393217"/>
                </a:ext>
                <a:ext uri="{FF2B5EF4-FFF2-40B4-BE49-F238E27FC236}">
                  <a16:creationId xmlns:a16="http://schemas.microsoft.com/office/drawing/2014/main" id="{00000000-0008-0000-1300-0000010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619125</xdr:colOff>
          <xdr:row>0</xdr:row>
          <xdr:rowOff>200025</xdr:rowOff>
        </xdr:from>
        <xdr:to>
          <xdr:col>2</xdr:col>
          <xdr:colOff>666750</xdr:colOff>
          <xdr:row>3</xdr:row>
          <xdr:rowOff>161925</xdr:rowOff>
        </xdr:to>
        <xdr:sp macro="" textlink="">
          <xdr:nvSpPr>
            <xdr:cNvPr id="435201" name="Object 1" hidden="1">
              <a:extLst>
                <a:ext uri="{63B3BB69-23CF-44E3-9099-C40C66FF867C}">
                  <a14:compatExt spid="_x0000_s435201"/>
                </a:ext>
                <a:ext uri="{FF2B5EF4-FFF2-40B4-BE49-F238E27FC236}">
                  <a16:creationId xmlns:a16="http://schemas.microsoft.com/office/drawing/2014/main" id="{00000000-0008-0000-1400-000001A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695325</xdr:colOff>
          <xdr:row>1</xdr:row>
          <xdr:rowOff>66675</xdr:rowOff>
        </xdr:from>
        <xdr:to>
          <xdr:col>2</xdr:col>
          <xdr:colOff>742950</xdr:colOff>
          <xdr:row>4</xdr:row>
          <xdr:rowOff>85725</xdr:rowOff>
        </xdr:to>
        <xdr:sp macro="" textlink="">
          <xdr:nvSpPr>
            <xdr:cNvPr id="479233" name="Object 1" hidden="1">
              <a:extLst>
                <a:ext uri="{63B3BB69-23CF-44E3-9099-C40C66FF867C}">
                  <a14:compatExt spid="_x0000_s479233"/>
                </a:ext>
                <a:ext uri="{FF2B5EF4-FFF2-40B4-BE49-F238E27FC236}">
                  <a16:creationId xmlns:a16="http://schemas.microsoft.com/office/drawing/2014/main" id="{00000000-0008-0000-1500-0000015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0</xdr:row>
      <xdr:rowOff>180975</xdr:rowOff>
    </xdr:from>
    <xdr:to>
      <xdr:col>2</xdr:col>
      <xdr:colOff>742950</xdr:colOff>
      <xdr:row>3</xdr:row>
      <xdr:rowOff>142875</xdr:rowOff>
    </xdr:to>
    <xdr:pic>
      <xdr:nvPicPr>
        <xdr:cNvPr id="46134553" name="Picture 6753">
          <a:extLst>
            <a:ext uri="{FF2B5EF4-FFF2-40B4-BE49-F238E27FC236}">
              <a16:creationId xmlns:a16="http://schemas.microsoft.com/office/drawing/2014/main" id="{00000000-0008-0000-1600-000019F5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80975"/>
          <a:ext cx="1990725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714375</xdr:colOff>
          <xdr:row>0</xdr:row>
          <xdr:rowOff>142875</xdr:rowOff>
        </xdr:from>
        <xdr:to>
          <xdr:col>2</xdr:col>
          <xdr:colOff>762000</xdr:colOff>
          <xdr:row>3</xdr:row>
          <xdr:rowOff>104775</xdr:rowOff>
        </xdr:to>
        <xdr:sp macro="" textlink="">
          <xdr:nvSpPr>
            <xdr:cNvPr id="620545" name="Object 1" hidden="1">
              <a:extLst>
                <a:ext uri="{63B3BB69-23CF-44E3-9099-C40C66FF867C}">
                  <a14:compatExt spid="_x0000_s620545"/>
                </a:ext>
                <a:ext uri="{FF2B5EF4-FFF2-40B4-BE49-F238E27FC236}">
                  <a16:creationId xmlns:a16="http://schemas.microsoft.com/office/drawing/2014/main" id="{00000000-0008-0000-1700-0000017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0</xdr:row>
          <xdr:rowOff>190500</xdr:rowOff>
        </xdr:from>
        <xdr:to>
          <xdr:col>2</xdr:col>
          <xdr:colOff>733425</xdr:colOff>
          <xdr:row>3</xdr:row>
          <xdr:rowOff>152400</xdr:rowOff>
        </xdr:to>
        <xdr:sp macro="" textlink="">
          <xdr:nvSpPr>
            <xdr:cNvPr id="670721" name="Object 1" hidden="1">
              <a:extLst>
                <a:ext uri="{63B3BB69-23CF-44E3-9099-C40C66FF867C}">
                  <a14:compatExt spid="_x0000_s670721"/>
                </a:ext>
                <a:ext uri="{FF2B5EF4-FFF2-40B4-BE49-F238E27FC236}">
                  <a16:creationId xmlns:a16="http://schemas.microsoft.com/office/drawing/2014/main" id="{00000000-0008-0000-1800-0000013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714375</xdr:colOff>
          <xdr:row>0</xdr:row>
          <xdr:rowOff>161925</xdr:rowOff>
        </xdr:from>
        <xdr:to>
          <xdr:col>2</xdr:col>
          <xdr:colOff>762000</xdr:colOff>
          <xdr:row>3</xdr:row>
          <xdr:rowOff>123825</xdr:rowOff>
        </xdr:to>
        <xdr:sp macro="" textlink="">
          <xdr:nvSpPr>
            <xdr:cNvPr id="722945" name="Object 1" hidden="1">
              <a:extLst>
                <a:ext uri="{63B3BB69-23CF-44E3-9099-C40C66FF867C}">
                  <a14:compatExt spid="_x0000_s722945"/>
                </a:ext>
                <a:ext uri="{FF2B5EF4-FFF2-40B4-BE49-F238E27FC236}">
                  <a16:creationId xmlns:a16="http://schemas.microsoft.com/office/drawing/2014/main" id="{00000000-0008-0000-1900-000001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657225</xdr:colOff>
          <xdr:row>0</xdr:row>
          <xdr:rowOff>190500</xdr:rowOff>
        </xdr:from>
        <xdr:to>
          <xdr:col>2</xdr:col>
          <xdr:colOff>704850</xdr:colOff>
          <xdr:row>3</xdr:row>
          <xdr:rowOff>152400</xdr:rowOff>
        </xdr:to>
        <xdr:sp macro="" textlink="">
          <xdr:nvSpPr>
            <xdr:cNvPr id="777217" name="Object 1" hidden="1">
              <a:extLst>
                <a:ext uri="{63B3BB69-23CF-44E3-9099-C40C66FF867C}">
                  <a14:compatExt spid="_x0000_s777217"/>
                </a:ext>
                <a:ext uri="{FF2B5EF4-FFF2-40B4-BE49-F238E27FC236}">
                  <a16:creationId xmlns:a16="http://schemas.microsoft.com/office/drawing/2014/main" id="{00000000-0008-0000-1A00-00000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</xdr:row>
          <xdr:rowOff>47625</xdr:rowOff>
        </xdr:from>
        <xdr:to>
          <xdr:col>2</xdr:col>
          <xdr:colOff>723900</xdr:colOff>
          <xdr:row>4</xdr:row>
          <xdr:rowOff>66675</xdr:rowOff>
        </xdr:to>
        <xdr:sp macro="" textlink="">
          <xdr:nvSpPr>
            <xdr:cNvPr id="833537" name="Object 1" hidden="1">
              <a:extLst>
                <a:ext uri="{63B3BB69-23CF-44E3-9099-C40C66FF867C}">
                  <a14:compatExt spid="_x0000_s833537"/>
                </a:ext>
                <a:ext uri="{FF2B5EF4-FFF2-40B4-BE49-F238E27FC236}">
                  <a16:creationId xmlns:a16="http://schemas.microsoft.com/office/drawing/2014/main" id="{00000000-0008-0000-1B00-000001B8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647700</xdr:colOff>
          <xdr:row>0</xdr:row>
          <xdr:rowOff>200025</xdr:rowOff>
        </xdr:from>
        <xdr:to>
          <xdr:col>2</xdr:col>
          <xdr:colOff>695325</xdr:colOff>
          <xdr:row>3</xdr:row>
          <xdr:rowOff>161925</xdr:rowOff>
        </xdr:to>
        <xdr:sp macro="" textlink="">
          <xdr:nvSpPr>
            <xdr:cNvPr id="891905" name="Object 1" hidden="1">
              <a:extLst>
                <a:ext uri="{63B3BB69-23CF-44E3-9099-C40C66FF867C}">
                  <a14:compatExt spid="_x0000_s891905"/>
                </a:ext>
                <a:ext uri="{FF2B5EF4-FFF2-40B4-BE49-F238E27FC236}">
                  <a16:creationId xmlns:a16="http://schemas.microsoft.com/office/drawing/2014/main" id="{00000000-0008-0000-1C00-0000019C0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647700</xdr:colOff>
          <xdr:row>0</xdr:row>
          <xdr:rowOff>152400</xdr:rowOff>
        </xdr:from>
        <xdr:to>
          <xdr:col>2</xdr:col>
          <xdr:colOff>695325</xdr:colOff>
          <xdr:row>3</xdr:row>
          <xdr:rowOff>114300</xdr:rowOff>
        </xdr:to>
        <xdr:sp macro="" textlink="">
          <xdr:nvSpPr>
            <xdr:cNvPr id="952321" name="Object 1" hidden="1">
              <a:extLst>
                <a:ext uri="{63B3BB69-23CF-44E3-9099-C40C66FF867C}">
                  <a14:compatExt spid="_x0000_s952321"/>
                </a:ext>
                <a:ext uri="{FF2B5EF4-FFF2-40B4-BE49-F238E27FC236}">
                  <a16:creationId xmlns:a16="http://schemas.microsoft.com/office/drawing/2014/main" id="{00000000-0008-0000-1D00-00000188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647700</xdr:colOff>
          <xdr:row>0</xdr:row>
          <xdr:rowOff>142875</xdr:rowOff>
        </xdr:from>
        <xdr:to>
          <xdr:col>2</xdr:col>
          <xdr:colOff>695325</xdr:colOff>
          <xdr:row>3</xdr:row>
          <xdr:rowOff>104775</xdr:rowOff>
        </xdr:to>
        <xdr:sp macro="" textlink="">
          <xdr:nvSpPr>
            <xdr:cNvPr id="1014785" name="Object 1" hidden="1">
              <a:extLst>
                <a:ext uri="{63B3BB69-23CF-44E3-9099-C40C66FF867C}">
                  <a14:compatExt spid="_x0000_s1014785"/>
                </a:ext>
                <a:ext uri="{FF2B5EF4-FFF2-40B4-BE49-F238E27FC236}">
                  <a16:creationId xmlns:a16="http://schemas.microsoft.com/office/drawing/2014/main" id="{00000000-0008-0000-1E00-0000017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838200</xdr:colOff>
          <xdr:row>0</xdr:row>
          <xdr:rowOff>219075</xdr:rowOff>
        </xdr:from>
        <xdr:to>
          <xdr:col>4</xdr:col>
          <xdr:colOff>38100</xdr:colOff>
          <xdr:row>3</xdr:row>
          <xdr:rowOff>180975</xdr:rowOff>
        </xdr:to>
        <xdr:sp macro="" textlink="">
          <xdr:nvSpPr>
            <xdr:cNvPr id="1079297" name="Object 1" hidden="1">
              <a:extLst>
                <a:ext uri="{63B3BB69-23CF-44E3-9099-C40C66FF867C}">
                  <a14:compatExt spid="_x0000_s1079297"/>
                </a:ext>
                <a:ext uri="{FF2B5EF4-FFF2-40B4-BE49-F238E27FC236}">
                  <a16:creationId xmlns:a16="http://schemas.microsoft.com/office/drawing/2014/main" id="{00000000-0008-0000-1F00-00000178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647700</xdr:colOff>
          <xdr:row>0</xdr:row>
          <xdr:rowOff>123825</xdr:rowOff>
        </xdr:from>
        <xdr:to>
          <xdr:col>2</xdr:col>
          <xdr:colOff>695325</xdr:colOff>
          <xdr:row>3</xdr:row>
          <xdr:rowOff>85725</xdr:rowOff>
        </xdr:to>
        <xdr:sp macro="" textlink="">
          <xdr:nvSpPr>
            <xdr:cNvPr id="1145857" name="Object 1" hidden="1">
              <a:extLst>
                <a:ext uri="{63B3BB69-23CF-44E3-9099-C40C66FF867C}">
                  <a14:compatExt spid="_x0000_s1145857"/>
                </a:ext>
                <a:ext uri="{FF2B5EF4-FFF2-40B4-BE49-F238E27FC236}">
                  <a16:creationId xmlns:a16="http://schemas.microsoft.com/office/drawing/2014/main" id="{00000000-0008-0000-2000-0000017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0</xdr:row>
          <xdr:rowOff>142875</xdr:rowOff>
        </xdr:from>
        <xdr:to>
          <xdr:col>2</xdr:col>
          <xdr:colOff>723900</xdr:colOff>
          <xdr:row>3</xdr:row>
          <xdr:rowOff>104775</xdr:rowOff>
        </xdr:to>
        <xdr:sp macro="" textlink="">
          <xdr:nvSpPr>
            <xdr:cNvPr id="1214465" name="Object 1" hidden="1">
              <a:extLst>
                <a:ext uri="{63B3BB69-23CF-44E3-9099-C40C66FF867C}">
                  <a14:compatExt spid="_x0000_s1214465"/>
                </a:ext>
                <a:ext uri="{FF2B5EF4-FFF2-40B4-BE49-F238E27FC236}">
                  <a16:creationId xmlns:a16="http://schemas.microsoft.com/office/drawing/2014/main" id="{00000000-0008-0000-2100-0000018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0</xdr:row>
          <xdr:rowOff>180975</xdr:rowOff>
        </xdr:from>
        <xdr:to>
          <xdr:col>2</xdr:col>
          <xdr:colOff>723900</xdr:colOff>
          <xdr:row>3</xdr:row>
          <xdr:rowOff>142875</xdr:rowOff>
        </xdr:to>
        <xdr:sp macro="" textlink="">
          <xdr:nvSpPr>
            <xdr:cNvPr id="1285121" name="Object 1" hidden="1">
              <a:extLst>
                <a:ext uri="{63B3BB69-23CF-44E3-9099-C40C66FF867C}">
                  <a14:compatExt spid="_x0000_s1285121"/>
                </a:ext>
                <a:ext uri="{FF2B5EF4-FFF2-40B4-BE49-F238E27FC236}">
                  <a16:creationId xmlns:a16="http://schemas.microsoft.com/office/drawing/2014/main" id="{00000000-0008-0000-2200-0000019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0</xdr:row>
          <xdr:rowOff>180975</xdr:rowOff>
        </xdr:from>
        <xdr:to>
          <xdr:col>2</xdr:col>
          <xdr:colOff>723900</xdr:colOff>
          <xdr:row>3</xdr:row>
          <xdr:rowOff>142875</xdr:rowOff>
        </xdr:to>
        <xdr:sp macro="" textlink="">
          <xdr:nvSpPr>
            <xdr:cNvPr id="1357825" name="Object 1" hidden="1">
              <a:extLst>
                <a:ext uri="{63B3BB69-23CF-44E3-9099-C40C66FF867C}">
                  <a14:compatExt spid="_x0000_s1357825"/>
                </a:ext>
                <a:ext uri="{FF2B5EF4-FFF2-40B4-BE49-F238E27FC236}">
                  <a16:creationId xmlns:a16="http://schemas.microsoft.com/office/drawing/2014/main" id="{00000000-0008-0000-2300-000001B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0</xdr:row>
          <xdr:rowOff>238125</xdr:rowOff>
        </xdr:from>
        <xdr:to>
          <xdr:col>2</xdr:col>
          <xdr:colOff>723900</xdr:colOff>
          <xdr:row>3</xdr:row>
          <xdr:rowOff>200025</xdr:rowOff>
        </xdr:to>
        <xdr:sp macro="" textlink="">
          <xdr:nvSpPr>
            <xdr:cNvPr id="1432577" name="Object 1" hidden="1">
              <a:extLst>
                <a:ext uri="{63B3BB69-23CF-44E3-9099-C40C66FF867C}">
                  <a14:compatExt spid="_x0000_s1432577"/>
                </a:ext>
                <a:ext uri="{FF2B5EF4-FFF2-40B4-BE49-F238E27FC236}">
                  <a16:creationId xmlns:a16="http://schemas.microsoft.com/office/drawing/2014/main" id="{00000000-0008-0000-2400-000001DC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0</xdr:row>
          <xdr:rowOff>180975</xdr:rowOff>
        </xdr:from>
        <xdr:to>
          <xdr:col>2</xdr:col>
          <xdr:colOff>733425</xdr:colOff>
          <xdr:row>3</xdr:row>
          <xdr:rowOff>142875</xdr:rowOff>
        </xdr:to>
        <xdr:sp macro="" textlink="">
          <xdr:nvSpPr>
            <xdr:cNvPr id="1509377" name="Object 1" hidden="1">
              <a:extLst>
                <a:ext uri="{63B3BB69-23CF-44E3-9099-C40C66FF867C}">
                  <a14:compatExt spid="_x0000_s1509377"/>
                </a:ext>
                <a:ext uri="{FF2B5EF4-FFF2-40B4-BE49-F238E27FC236}">
                  <a16:creationId xmlns:a16="http://schemas.microsoft.com/office/drawing/2014/main" id="{00000000-0008-0000-2500-000001081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ISA%20NUOVO%20ARCHIVIO\__ARCHIVIO%20GENERALE%20CISA\__GENERALE\BANCA%20DATI%20GENERALE\DATI%20STATISTICI\DATI%20COMUNI%20CONSORZIATI\Popolazione%20comuni.xls" TargetMode="External"/><Relationship Id="rId1" Type="http://schemas.openxmlformats.org/officeDocument/2006/relationships/externalLinkPath" Target="/CISA%20NUOVO%20ARCHIVIO/__ARCHIVIO%20GENERALE%20CISA/__GENERALE/BANCA%20DATI%20GENERALE/DATI%20STATISTICI/DATI%20COMUNI%20CONSORZIATI/Popolazione%20comu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  <sheetName val="Foglio2"/>
    </sheetNames>
    <sheetDataSet>
      <sheetData sheetId="0">
        <row r="40">
          <cell r="AA40">
            <v>96678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4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5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6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7.doc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8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Microsoft_Word_97_-_2003_Document10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9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3.xml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5.doc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6.doc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7.doc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8.doc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9.doc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0.doc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1.doc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2.doc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3.doc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4.doc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5.doc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6.doc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7.doc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8.doc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4.xml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9.doc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0.doc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1.doc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2.doc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3.doc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4.doc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5.doc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6.doc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7.doc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85"/>
  <sheetViews>
    <sheetView topLeftCell="A10" zoomScale="69" zoomScaleNormal="69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6.5703125" style="1" customWidth="1"/>
    <col min="4" max="4" width="21.28515625" style="1" bestFit="1" customWidth="1"/>
    <col min="5" max="5" width="12.7109375" style="1" customWidth="1"/>
    <col min="6" max="6" width="13.7109375" style="1" customWidth="1"/>
    <col min="7" max="7" width="15.5703125" style="1" customWidth="1"/>
    <col min="8" max="8" width="12.7109375" style="1" customWidth="1"/>
    <col min="9" max="9" width="16.7109375" style="1" customWidth="1"/>
    <col min="10" max="10" width="15.85546875" style="1" customWidth="1"/>
    <col min="11" max="13" width="12.7109375" style="1" customWidth="1"/>
    <col min="14" max="14" width="12.85546875" style="1" customWidth="1"/>
    <col min="15" max="15" width="13.85546875" style="1" customWidth="1"/>
    <col min="16" max="16" width="13.5703125" style="1" customWidth="1"/>
    <col min="17" max="17" width="19" style="1" customWidth="1"/>
    <col min="18" max="31" width="12.7109375" style="1" customWidth="1"/>
    <col min="32" max="32" width="16.85546875" style="1" customWidth="1"/>
    <col min="33" max="35" width="12.7109375" style="1" customWidth="1"/>
    <col min="36" max="36" width="13.5703125" style="1" hidden="1" customWidth="1"/>
    <col min="37" max="37" width="12.7109375" style="1" hidden="1" customWidth="1"/>
    <col min="38" max="40" width="12.7109375" style="1" customWidth="1"/>
    <col min="41" max="41" width="12.7109375" style="1" hidden="1" customWidth="1"/>
    <col min="42" max="42" width="11.28515625" style="1" customWidth="1"/>
    <col min="43" max="43" width="0.710937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2">
      <c r="B2" s="1066" t="s">
        <v>1</v>
      </c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1066"/>
      <c r="S2" s="1066"/>
      <c r="T2" s="1066"/>
      <c r="U2" s="1066"/>
      <c r="V2" s="1066"/>
      <c r="W2" s="1066"/>
      <c r="X2" s="1066"/>
      <c r="Y2" s="1066"/>
      <c r="Z2" s="1066"/>
      <c r="AA2" s="1066"/>
      <c r="AB2" s="1066"/>
      <c r="AC2" s="1066"/>
      <c r="AD2" s="1066"/>
      <c r="AE2" s="1066"/>
      <c r="AF2" s="1066"/>
      <c r="AG2" s="1066"/>
      <c r="AH2" s="1066"/>
      <c r="AI2" s="1066"/>
      <c r="AJ2" s="1066"/>
      <c r="AK2" s="1066"/>
      <c r="AL2" s="1066"/>
      <c r="AM2" s="1066"/>
      <c r="AN2" s="1066"/>
      <c r="AO2" s="1066"/>
      <c r="AP2" s="1066"/>
      <c r="AQ2" s="1066"/>
    </row>
    <row r="3" spans="2:43" ht="25.5" customHeight="1" x14ac:dyDescent="0.3">
      <c r="B3" s="1067" t="s">
        <v>241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127.5" x14ac:dyDescent="0.2">
      <c r="B6" s="1064" t="s">
        <v>3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683" t="s">
        <v>39</v>
      </c>
      <c r="E7" s="683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40</v>
      </c>
      <c r="D8" s="295"/>
      <c r="E8" s="295">
        <v>3540</v>
      </c>
      <c r="F8" s="295">
        <v>2440</v>
      </c>
      <c r="G8" s="295">
        <v>0</v>
      </c>
      <c r="H8" s="295">
        <v>1840</v>
      </c>
      <c r="I8" s="465"/>
      <c r="J8" s="18"/>
      <c r="K8" s="295"/>
      <c r="L8" s="465"/>
      <c r="M8" s="295"/>
      <c r="N8" s="295">
        <v>0</v>
      </c>
      <c r="O8" s="465"/>
      <c r="P8" s="295">
        <v>1760</v>
      </c>
      <c r="Q8" s="295"/>
      <c r="R8" s="295">
        <f>SUM(AF8+AG8+AH8+AI8)</f>
        <v>0</v>
      </c>
      <c r="S8" s="497">
        <v>2840</v>
      </c>
      <c r="T8" s="890">
        <f t="shared" ref="T8:T19" si="0">SUM(U8:AI8)</f>
        <v>0</v>
      </c>
      <c r="U8" s="891">
        <v>0</v>
      </c>
      <c r="V8" s="467"/>
      <c r="W8" s="467"/>
      <c r="X8" s="467"/>
      <c r="Y8" s="467"/>
      <c r="Z8" s="467"/>
      <c r="AA8" s="467"/>
      <c r="AB8" s="467"/>
      <c r="AC8" s="467"/>
      <c r="AD8" s="467"/>
      <c r="AE8" s="572"/>
      <c r="AF8" s="834"/>
      <c r="AG8" s="834"/>
      <c r="AH8" s="494"/>
      <c r="AI8" s="835"/>
      <c r="AJ8" s="77"/>
      <c r="AK8" s="21"/>
      <c r="AL8" s="525"/>
      <c r="AM8" s="27">
        <f t="shared" ref="AM8:AM19" si="1">SUM(C8:U8)</f>
        <v>12460</v>
      </c>
      <c r="AN8" s="896">
        <v>11180</v>
      </c>
      <c r="AO8" s="281">
        <v>0</v>
      </c>
      <c r="AP8" s="897">
        <f t="shared" ref="AP8:AP19" si="2">(AM8*100)/(AM8+AQ8)</f>
        <v>52.707275803722503</v>
      </c>
      <c r="AQ8" s="550">
        <f t="shared" ref="AQ8:AQ18" si="3">AN8+AO8</f>
        <v>11180</v>
      </c>
    </row>
    <row r="9" spans="2:43" ht="26.25" customHeight="1" x14ac:dyDescent="0.2">
      <c r="B9" s="151" t="s">
        <v>42</v>
      </c>
      <c r="C9" s="94">
        <v>0</v>
      </c>
      <c r="D9" s="94"/>
      <c r="E9" s="94">
        <v>0</v>
      </c>
      <c r="F9" s="94">
        <v>2240</v>
      </c>
      <c r="G9" s="94">
        <v>0</v>
      </c>
      <c r="H9" s="94">
        <v>2040</v>
      </c>
      <c r="I9" s="332"/>
      <c r="J9" s="18"/>
      <c r="K9" s="94"/>
      <c r="L9" s="332"/>
      <c r="M9" s="94"/>
      <c r="N9" s="94">
        <v>40</v>
      </c>
      <c r="O9" s="332"/>
      <c r="P9" s="18">
        <v>1220</v>
      </c>
      <c r="Q9" s="18"/>
      <c r="R9" s="295">
        <f t="shared" ref="R9:R19" si="4">SUM(AF9+AG9+AH9+AI9)</f>
        <v>0</v>
      </c>
      <c r="S9" s="20">
        <v>2860</v>
      </c>
      <c r="T9" s="771">
        <f t="shared" si="0"/>
        <v>46</v>
      </c>
      <c r="U9" s="892">
        <v>0</v>
      </c>
      <c r="V9" s="467"/>
      <c r="W9" s="467"/>
      <c r="X9" s="467">
        <v>46</v>
      </c>
      <c r="Y9" s="467"/>
      <c r="Z9" s="467"/>
      <c r="AA9" s="467"/>
      <c r="AB9" s="467"/>
      <c r="AC9" s="467"/>
      <c r="AD9" s="477"/>
      <c r="AE9" s="512"/>
      <c r="AF9" s="17"/>
      <c r="AG9" s="17"/>
      <c r="AH9" s="18"/>
      <c r="AI9" s="520"/>
      <c r="AJ9" s="77"/>
      <c r="AK9" s="21"/>
      <c r="AL9" s="525"/>
      <c r="AM9" s="22">
        <f t="shared" si="1"/>
        <v>8446</v>
      </c>
      <c r="AN9" s="423">
        <v>12270</v>
      </c>
      <c r="AO9" s="24">
        <v>0</v>
      </c>
      <c r="AP9" s="898">
        <f t="shared" si="2"/>
        <v>40.770418999806914</v>
      </c>
      <c r="AQ9" s="301">
        <f>AN9+AO9</f>
        <v>12270</v>
      </c>
    </row>
    <row r="10" spans="2:43" ht="26.25" customHeight="1" x14ac:dyDescent="0.2">
      <c r="B10" s="152" t="s">
        <v>43</v>
      </c>
      <c r="C10" s="94">
        <v>0</v>
      </c>
      <c r="D10" s="94"/>
      <c r="E10" s="94">
        <v>0</v>
      </c>
      <c r="F10" s="94">
        <v>2900</v>
      </c>
      <c r="G10" s="94">
        <v>0</v>
      </c>
      <c r="H10" s="94">
        <v>2700</v>
      </c>
      <c r="I10" s="332"/>
      <c r="J10" s="18"/>
      <c r="K10" s="94"/>
      <c r="L10" s="332"/>
      <c r="M10" s="94"/>
      <c r="N10" s="94">
        <v>0</v>
      </c>
      <c r="O10" s="332"/>
      <c r="P10" s="18">
        <v>1340</v>
      </c>
      <c r="Q10" s="18"/>
      <c r="R10" s="295">
        <f t="shared" si="4"/>
        <v>0</v>
      </c>
      <c r="S10" s="20">
        <v>1620</v>
      </c>
      <c r="T10" s="771">
        <f t="shared" si="0"/>
        <v>0</v>
      </c>
      <c r="U10" s="892">
        <v>0</v>
      </c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17"/>
      <c r="AH10" s="18"/>
      <c r="AI10" s="520"/>
      <c r="AJ10" s="181"/>
      <c r="AK10" s="180"/>
      <c r="AL10" s="525"/>
      <c r="AM10" s="22">
        <f t="shared" si="1"/>
        <v>8560</v>
      </c>
      <c r="AN10" s="423">
        <v>15100</v>
      </c>
      <c r="AO10" s="24">
        <v>0</v>
      </c>
      <c r="AP10" s="898">
        <f t="shared" si="2"/>
        <v>36.179205409974642</v>
      </c>
      <c r="AQ10" s="301">
        <f>AN10+AO10</f>
        <v>15100</v>
      </c>
    </row>
    <row r="11" spans="2:43" ht="26.25" customHeight="1" x14ac:dyDescent="0.2">
      <c r="B11" s="152" t="s">
        <v>44</v>
      </c>
      <c r="C11" s="94">
        <v>0</v>
      </c>
      <c r="D11" s="94"/>
      <c r="E11" s="94">
        <v>2000</v>
      </c>
      <c r="F11" s="94">
        <v>2140</v>
      </c>
      <c r="G11" s="94">
        <v>0</v>
      </c>
      <c r="H11" s="94">
        <v>2040</v>
      </c>
      <c r="I11" s="332"/>
      <c r="J11" s="18"/>
      <c r="K11" s="94"/>
      <c r="L11" s="332"/>
      <c r="M11" s="94"/>
      <c r="N11" s="94">
        <v>0</v>
      </c>
      <c r="O11" s="332"/>
      <c r="P11" s="18">
        <v>2240</v>
      </c>
      <c r="Q11" s="18"/>
      <c r="R11" s="295">
        <f t="shared" si="4"/>
        <v>0</v>
      </c>
      <c r="S11" s="20">
        <v>4120</v>
      </c>
      <c r="T11" s="771">
        <f t="shared" si="0"/>
        <v>0</v>
      </c>
      <c r="U11" s="892">
        <v>0</v>
      </c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17"/>
      <c r="AH11" s="18"/>
      <c r="AI11" s="520"/>
      <c r="AJ11" s="181"/>
      <c r="AK11" s="180"/>
      <c r="AL11" s="526"/>
      <c r="AM11" s="22">
        <f t="shared" si="1"/>
        <v>12540</v>
      </c>
      <c r="AN11" s="423">
        <v>16000</v>
      </c>
      <c r="AO11" s="24">
        <v>0</v>
      </c>
      <c r="AP11" s="898">
        <f t="shared" si="2"/>
        <v>43.938332165381922</v>
      </c>
      <c r="AQ11" s="301">
        <f>AN11+AO11</f>
        <v>16000</v>
      </c>
    </row>
    <row r="12" spans="2:43" ht="26.25" customHeight="1" x14ac:dyDescent="0.2">
      <c r="B12" s="153" t="s">
        <v>45</v>
      </c>
      <c r="C12" s="94">
        <v>0</v>
      </c>
      <c r="D12" s="94"/>
      <c r="E12" s="94">
        <v>4240</v>
      </c>
      <c r="F12" s="94">
        <v>3210</v>
      </c>
      <c r="G12" s="94">
        <v>0</v>
      </c>
      <c r="H12" s="94">
        <v>3420</v>
      </c>
      <c r="I12" s="332"/>
      <c r="J12" s="18"/>
      <c r="K12" s="94"/>
      <c r="L12" s="332"/>
      <c r="M12" s="94"/>
      <c r="N12" s="94">
        <v>90</v>
      </c>
      <c r="O12" s="332"/>
      <c r="P12" s="18">
        <v>2840</v>
      </c>
      <c r="Q12" s="18"/>
      <c r="R12" s="295">
        <f t="shared" si="4"/>
        <v>0</v>
      </c>
      <c r="S12" s="20">
        <v>9820</v>
      </c>
      <c r="T12" s="771">
        <f t="shared" si="0"/>
        <v>0</v>
      </c>
      <c r="U12" s="892">
        <v>0</v>
      </c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17"/>
      <c r="AH12" s="18"/>
      <c r="AI12" s="520"/>
      <c r="AJ12" s="181"/>
      <c r="AK12" s="180"/>
      <c r="AL12" s="526"/>
      <c r="AM12" s="22">
        <f t="shared" si="1"/>
        <v>23620</v>
      </c>
      <c r="AN12" s="423">
        <v>13270</v>
      </c>
      <c r="AO12" s="24">
        <v>0</v>
      </c>
      <c r="AP12" s="898">
        <f t="shared" si="2"/>
        <v>64.028191921930059</v>
      </c>
      <c r="AQ12" s="301">
        <f t="shared" si="3"/>
        <v>13270</v>
      </c>
    </row>
    <row r="13" spans="2:43" ht="26.25" customHeight="1" x14ac:dyDescent="0.2">
      <c r="B13" s="151" t="s">
        <v>46</v>
      </c>
      <c r="C13" s="95">
        <v>0</v>
      </c>
      <c r="D13" s="95"/>
      <c r="E13" s="95">
        <v>0</v>
      </c>
      <c r="F13" s="95">
        <v>2280</v>
      </c>
      <c r="G13" s="95">
        <v>0</v>
      </c>
      <c r="H13" s="95">
        <v>4250</v>
      </c>
      <c r="I13" s="277"/>
      <c r="J13" s="18"/>
      <c r="K13" s="18"/>
      <c r="L13" s="277"/>
      <c r="M13" s="18"/>
      <c r="N13" s="18">
        <v>40</v>
      </c>
      <c r="O13" s="277"/>
      <c r="P13" s="18">
        <v>1620</v>
      </c>
      <c r="Q13" s="18"/>
      <c r="R13" s="295">
        <f t="shared" si="4"/>
        <v>0</v>
      </c>
      <c r="S13" s="30">
        <v>0</v>
      </c>
      <c r="T13" s="771">
        <f t="shared" si="0"/>
        <v>0</v>
      </c>
      <c r="U13" s="892">
        <v>0</v>
      </c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7"/>
      <c r="AH13" s="18"/>
      <c r="AI13" s="520"/>
      <c r="AJ13" s="573"/>
      <c r="AK13" s="271"/>
      <c r="AL13" s="526"/>
      <c r="AM13" s="22">
        <f t="shared" si="1"/>
        <v>8190</v>
      </c>
      <c r="AN13" s="422">
        <v>20560</v>
      </c>
      <c r="AO13" s="31">
        <v>0</v>
      </c>
      <c r="AP13" s="899">
        <f t="shared" si="2"/>
        <v>28.486956521739131</v>
      </c>
      <c r="AQ13" s="620">
        <f t="shared" si="3"/>
        <v>20560</v>
      </c>
    </row>
    <row r="14" spans="2:43" ht="26.25" customHeight="1" x14ac:dyDescent="0.2">
      <c r="B14" s="152" t="s">
        <v>47</v>
      </c>
      <c r="C14" s="94">
        <v>0</v>
      </c>
      <c r="D14" s="94"/>
      <c r="E14" s="94">
        <v>3700</v>
      </c>
      <c r="F14" s="94">
        <v>2990</v>
      </c>
      <c r="G14" s="94">
        <v>0</v>
      </c>
      <c r="H14" s="94">
        <v>4140</v>
      </c>
      <c r="I14" s="277"/>
      <c r="J14" s="18"/>
      <c r="K14" s="18"/>
      <c r="L14" s="277"/>
      <c r="M14" s="18"/>
      <c r="N14" s="18">
        <v>40</v>
      </c>
      <c r="O14" s="277"/>
      <c r="P14" s="18">
        <v>990</v>
      </c>
      <c r="Q14" s="18"/>
      <c r="R14" s="295">
        <f t="shared" si="4"/>
        <v>0</v>
      </c>
      <c r="S14" s="20">
        <v>3640</v>
      </c>
      <c r="T14" s="771">
        <f t="shared" si="0"/>
        <v>0</v>
      </c>
      <c r="U14" s="892">
        <v>0</v>
      </c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7"/>
      <c r="AH14" s="18"/>
      <c r="AI14" s="520"/>
      <c r="AJ14" s="77"/>
      <c r="AK14" s="21"/>
      <c r="AL14" s="526"/>
      <c r="AM14" s="22">
        <f t="shared" si="1"/>
        <v>15500</v>
      </c>
      <c r="AN14" s="423">
        <v>20810</v>
      </c>
      <c r="AO14" s="24">
        <v>0</v>
      </c>
      <c r="AP14" s="898">
        <f t="shared" si="2"/>
        <v>42.687964748003303</v>
      </c>
      <c r="AQ14" s="301">
        <f t="shared" si="3"/>
        <v>20810</v>
      </c>
    </row>
    <row r="15" spans="2:43" ht="26.25" customHeight="1" x14ac:dyDescent="0.2">
      <c r="B15" s="151" t="s">
        <v>48</v>
      </c>
      <c r="C15" s="94">
        <v>0</v>
      </c>
      <c r="D15" s="94"/>
      <c r="E15" s="94">
        <v>2000</v>
      </c>
      <c r="F15" s="94">
        <v>5540</v>
      </c>
      <c r="G15" s="94">
        <v>0</v>
      </c>
      <c r="H15" s="94">
        <v>4050</v>
      </c>
      <c r="I15" s="277"/>
      <c r="J15" s="18"/>
      <c r="K15" s="18"/>
      <c r="L15" s="608"/>
      <c r="M15" s="18"/>
      <c r="N15" s="18">
        <v>0</v>
      </c>
      <c r="O15" s="608"/>
      <c r="P15" s="18">
        <v>1430</v>
      </c>
      <c r="Q15" s="18"/>
      <c r="R15" s="295">
        <f t="shared" si="4"/>
        <v>0</v>
      </c>
      <c r="S15" s="20">
        <v>11910</v>
      </c>
      <c r="T15" s="771">
        <f t="shared" si="0"/>
        <v>0</v>
      </c>
      <c r="U15" s="892">
        <v>0</v>
      </c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7"/>
      <c r="AH15" s="18"/>
      <c r="AI15" s="520"/>
      <c r="AJ15" s="77"/>
      <c r="AK15" s="21"/>
      <c r="AL15" s="526"/>
      <c r="AM15" s="22">
        <f t="shared" si="1"/>
        <v>24930</v>
      </c>
      <c r="AN15" s="423">
        <v>32680</v>
      </c>
      <c r="AO15" s="24">
        <v>0</v>
      </c>
      <c r="AP15" s="898">
        <f t="shared" si="2"/>
        <v>43.273737198403055</v>
      </c>
      <c r="AQ15" s="301">
        <f t="shared" si="3"/>
        <v>32680</v>
      </c>
    </row>
    <row r="16" spans="2:43" ht="26.25" customHeight="1" x14ac:dyDescent="0.2">
      <c r="B16" s="152" t="s">
        <v>49</v>
      </c>
      <c r="C16" s="94">
        <v>0</v>
      </c>
      <c r="D16" s="94"/>
      <c r="E16" s="94">
        <v>2960</v>
      </c>
      <c r="F16" s="94">
        <v>2700</v>
      </c>
      <c r="G16" s="94">
        <v>0</v>
      </c>
      <c r="H16" s="94">
        <v>2490</v>
      </c>
      <c r="I16" s="277"/>
      <c r="J16" s="18"/>
      <c r="K16" s="18"/>
      <c r="L16" s="608"/>
      <c r="M16" s="18"/>
      <c r="N16" s="18">
        <v>0</v>
      </c>
      <c r="O16" s="608"/>
      <c r="P16" s="18">
        <v>1440</v>
      </c>
      <c r="Q16" s="18"/>
      <c r="R16" s="295">
        <f t="shared" si="4"/>
        <v>0</v>
      </c>
      <c r="S16" s="20">
        <v>3560</v>
      </c>
      <c r="T16" s="771">
        <f t="shared" si="0"/>
        <v>0</v>
      </c>
      <c r="U16" s="892">
        <v>0</v>
      </c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7"/>
      <c r="AH16" s="18"/>
      <c r="AI16" s="520"/>
      <c r="AJ16" s="77"/>
      <c r="AK16" s="21"/>
      <c r="AL16" s="526"/>
      <c r="AM16" s="22">
        <f t="shared" si="1"/>
        <v>13150</v>
      </c>
      <c r="AN16" s="423">
        <v>13630</v>
      </c>
      <c r="AO16" s="24">
        <v>0</v>
      </c>
      <c r="AP16" s="898">
        <f t="shared" si="2"/>
        <v>49.103808812546674</v>
      </c>
      <c r="AQ16" s="301">
        <f t="shared" si="3"/>
        <v>13630</v>
      </c>
    </row>
    <row r="17" spans="2:43" ht="26.25" customHeight="1" x14ac:dyDescent="0.2">
      <c r="B17" s="152" t="s">
        <v>50</v>
      </c>
      <c r="C17" s="94">
        <v>550</v>
      </c>
      <c r="D17" s="94"/>
      <c r="E17" s="94">
        <v>2100</v>
      </c>
      <c r="F17" s="94">
        <v>1720</v>
      </c>
      <c r="G17" s="94">
        <v>0</v>
      </c>
      <c r="H17" s="94">
        <v>2470</v>
      </c>
      <c r="I17" s="277"/>
      <c r="J17" s="18"/>
      <c r="K17" s="18"/>
      <c r="L17" s="608"/>
      <c r="M17" s="18"/>
      <c r="N17" s="18">
        <v>170</v>
      </c>
      <c r="O17" s="608"/>
      <c r="P17" s="18">
        <v>1840</v>
      </c>
      <c r="Q17" s="18"/>
      <c r="R17" s="295">
        <f t="shared" si="4"/>
        <v>0</v>
      </c>
      <c r="S17" s="20">
        <v>0</v>
      </c>
      <c r="T17" s="771">
        <f t="shared" si="0"/>
        <v>0</v>
      </c>
      <c r="U17" s="892">
        <v>0</v>
      </c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/>
      <c r="AG17" s="17"/>
      <c r="AH17" s="18"/>
      <c r="AI17" s="520"/>
      <c r="AJ17" s="77"/>
      <c r="AK17" s="21"/>
      <c r="AL17" s="526"/>
      <c r="AM17" s="22">
        <f t="shared" si="1"/>
        <v>8850</v>
      </c>
      <c r="AN17" s="423">
        <v>12750</v>
      </c>
      <c r="AO17" s="24">
        <v>0</v>
      </c>
      <c r="AP17" s="898">
        <f t="shared" si="2"/>
        <v>40.972222222222221</v>
      </c>
      <c r="AQ17" s="301">
        <f t="shared" si="3"/>
        <v>12750</v>
      </c>
    </row>
    <row r="18" spans="2:43" ht="26.25" customHeight="1" x14ac:dyDescent="0.2">
      <c r="B18" s="151" t="s">
        <v>51</v>
      </c>
      <c r="C18" s="94">
        <v>300</v>
      </c>
      <c r="D18" s="94"/>
      <c r="E18" s="94">
        <v>0</v>
      </c>
      <c r="F18" s="94">
        <v>2060</v>
      </c>
      <c r="G18" s="94">
        <v>0</v>
      </c>
      <c r="H18" s="94">
        <v>2440</v>
      </c>
      <c r="I18" s="277"/>
      <c r="J18" s="18">
        <v>0</v>
      </c>
      <c r="K18" s="18"/>
      <c r="L18" s="608"/>
      <c r="M18" s="18"/>
      <c r="N18" s="18">
        <v>150</v>
      </c>
      <c r="O18" s="608"/>
      <c r="P18" s="18">
        <v>860</v>
      </c>
      <c r="Q18" s="18"/>
      <c r="R18" s="295">
        <f t="shared" si="4"/>
        <v>0</v>
      </c>
      <c r="S18" s="20">
        <v>4020</v>
      </c>
      <c r="T18" s="771">
        <f t="shared" si="0"/>
        <v>0</v>
      </c>
      <c r="U18" s="892">
        <v>0</v>
      </c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7"/>
      <c r="AH18" s="18"/>
      <c r="AI18" s="520"/>
      <c r="AJ18" s="77"/>
      <c r="AK18" s="21"/>
      <c r="AL18" s="525"/>
      <c r="AM18" s="22">
        <f t="shared" si="1"/>
        <v>9830</v>
      </c>
      <c r="AN18" s="423">
        <v>13530</v>
      </c>
      <c r="AO18" s="24">
        <v>0</v>
      </c>
      <c r="AP18" s="898">
        <f t="shared" si="2"/>
        <v>42.080479452054796</v>
      </c>
      <c r="AQ18" s="301">
        <f t="shared" si="3"/>
        <v>13530</v>
      </c>
    </row>
    <row r="19" spans="2:43" ht="26.25" customHeight="1" thickBot="1" x14ac:dyDescent="0.25">
      <c r="B19" s="154" t="s">
        <v>52</v>
      </c>
      <c r="C19" s="261">
        <v>260</v>
      </c>
      <c r="D19" s="261"/>
      <c r="E19" s="261">
        <v>0</v>
      </c>
      <c r="F19" s="261">
        <v>2050</v>
      </c>
      <c r="G19" s="261">
        <v>0</v>
      </c>
      <c r="H19" s="261">
        <v>1780</v>
      </c>
      <c r="I19" s="333"/>
      <c r="J19" s="79"/>
      <c r="K19" s="261"/>
      <c r="L19" s="333"/>
      <c r="M19" s="261"/>
      <c r="N19" s="261">
        <v>0</v>
      </c>
      <c r="O19" s="333"/>
      <c r="P19" s="79">
        <v>1020</v>
      </c>
      <c r="Q19" s="79"/>
      <c r="R19" s="295">
        <f t="shared" si="4"/>
        <v>0</v>
      </c>
      <c r="S19" s="80">
        <v>1040</v>
      </c>
      <c r="T19" s="771">
        <f t="shared" si="0"/>
        <v>0</v>
      </c>
      <c r="U19" s="892">
        <v>0</v>
      </c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757"/>
      <c r="AH19" s="98"/>
      <c r="AI19" s="836"/>
      <c r="AJ19" s="481"/>
      <c r="AK19" s="192"/>
      <c r="AL19" s="527"/>
      <c r="AM19" s="27">
        <f t="shared" si="1"/>
        <v>6150</v>
      </c>
      <c r="AN19" s="643">
        <v>9130</v>
      </c>
      <c r="AO19" s="194">
        <v>0</v>
      </c>
      <c r="AP19" s="900">
        <f t="shared" si="2"/>
        <v>40.248691099476439</v>
      </c>
      <c r="AQ19" s="323">
        <f>AN19+AO19</f>
        <v>9130</v>
      </c>
    </row>
    <row r="20" spans="2:43" ht="26.25" customHeight="1" thickBot="1" x14ac:dyDescent="0.25">
      <c r="B20" s="179" t="s">
        <v>53</v>
      </c>
      <c r="C20" s="82">
        <f>SUM(C8:C19)</f>
        <v>1150</v>
      </c>
      <c r="D20" s="82">
        <f>SUM(D8:D19)</f>
        <v>0</v>
      </c>
      <c r="E20" s="83">
        <f>SUM(E8:E19)</f>
        <v>20540</v>
      </c>
      <c r="F20" s="83">
        <f t="shared" ref="F20:AL20" si="5">SUM(F8:F19)</f>
        <v>32270</v>
      </c>
      <c r="G20" s="83">
        <f t="shared" si="5"/>
        <v>0</v>
      </c>
      <c r="H20" s="83">
        <f t="shared" si="5"/>
        <v>33660</v>
      </c>
      <c r="I20" s="195">
        <f t="shared" si="5"/>
        <v>0</v>
      </c>
      <c r="J20" s="83">
        <f t="shared" si="5"/>
        <v>0</v>
      </c>
      <c r="K20" s="83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530</v>
      </c>
      <c r="O20" s="328">
        <f t="shared" si="5"/>
        <v>0</v>
      </c>
      <c r="P20" s="83">
        <f t="shared" si="5"/>
        <v>18600</v>
      </c>
      <c r="Q20" s="83">
        <f t="shared" si="5"/>
        <v>0</v>
      </c>
      <c r="R20" s="83">
        <f t="shared" si="5"/>
        <v>0</v>
      </c>
      <c r="S20" s="84">
        <f t="shared" si="5"/>
        <v>45430</v>
      </c>
      <c r="T20" s="748">
        <f t="shared" si="5"/>
        <v>46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46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>SUM(AM8:AM19)</f>
        <v>152226</v>
      </c>
      <c r="AN20" s="644">
        <f>SUM(AN8:AN19)</f>
        <v>190910</v>
      </c>
      <c r="AO20" s="199">
        <f>SUM(AO8:AO19)</f>
        <v>0</v>
      </c>
      <c r="AP20" s="454">
        <f>(AM20*100)/(AM20+AQ20)</f>
        <v>44.363167956728525</v>
      </c>
      <c r="AQ20" s="200">
        <f>AN20+AO20</f>
        <v>190910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">
        <v>241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3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438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71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s="226" customFormat="1" ht="31.5" customHeight="1" x14ac:dyDescent="0.2">
      <c r="B29" s="379" t="s">
        <v>41</v>
      </c>
      <c r="C29" s="936">
        <f>Foglio2!D3</f>
        <v>0</v>
      </c>
      <c r="D29" s="936">
        <f>D8</f>
        <v>0</v>
      </c>
      <c r="E29" s="937">
        <f>Foglio2!E3</f>
        <v>11.205654243047855</v>
      </c>
      <c r="F29" s="937">
        <f>Foglio2!F3</f>
        <v>2.6070677419093751</v>
      </c>
      <c r="G29" s="938">
        <f>Foglio2!G3</f>
        <v>0</v>
      </c>
      <c r="H29" s="938">
        <f>Foglio2!H3</f>
        <v>1.0969032585273826</v>
      </c>
      <c r="I29" s="938">
        <f>Foglio2!I3</f>
        <v>0</v>
      </c>
      <c r="J29" s="939"/>
      <c r="K29" s="937">
        <f>Foglio2!K3</f>
        <v>1.5558431524485421</v>
      </c>
      <c r="L29" s="937">
        <f>Foglio2!L3</f>
        <v>1.433879568038529</v>
      </c>
      <c r="M29" s="937">
        <f>Foglio2!M3</f>
        <v>12.92575604385692</v>
      </c>
      <c r="N29" s="937">
        <f>Foglio2!N3</f>
        <v>0</v>
      </c>
      <c r="O29" s="937">
        <f>Foglio2!O3</f>
        <v>0</v>
      </c>
      <c r="P29" s="938">
        <f>Foglio2!P3</f>
        <v>0</v>
      </c>
      <c r="Q29" s="938">
        <f>Foglio2!Q3</f>
        <v>0</v>
      </c>
      <c r="R29" s="937">
        <f t="shared" ref="R29:R34" si="6">SUM(AF29:AI29)</f>
        <v>3.5110670587642998</v>
      </c>
      <c r="S29" s="940">
        <f>Foglio2!T3</f>
        <v>21.47434208939427</v>
      </c>
      <c r="T29" s="941">
        <f t="shared" ref="T29:T34" si="7">SUM(V29:AE29)</f>
        <v>1.8353596950800148</v>
      </c>
      <c r="U29" s="942">
        <f>Foglio2!V3</f>
        <v>12.597161847019601</v>
      </c>
      <c r="V29" s="943">
        <f>Foglio2!W3</f>
        <v>0</v>
      </c>
      <c r="W29" s="944">
        <f>Foglio2!X3</f>
        <v>7.7246166796884161E-2</v>
      </c>
      <c r="X29" s="944">
        <f>Foglio2!Y3</f>
        <v>0.12194051437513113</v>
      </c>
      <c r="Y29" s="944">
        <f>Foglio2!Z3</f>
        <v>1.7094895847633001E-2</v>
      </c>
      <c r="Z29" s="944">
        <f>Foglio2!AA3</f>
        <v>0.14580262045484557</v>
      </c>
      <c r="AA29" s="944">
        <f>Foglio2!AB3</f>
        <v>0.65495060029107288</v>
      </c>
      <c r="AB29" s="944">
        <f>Foglio2!AC3</f>
        <v>8.0637461924552262E-2</v>
      </c>
      <c r="AC29" s="944">
        <f>Foglio2!AD3</f>
        <v>3.8127077648477024E-2</v>
      </c>
      <c r="AD29" s="944">
        <f>Foglio2!AE3</f>
        <v>0.20624611184593664</v>
      </c>
      <c r="AE29" s="945">
        <f>Foglio2!AF3</f>
        <v>0.49331424589548228</v>
      </c>
      <c r="AF29" s="946">
        <f>Foglio2!AG3</f>
        <v>1.0971339588762035</v>
      </c>
      <c r="AG29" s="937">
        <f>Foglio2!AH3</f>
        <v>1.6580049569180897</v>
      </c>
      <c r="AH29" s="937">
        <f>Foglio2!AI3</f>
        <v>0.73139700587871115</v>
      </c>
      <c r="AI29" s="940">
        <f>Foglio2!AJ3</f>
        <v>2.4531137091295219E-2</v>
      </c>
      <c r="AJ29" s="606"/>
      <c r="AK29" s="753"/>
      <c r="AL29" s="847"/>
      <c r="AM29" s="55">
        <f>SUM(C29:U29)+AJ29+AK29</f>
        <v>70.243034698086788</v>
      </c>
      <c r="AN29" s="222">
        <v>0</v>
      </c>
      <c r="AO29" s="223">
        <v>0</v>
      </c>
      <c r="AP29" s="58">
        <f t="shared" ref="AP29:AP41" si="8">(AM29*100)/(AM29+AQ29)</f>
        <v>100</v>
      </c>
      <c r="AQ29" s="652">
        <f t="shared" ref="AQ29:AQ41" si="9">AN29+AO29</f>
        <v>0</v>
      </c>
    </row>
    <row r="30" spans="2:43" ht="26.25" customHeight="1" x14ac:dyDescent="0.2">
      <c r="B30" s="151" t="s">
        <v>42</v>
      </c>
      <c r="C30" s="936">
        <f t="shared" ref="C30:I32" si="10">C29</f>
        <v>0</v>
      </c>
      <c r="D30" s="936">
        <f t="shared" si="10"/>
        <v>0</v>
      </c>
      <c r="E30" s="946">
        <f t="shared" si="10"/>
        <v>11.205654243047855</v>
      </c>
      <c r="F30" s="946">
        <f t="shared" si="10"/>
        <v>2.6070677419093751</v>
      </c>
      <c r="G30" s="936">
        <f t="shared" si="10"/>
        <v>0</v>
      </c>
      <c r="H30" s="936">
        <f t="shared" si="10"/>
        <v>1.0969032585273826</v>
      </c>
      <c r="I30" s="936">
        <f t="shared" si="10"/>
        <v>0</v>
      </c>
      <c r="J30" s="939"/>
      <c r="K30" s="946">
        <f t="shared" ref="K30:Q32" si="11">K29</f>
        <v>1.5558431524485421</v>
      </c>
      <c r="L30" s="946">
        <f t="shared" si="11"/>
        <v>1.433879568038529</v>
      </c>
      <c r="M30" s="946">
        <f t="shared" si="11"/>
        <v>12.92575604385692</v>
      </c>
      <c r="N30" s="946">
        <f t="shared" si="11"/>
        <v>0</v>
      </c>
      <c r="O30" s="946">
        <f t="shared" si="11"/>
        <v>0</v>
      </c>
      <c r="P30" s="936">
        <f t="shared" si="11"/>
        <v>0</v>
      </c>
      <c r="Q30" s="936">
        <f t="shared" si="11"/>
        <v>0</v>
      </c>
      <c r="R30" s="937">
        <f t="shared" si="6"/>
        <v>3.5110670587642998</v>
      </c>
      <c r="S30" s="942">
        <f t="shared" ref="S30:S35" si="12">S29</f>
        <v>21.47434208939427</v>
      </c>
      <c r="T30" s="941">
        <f t="shared" si="7"/>
        <v>1.8353596950800148</v>
      </c>
      <c r="U30" s="942">
        <f t="shared" ref="U30:AI32" si="13">U29</f>
        <v>12.597161847019601</v>
      </c>
      <c r="V30" s="943">
        <f t="shared" si="13"/>
        <v>0</v>
      </c>
      <c r="W30" s="947">
        <f t="shared" si="13"/>
        <v>7.7246166796884161E-2</v>
      </c>
      <c r="X30" s="947">
        <f t="shared" si="13"/>
        <v>0.12194051437513113</v>
      </c>
      <c r="Y30" s="947">
        <f t="shared" si="13"/>
        <v>1.7094895847633001E-2</v>
      </c>
      <c r="Z30" s="947">
        <f t="shared" si="13"/>
        <v>0.14580262045484557</v>
      </c>
      <c r="AA30" s="947">
        <f t="shared" si="13"/>
        <v>0.65495060029107288</v>
      </c>
      <c r="AB30" s="947">
        <f t="shared" si="13"/>
        <v>8.0637461924552262E-2</v>
      </c>
      <c r="AC30" s="947">
        <f t="shared" si="13"/>
        <v>3.8127077648477024E-2</v>
      </c>
      <c r="AD30" s="947">
        <f t="shared" si="13"/>
        <v>0.20624611184593664</v>
      </c>
      <c r="AE30" s="948">
        <f t="shared" si="13"/>
        <v>0.49331424589548228</v>
      </c>
      <c r="AF30" s="946">
        <f t="shared" si="13"/>
        <v>1.0971339588762035</v>
      </c>
      <c r="AG30" s="946">
        <f t="shared" si="13"/>
        <v>1.6580049569180897</v>
      </c>
      <c r="AH30" s="946">
        <f t="shared" si="13"/>
        <v>0.73139700587871115</v>
      </c>
      <c r="AI30" s="942">
        <f t="shared" si="13"/>
        <v>2.4531137091295219E-2</v>
      </c>
      <c r="AJ30" s="606"/>
      <c r="AK30" s="753"/>
      <c r="AL30" s="847"/>
      <c r="AM30" s="55">
        <f t="shared" ref="AM30:AM40" si="14">SUM(C30:U30)+AJ30+AK30</f>
        <v>70.243034698086788</v>
      </c>
      <c r="AN30" s="56"/>
      <c r="AO30" s="57"/>
      <c r="AP30" s="58">
        <f t="shared" si="8"/>
        <v>100</v>
      </c>
      <c r="AQ30" s="652">
        <f t="shared" si="9"/>
        <v>0</v>
      </c>
    </row>
    <row r="31" spans="2:43" ht="26.25" customHeight="1" x14ac:dyDescent="0.2">
      <c r="B31" s="152" t="s">
        <v>43</v>
      </c>
      <c r="C31" s="936">
        <f t="shared" si="10"/>
        <v>0</v>
      </c>
      <c r="D31" s="936">
        <f t="shared" si="10"/>
        <v>0</v>
      </c>
      <c r="E31" s="946">
        <f t="shared" si="10"/>
        <v>11.205654243047855</v>
      </c>
      <c r="F31" s="946">
        <f t="shared" si="10"/>
        <v>2.6070677419093751</v>
      </c>
      <c r="G31" s="936">
        <f t="shared" si="10"/>
        <v>0</v>
      </c>
      <c r="H31" s="936">
        <f t="shared" si="10"/>
        <v>1.0969032585273826</v>
      </c>
      <c r="I31" s="936">
        <f t="shared" si="10"/>
        <v>0</v>
      </c>
      <c r="J31" s="939"/>
      <c r="K31" s="946">
        <f t="shared" si="11"/>
        <v>1.5558431524485421</v>
      </c>
      <c r="L31" s="946">
        <f t="shared" si="11"/>
        <v>1.433879568038529</v>
      </c>
      <c r="M31" s="946">
        <f t="shared" si="11"/>
        <v>12.92575604385692</v>
      </c>
      <c r="N31" s="946">
        <f t="shared" si="11"/>
        <v>0</v>
      </c>
      <c r="O31" s="946">
        <f t="shared" si="11"/>
        <v>0</v>
      </c>
      <c r="P31" s="936">
        <f t="shared" si="11"/>
        <v>0</v>
      </c>
      <c r="Q31" s="936">
        <f t="shared" si="11"/>
        <v>0</v>
      </c>
      <c r="R31" s="937">
        <f t="shared" si="6"/>
        <v>3.5110670587642998</v>
      </c>
      <c r="S31" s="942">
        <f t="shared" si="12"/>
        <v>21.47434208939427</v>
      </c>
      <c r="T31" s="941">
        <f t="shared" si="7"/>
        <v>1.8353596950800148</v>
      </c>
      <c r="U31" s="942">
        <f t="shared" si="13"/>
        <v>12.597161847019601</v>
      </c>
      <c r="V31" s="943">
        <f t="shared" si="13"/>
        <v>0</v>
      </c>
      <c r="W31" s="947">
        <f t="shared" si="13"/>
        <v>7.7246166796884161E-2</v>
      </c>
      <c r="X31" s="947">
        <f t="shared" si="13"/>
        <v>0.12194051437513113</v>
      </c>
      <c r="Y31" s="947">
        <f t="shared" si="13"/>
        <v>1.7094895847633001E-2</v>
      </c>
      <c r="Z31" s="947">
        <f t="shared" si="13"/>
        <v>0.14580262045484557</v>
      </c>
      <c r="AA31" s="947">
        <f t="shared" si="13"/>
        <v>0.65495060029107288</v>
      </c>
      <c r="AB31" s="947">
        <f t="shared" si="13"/>
        <v>8.0637461924552262E-2</v>
      </c>
      <c r="AC31" s="947">
        <f t="shared" si="13"/>
        <v>3.8127077648477024E-2</v>
      </c>
      <c r="AD31" s="947">
        <f t="shared" si="13"/>
        <v>0.20624611184593664</v>
      </c>
      <c r="AE31" s="948">
        <f t="shared" si="13"/>
        <v>0.49331424589548228</v>
      </c>
      <c r="AF31" s="946">
        <f t="shared" si="13"/>
        <v>1.0971339588762035</v>
      </c>
      <c r="AG31" s="946">
        <f t="shared" si="13"/>
        <v>1.6580049569180897</v>
      </c>
      <c r="AH31" s="946">
        <f t="shared" si="13"/>
        <v>0.73139700587871115</v>
      </c>
      <c r="AI31" s="942">
        <f t="shared" si="13"/>
        <v>2.4531137091295219E-2</v>
      </c>
      <c r="AJ31" s="606"/>
      <c r="AK31" s="753"/>
      <c r="AL31" s="847"/>
      <c r="AM31" s="55">
        <f t="shared" si="14"/>
        <v>70.243034698086788</v>
      </c>
      <c r="AN31" s="56"/>
      <c r="AO31" s="57"/>
      <c r="AP31" s="58">
        <f t="shared" si="8"/>
        <v>100</v>
      </c>
      <c r="AQ31" s="652">
        <f t="shared" si="9"/>
        <v>0</v>
      </c>
    </row>
    <row r="32" spans="2:43" ht="26.25" customHeight="1" x14ac:dyDescent="0.2">
      <c r="B32" s="152" t="s">
        <v>44</v>
      </c>
      <c r="C32" s="936">
        <f t="shared" si="10"/>
        <v>0</v>
      </c>
      <c r="D32" s="936">
        <f t="shared" si="10"/>
        <v>0</v>
      </c>
      <c r="E32" s="946">
        <f t="shared" si="10"/>
        <v>11.205654243047855</v>
      </c>
      <c r="F32" s="946">
        <f t="shared" si="10"/>
        <v>2.6070677419093751</v>
      </c>
      <c r="G32" s="936">
        <f t="shared" si="10"/>
        <v>0</v>
      </c>
      <c r="H32" s="936">
        <f t="shared" si="10"/>
        <v>1.0969032585273826</v>
      </c>
      <c r="I32" s="936">
        <f t="shared" si="10"/>
        <v>0</v>
      </c>
      <c r="J32" s="939"/>
      <c r="K32" s="946">
        <f t="shared" si="11"/>
        <v>1.5558431524485421</v>
      </c>
      <c r="L32" s="946">
        <f t="shared" si="11"/>
        <v>1.433879568038529</v>
      </c>
      <c r="M32" s="946">
        <f t="shared" si="11"/>
        <v>12.92575604385692</v>
      </c>
      <c r="N32" s="946">
        <f t="shared" si="11"/>
        <v>0</v>
      </c>
      <c r="O32" s="946">
        <f t="shared" si="11"/>
        <v>0</v>
      </c>
      <c r="P32" s="936">
        <f t="shared" si="11"/>
        <v>0</v>
      </c>
      <c r="Q32" s="936">
        <f t="shared" si="11"/>
        <v>0</v>
      </c>
      <c r="R32" s="937">
        <f t="shared" si="6"/>
        <v>3.5110670587642998</v>
      </c>
      <c r="S32" s="942">
        <f t="shared" si="12"/>
        <v>21.47434208939427</v>
      </c>
      <c r="T32" s="941">
        <f t="shared" si="7"/>
        <v>1.8353596950800148</v>
      </c>
      <c r="U32" s="942">
        <f t="shared" si="13"/>
        <v>12.597161847019601</v>
      </c>
      <c r="V32" s="943">
        <f t="shared" si="13"/>
        <v>0</v>
      </c>
      <c r="W32" s="947">
        <f t="shared" si="13"/>
        <v>7.7246166796884161E-2</v>
      </c>
      <c r="X32" s="947">
        <f t="shared" si="13"/>
        <v>0.12194051437513113</v>
      </c>
      <c r="Y32" s="947">
        <f t="shared" si="13"/>
        <v>1.7094895847633001E-2</v>
      </c>
      <c r="Z32" s="947">
        <f t="shared" si="13"/>
        <v>0.14580262045484557</v>
      </c>
      <c r="AA32" s="947">
        <f t="shared" si="13"/>
        <v>0.65495060029107288</v>
      </c>
      <c r="AB32" s="947">
        <f t="shared" si="13"/>
        <v>8.0637461924552262E-2</v>
      </c>
      <c r="AC32" s="947">
        <f t="shared" si="13"/>
        <v>3.8127077648477024E-2</v>
      </c>
      <c r="AD32" s="947">
        <f t="shared" si="13"/>
        <v>0.20624611184593664</v>
      </c>
      <c r="AE32" s="948">
        <f t="shared" si="13"/>
        <v>0.49331424589548228</v>
      </c>
      <c r="AF32" s="946">
        <f t="shared" si="13"/>
        <v>1.0971339588762035</v>
      </c>
      <c r="AG32" s="946">
        <f t="shared" si="13"/>
        <v>1.6580049569180897</v>
      </c>
      <c r="AH32" s="946">
        <f t="shared" si="13"/>
        <v>0.73139700587871115</v>
      </c>
      <c r="AI32" s="942">
        <f t="shared" si="13"/>
        <v>2.4531137091295219E-2</v>
      </c>
      <c r="AJ32" s="606"/>
      <c r="AK32" s="753"/>
      <c r="AL32" s="847"/>
      <c r="AM32" s="55">
        <f t="shared" si="14"/>
        <v>70.243034698086788</v>
      </c>
      <c r="AN32" s="56"/>
      <c r="AO32" s="57"/>
      <c r="AP32" s="58">
        <f t="shared" si="8"/>
        <v>100</v>
      </c>
      <c r="AQ32" s="652">
        <f t="shared" si="9"/>
        <v>0</v>
      </c>
    </row>
    <row r="33" spans="2:43" ht="26.25" customHeight="1" x14ac:dyDescent="0.2">
      <c r="B33" s="153" t="s">
        <v>45</v>
      </c>
      <c r="C33" s="936">
        <f t="shared" ref="C33:I33" si="15">C32</f>
        <v>0</v>
      </c>
      <c r="D33" s="936">
        <f t="shared" si="15"/>
        <v>0</v>
      </c>
      <c r="E33" s="946">
        <f t="shared" si="15"/>
        <v>11.205654243047855</v>
      </c>
      <c r="F33" s="946">
        <f t="shared" si="15"/>
        <v>2.6070677419093751</v>
      </c>
      <c r="G33" s="936">
        <f t="shared" si="15"/>
        <v>0</v>
      </c>
      <c r="H33" s="936">
        <f t="shared" si="15"/>
        <v>1.0969032585273826</v>
      </c>
      <c r="I33" s="936">
        <f t="shared" si="15"/>
        <v>0</v>
      </c>
      <c r="J33" s="939"/>
      <c r="K33" s="946">
        <f t="shared" ref="K33:Q33" si="16">K32</f>
        <v>1.5558431524485421</v>
      </c>
      <c r="L33" s="946">
        <f t="shared" si="16"/>
        <v>1.433879568038529</v>
      </c>
      <c r="M33" s="946">
        <f t="shared" si="16"/>
        <v>12.92575604385692</v>
      </c>
      <c r="N33" s="946">
        <f t="shared" si="16"/>
        <v>0</v>
      </c>
      <c r="O33" s="946">
        <f t="shared" si="16"/>
        <v>0</v>
      </c>
      <c r="P33" s="936">
        <f t="shared" si="16"/>
        <v>0</v>
      </c>
      <c r="Q33" s="936">
        <f t="shared" si="16"/>
        <v>0</v>
      </c>
      <c r="R33" s="937">
        <f t="shared" si="6"/>
        <v>3.5110670587642998</v>
      </c>
      <c r="S33" s="942">
        <f t="shared" si="12"/>
        <v>21.47434208939427</v>
      </c>
      <c r="T33" s="941">
        <f t="shared" si="7"/>
        <v>1.8353596950800148</v>
      </c>
      <c r="U33" s="942">
        <f t="shared" ref="U33:AI33" si="17">U32</f>
        <v>12.597161847019601</v>
      </c>
      <c r="V33" s="943">
        <f t="shared" si="17"/>
        <v>0</v>
      </c>
      <c r="W33" s="947">
        <f t="shared" si="17"/>
        <v>7.7246166796884161E-2</v>
      </c>
      <c r="X33" s="947">
        <f t="shared" si="17"/>
        <v>0.12194051437513113</v>
      </c>
      <c r="Y33" s="947">
        <f t="shared" si="17"/>
        <v>1.7094895847633001E-2</v>
      </c>
      <c r="Z33" s="947">
        <f t="shared" si="17"/>
        <v>0.14580262045484557</v>
      </c>
      <c r="AA33" s="947">
        <f t="shared" si="17"/>
        <v>0.65495060029107288</v>
      </c>
      <c r="AB33" s="947">
        <f t="shared" si="17"/>
        <v>8.0637461924552262E-2</v>
      </c>
      <c r="AC33" s="947">
        <f t="shared" si="17"/>
        <v>3.8127077648477024E-2</v>
      </c>
      <c r="AD33" s="947">
        <f t="shared" si="17"/>
        <v>0.20624611184593664</v>
      </c>
      <c r="AE33" s="948">
        <f t="shared" si="17"/>
        <v>0.49331424589548228</v>
      </c>
      <c r="AF33" s="946">
        <f t="shared" si="17"/>
        <v>1.0971339588762035</v>
      </c>
      <c r="AG33" s="946">
        <f t="shared" si="17"/>
        <v>1.6580049569180897</v>
      </c>
      <c r="AH33" s="946">
        <f t="shared" si="17"/>
        <v>0.73139700587871115</v>
      </c>
      <c r="AI33" s="942">
        <f t="shared" si="17"/>
        <v>2.4531137091295219E-2</v>
      </c>
      <c r="AJ33" s="606"/>
      <c r="AK33" s="753"/>
      <c r="AL33" s="847"/>
      <c r="AM33" s="55">
        <f t="shared" si="14"/>
        <v>70.243034698086788</v>
      </c>
      <c r="AN33" s="56"/>
      <c r="AO33" s="57"/>
      <c r="AP33" s="58">
        <f t="shared" si="8"/>
        <v>100</v>
      </c>
      <c r="AQ33" s="652">
        <f t="shared" si="9"/>
        <v>0</v>
      </c>
    </row>
    <row r="34" spans="2:43" ht="26.25" customHeight="1" x14ac:dyDescent="0.2">
      <c r="B34" s="151" t="s">
        <v>46</v>
      </c>
      <c r="C34" s="936">
        <f t="shared" ref="C34:I38" si="18">C33</f>
        <v>0</v>
      </c>
      <c r="D34" s="936">
        <f t="shared" si="18"/>
        <v>0</v>
      </c>
      <c r="E34" s="946">
        <f t="shared" si="18"/>
        <v>11.205654243047855</v>
      </c>
      <c r="F34" s="946">
        <f t="shared" si="18"/>
        <v>2.6070677419093751</v>
      </c>
      <c r="G34" s="936">
        <f t="shared" si="18"/>
        <v>0</v>
      </c>
      <c r="H34" s="936">
        <f t="shared" si="18"/>
        <v>1.0969032585273826</v>
      </c>
      <c r="I34" s="936">
        <f t="shared" si="18"/>
        <v>0</v>
      </c>
      <c r="J34" s="939"/>
      <c r="K34" s="946">
        <f t="shared" ref="K34:Q38" si="19">K33</f>
        <v>1.5558431524485421</v>
      </c>
      <c r="L34" s="946">
        <f t="shared" si="19"/>
        <v>1.433879568038529</v>
      </c>
      <c r="M34" s="946">
        <f t="shared" si="19"/>
        <v>12.92575604385692</v>
      </c>
      <c r="N34" s="946">
        <f t="shared" si="19"/>
        <v>0</v>
      </c>
      <c r="O34" s="946">
        <f t="shared" si="19"/>
        <v>0</v>
      </c>
      <c r="P34" s="936">
        <f t="shared" si="19"/>
        <v>0</v>
      </c>
      <c r="Q34" s="936">
        <f t="shared" si="19"/>
        <v>0</v>
      </c>
      <c r="R34" s="937">
        <f t="shared" si="6"/>
        <v>3.5110670587642998</v>
      </c>
      <c r="S34" s="942">
        <f t="shared" si="12"/>
        <v>21.47434208939427</v>
      </c>
      <c r="T34" s="941">
        <f t="shared" si="7"/>
        <v>1.8353596950800148</v>
      </c>
      <c r="U34" s="942">
        <f t="shared" ref="U34:AI38" si="20">U33</f>
        <v>12.597161847019601</v>
      </c>
      <c r="V34" s="943">
        <f t="shared" si="20"/>
        <v>0</v>
      </c>
      <c r="W34" s="947">
        <f t="shared" si="20"/>
        <v>7.7246166796884161E-2</v>
      </c>
      <c r="X34" s="947">
        <f t="shared" si="20"/>
        <v>0.12194051437513113</v>
      </c>
      <c r="Y34" s="947">
        <f t="shared" si="20"/>
        <v>1.7094895847633001E-2</v>
      </c>
      <c r="Z34" s="947">
        <f t="shared" si="20"/>
        <v>0.14580262045484557</v>
      </c>
      <c r="AA34" s="947">
        <f t="shared" si="20"/>
        <v>0.65495060029107288</v>
      </c>
      <c r="AB34" s="947">
        <f t="shared" si="20"/>
        <v>8.0637461924552262E-2</v>
      </c>
      <c r="AC34" s="947">
        <f t="shared" si="20"/>
        <v>3.8127077648477024E-2</v>
      </c>
      <c r="AD34" s="947">
        <f t="shared" si="20"/>
        <v>0.20624611184593664</v>
      </c>
      <c r="AE34" s="948">
        <f t="shared" si="20"/>
        <v>0.49331424589548228</v>
      </c>
      <c r="AF34" s="946">
        <f t="shared" si="20"/>
        <v>1.0971339588762035</v>
      </c>
      <c r="AG34" s="946">
        <f t="shared" si="20"/>
        <v>1.6580049569180897</v>
      </c>
      <c r="AH34" s="946">
        <f t="shared" si="20"/>
        <v>0.73139700587871115</v>
      </c>
      <c r="AI34" s="942">
        <f t="shared" si="20"/>
        <v>2.4531137091295219E-2</v>
      </c>
      <c r="AJ34" s="606"/>
      <c r="AK34" s="753"/>
      <c r="AL34" s="847"/>
      <c r="AM34" s="55">
        <f t="shared" si="14"/>
        <v>70.243034698086788</v>
      </c>
      <c r="AN34" s="61"/>
      <c r="AO34" s="62"/>
      <c r="AP34" s="63">
        <f t="shared" si="8"/>
        <v>100</v>
      </c>
      <c r="AQ34" s="653">
        <f t="shared" si="9"/>
        <v>0</v>
      </c>
    </row>
    <row r="35" spans="2:43" ht="26.25" customHeight="1" x14ac:dyDescent="0.2">
      <c r="B35" s="152" t="s">
        <v>47</v>
      </c>
      <c r="C35" s="936">
        <f t="shared" si="18"/>
        <v>0</v>
      </c>
      <c r="D35" s="936">
        <f t="shared" si="18"/>
        <v>0</v>
      </c>
      <c r="E35" s="946">
        <f t="shared" si="18"/>
        <v>11.205654243047855</v>
      </c>
      <c r="F35" s="946">
        <f t="shared" si="18"/>
        <v>2.6070677419093751</v>
      </c>
      <c r="G35" s="936">
        <f t="shared" si="18"/>
        <v>0</v>
      </c>
      <c r="H35" s="936">
        <f t="shared" si="18"/>
        <v>1.0969032585273826</v>
      </c>
      <c r="I35" s="936">
        <f t="shared" si="18"/>
        <v>0</v>
      </c>
      <c r="J35" s="939"/>
      <c r="K35" s="946">
        <f t="shared" si="19"/>
        <v>1.5558431524485421</v>
      </c>
      <c r="L35" s="946">
        <f t="shared" si="19"/>
        <v>1.433879568038529</v>
      </c>
      <c r="M35" s="946">
        <f t="shared" si="19"/>
        <v>12.92575604385692</v>
      </c>
      <c r="N35" s="946">
        <f t="shared" si="19"/>
        <v>0</v>
      </c>
      <c r="O35" s="946">
        <f t="shared" si="19"/>
        <v>0</v>
      </c>
      <c r="P35" s="936">
        <f t="shared" si="19"/>
        <v>0</v>
      </c>
      <c r="Q35" s="936">
        <f t="shared" si="19"/>
        <v>0</v>
      </c>
      <c r="R35" s="937">
        <f t="shared" ref="R35:R40" si="21">SUM(AF35:AI35)</f>
        <v>3.5110670587642998</v>
      </c>
      <c r="S35" s="942">
        <f t="shared" si="12"/>
        <v>21.47434208939427</v>
      </c>
      <c r="T35" s="941">
        <f t="shared" ref="T35:T40" si="22">SUM(V35:AE35)</f>
        <v>1.8353596950800148</v>
      </c>
      <c r="U35" s="942">
        <f t="shared" si="20"/>
        <v>12.597161847019601</v>
      </c>
      <c r="V35" s="943">
        <f t="shared" si="20"/>
        <v>0</v>
      </c>
      <c r="W35" s="947">
        <f t="shared" si="20"/>
        <v>7.7246166796884161E-2</v>
      </c>
      <c r="X35" s="947">
        <f t="shared" si="20"/>
        <v>0.12194051437513113</v>
      </c>
      <c r="Y35" s="947">
        <f t="shared" si="20"/>
        <v>1.7094895847633001E-2</v>
      </c>
      <c r="Z35" s="947">
        <f t="shared" si="20"/>
        <v>0.14580262045484557</v>
      </c>
      <c r="AA35" s="947">
        <f t="shared" si="20"/>
        <v>0.65495060029107288</v>
      </c>
      <c r="AB35" s="947">
        <f t="shared" si="20"/>
        <v>8.0637461924552262E-2</v>
      </c>
      <c r="AC35" s="947">
        <f t="shared" si="20"/>
        <v>3.8127077648477024E-2</v>
      </c>
      <c r="AD35" s="947">
        <f t="shared" si="20"/>
        <v>0.20624611184593664</v>
      </c>
      <c r="AE35" s="948">
        <f t="shared" si="20"/>
        <v>0.49331424589548228</v>
      </c>
      <c r="AF35" s="946">
        <f t="shared" si="20"/>
        <v>1.0971339588762035</v>
      </c>
      <c r="AG35" s="946">
        <f t="shared" si="20"/>
        <v>1.6580049569180897</v>
      </c>
      <c r="AH35" s="946">
        <f t="shared" si="20"/>
        <v>0.73139700587871115</v>
      </c>
      <c r="AI35" s="942">
        <f t="shared" si="20"/>
        <v>2.4531137091295219E-2</v>
      </c>
      <c r="AJ35" s="606"/>
      <c r="AK35" s="753"/>
      <c r="AL35" s="847"/>
      <c r="AM35" s="55">
        <f t="shared" si="14"/>
        <v>70.243034698086788</v>
      </c>
      <c r="AN35" s="56"/>
      <c r="AO35" s="57"/>
      <c r="AP35" s="58">
        <f t="shared" si="8"/>
        <v>100</v>
      </c>
      <c r="AQ35" s="652">
        <f t="shared" si="9"/>
        <v>0</v>
      </c>
    </row>
    <row r="36" spans="2:43" ht="26.25" customHeight="1" x14ac:dyDescent="0.2">
      <c r="B36" s="151" t="s">
        <v>48</v>
      </c>
      <c r="C36" s="936">
        <f t="shared" si="18"/>
        <v>0</v>
      </c>
      <c r="D36" s="936">
        <f t="shared" si="18"/>
        <v>0</v>
      </c>
      <c r="E36" s="946">
        <f t="shared" si="18"/>
        <v>11.205654243047855</v>
      </c>
      <c r="F36" s="946">
        <f t="shared" si="18"/>
        <v>2.6070677419093751</v>
      </c>
      <c r="G36" s="936">
        <f t="shared" si="18"/>
        <v>0</v>
      </c>
      <c r="H36" s="936">
        <f t="shared" si="18"/>
        <v>1.0969032585273826</v>
      </c>
      <c r="I36" s="936">
        <f t="shared" si="18"/>
        <v>0</v>
      </c>
      <c r="J36" s="939"/>
      <c r="K36" s="946">
        <f t="shared" si="19"/>
        <v>1.5558431524485421</v>
      </c>
      <c r="L36" s="946">
        <f t="shared" si="19"/>
        <v>1.433879568038529</v>
      </c>
      <c r="M36" s="946">
        <f t="shared" si="19"/>
        <v>12.92575604385692</v>
      </c>
      <c r="N36" s="946">
        <f t="shared" si="19"/>
        <v>0</v>
      </c>
      <c r="O36" s="946">
        <f t="shared" si="19"/>
        <v>0</v>
      </c>
      <c r="P36" s="936">
        <f t="shared" si="19"/>
        <v>0</v>
      </c>
      <c r="Q36" s="936">
        <f t="shared" si="19"/>
        <v>0</v>
      </c>
      <c r="R36" s="937">
        <f t="shared" si="21"/>
        <v>3.5110670587642998</v>
      </c>
      <c r="S36" s="942">
        <f>S35</f>
        <v>21.47434208939427</v>
      </c>
      <c r="T36" s="941">
        <f t="shared" si="22"/>
        <v>1.8353596950800148</v>
      </c>
      <c r="U36" s="942">
        <f t="shared" si="20"/>
        <v>12.597161847019601</v>
      </c>
      <c r="V36" s="943">
        <f t="shared" si="20"/>
        <v>0</v>
      </c>
      <c r="W36" s="947">
        <f t="shared" si="20"/>
        <v>7.7246166796884161E-2</v>
      </c>
      <c r="X36" s="947">
        <f t="shared" si="20"/>
        <v>0.12194051437513113</v>
      </c>
      <c r="Y36" s="947">
        <f t="shared" si="20"/>
        <v>1.7094895847633001E-2</v>
      </c>
      <c r="Z36" s="947">
        <f t="shared" si="20"/>
        <v>0.14580262045484557</v>
      </c>
      <c r="AA36" s="947">
        <f t="shared" si="20"/>
        <v>0.65495060029107288</v>
      </c>
      <c r="AB36" s="947">
        <f t="shared" si="20"/>
        <v>8.0637461924552262E-2</v>
      </c>
      <c r="AC36" s="947">
        <f t="shared" si="20"/>
        <v>3.8127077648477024E-2</v>
      </c>
      <c r="AD36" s="947">
        <f t="shared" si="20"/>
        <v>0.20624611184593664</v>
      </c>
      <c r="AE36" s="948">
        <f t="shared" si="20"/>
        <v>0.49331424589548228</v>
      </c>
      <c r="AF36" s="946">
        <f t="shared" si="20"/>
        <v>1.0971339588762035</v>
      </c>
      <c r="AG36" s="946">
        <f t="shared" si="20"/>
        <v>1.6580049569180897</v>
      </c>
      <c r="AH36" s="946">
        <f t="shared" si="20"/>
        <v>0.73139700587871115</v>
      </c>
      <c r="AI36" s="942">
        <f t="shared" si="20"/>
        <v>2.4531137091295219E-2</v>
      </c>
      <c r="AJ36" s="606"/>
      <c r="AK36" s="753"/>
      <c r="AL36" s="847"/>
      <c r="AM36" s="55">
        <f t="shared" si="14"/>
        <v>70.243034698086788</v>
      </c>
      <c r="AN36" s="56"/>
      <c r="AO36" s="57"/>
      <c r="AP36" s="58">
        <f>(AM36*100)/(AM36+AQ36)</f>
        <v>100</v>
      </c>
      <c r="AQ36" s="652">
        <f t="shared" si="9"/>
        <v>0</v>
      </c>
    </row>
    <row r="37" spans="2:43" ht="26.25" customHeight="1" x14ac:dyDescent="0.2">
      <c r="B37" s="152" t="s">
        <v>49</v>
      </c>
      <c r="C37" s="936">
        <f t="shared" si="18"/>
        <v>0</v>
      </c>
      <c r="D37" s="936">
        <f t="shared" si="18"/>
        <v>0</v>
      </c>
      <c r="E37" s="946">
        <f t="shared" si="18"/>
        <v>11.205654243047855</v>
      </c>
      <c r="F37" s="946">
        <f t="shared" si="18"/>
        <v>2.6070677419093751</v>
      </c>
      <c r="G37" s="936">
        <f t="shared" si="18"/>
        <v>0</v>
      </c>
      <c r="H37" s="936">
        <f t="shared" si="18"/>
        <v>1.0969032585273826</v>
      </c>
      <c r="I37" s="936">
        <f t="shared" si="18"/>
        <v>0</v>
      </c>
      <c r="J37" s="939"/>
      <c r="K37" s="946">
        <f t="shared" si="19"/>
        <v>1.5558431524485421</v>
      </c>
      <c r="L37" s="946">
        <f t="shared" si="19"/>
        <v>1.433879568038529</v>
      </c>
      <c r="M37" s="946">
        <f t="shared" si="19"/>
        <v>12.92575604385692</v>
      </c>
      <c r="N37" s="946">
        <f t="shared" si="19"/>
        <v>0</v>
      </c>
      <c r="O37" s="946">
        <f t="shared" si="19"/>
        <v>0</v>
      </c>
      <c r="P37" s="936">
        <f t="shared" si="19"/>
        <v>0</v>
      </c>
      <c r="Q37" s="936">
        <f t="shared" si="19"/>
        <v>0</v>
      </c>
      <c r="R37" s="937">
        <f t="shared" si="21"/>
        <v>3.5110670587642998</v>
      </c>
      <c r="S37" s="942">
        <f>S36</f>
        <v>21.47434208939427</v>
      </c>
      <c r="T37" s="941">
        <f t="shared" si="22"/>
        <v>1.8353596950800148</v>
      </c>
      <c r="U37" s="942">
        <f t="shared" si="20"/>
        <v>12.597161847019601</v>
      </c>
      <c r="V37" s="943">
        <f t="shared" si="20"/>
        <v>0</v>
      </c>
      <c r="W37" s="947">
        <f t="shared" si="20"/>
        <v>7.7246166796884161E-2</v>
      </c>
      <c r="X37" s="947">
        <f t="shared" si="20"/>
        <v>0.12194051437513113</v>
      </c>
      <c r="Y37" s="947">
        <f t="shared" si="20"/>
        <v>1.7094895847633001E-2</v>
      </c>
      <c r="Z37" s="947">
        <f t="shared" si="20"/>
        <v>0.14580262045484557</v>
      </c>
      <c r="AA37" s="947">
        <f t="shared" si="20"/>
        <v>0.65495060029107288</v>
      </c>
      <c r="AB37" s="947">
        <f t="shared" si="20"/>
        <v>8.0637461924552262E-2</v>
      </c>
      <c r="AC37" s="947">
        <f t="shared" si="20"/>
        <v>3.8127077648477024E-2</v>
      </c>
      <c r="AD37" s="947">
        <f t="shared" si="20"/>
        <v>0.20624611184593664</v>
      </c>
      <c r="AE37" s="948">
        <f t="shared" si="20"/>
        <v>0.49331424589548228</v>
      </c>
      <c r="AF37" s="946">
        <f t="shared" si="20"/>
        <v>1.0971339588762035</v>
      </c>
      <c r="AG37" s="946">
        <f t="shared" si="20"/>
        <v>1.6580049569180897</v>
      </c>
      <c r="AH37" s="946">
        <f t="shared" si="20"/>
        <v>0.73139700587871115</v>
      </c>
      <c r="AI37" s="942">
        <f t="shared" si="20"/>
        <v>2.4531137091295219E-2</v>
      </c>
      <c r="AJ37" s="606"/>
      <c r="AK37" s="753"/>
      <c r="AL37" s="847"/>
      <c r="AM37" s="55">
        <f t="shared" si="14"/>
        <v>70.243034698086788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936">
        <f t="shared" si="18"/>
        <v>0</v>
      </c>
      <c r="D38" s="936">
        <f t="shared" si="18"/>
        <v>0</v>
      </c>
      <c r="E38" s="946">
        <f t="shared" si="18"/>
        <v>11.205654243047855</v>
      </c>
      <c r="F38" s="946">
        <f t="shared" si="18"/>
        <v>2.6070677419093751</v>
      </c>
      <c r="G38" s="936">
        <f t="shared" si="18"/>
        <v>0</v>
      </c>
      <c r="H38" s="936">
        <f t="shared" si="18"/>
        <v>1.0969032585273826</v>
      </c>
      <c r="I38" s="936">
        <f t="shared" si="18"/>
        <v>0</v>
      </c>
      <c r="J38" s="939"/>
      <c r="K38" s="946">
        <f t="shared" si="19"/>
        <v>1.5558431524485421</v>
      </c>
      <c r="L38" s="946">
        <f t="shared" si="19"/>
        <v>1.433879568038529</v>
      </c>
      <c r="M38" s="946">
        <f t="shared" si="19"/>
        <v>12.92575604385692</v>
      </c>
      <c r="N38" s="946">
        <f t="shared" si="19"/>
        <v>0</v>
      </c>
      <c r="O38" s="946">
        <f t="shared" si="19"/>
        <v>0</v>
      </c>
      <c r="P38" s="936">
        <f t="shared" si="19"/>
        <v>0</v>
      </c>
      <c r="Q38" s="936">
        <f t="shared" si="19"/>
        <v>0</v>
      </c>
      <c r="R38" s="937">
        <f t="shared" si="21"/>
        <v>3.5110670587642998</v>
      </c>
      <c r="S38" s="942">
        <f>S37</f>
        <v>21.47434208939427</v>
      </c>
      <c r="T38" s="941">
        <f t="shared" si="22"/>
        <v>1.8353596950800148</v>
      </c>
      <c r="U38" s="942">
        <f t="shared" si="20"/>
        <v>12.597161847019601</v>
      </c>
      <c r="V38" s="943">
        <f t="shared" si="20"/>
        <v>0</v>
      </c>
      <c r="W38" s="947">
        <f t="shared" si="20"/>
        <v>7.7246166796884161E-2</v>
      </c>
      <c r="X38" s="947">
        <f t="shared" si="20"/>
        <v>0.12194051437513113</v>
      </c>
      <c r="Y38" s="947">
        <f t="shared" si="20"/>
        <v>1.7094895847633001E-2</v>
      </c>
      <c r="Z38" s="947">
        <f t="shared" si="20"/>
        <v>0.14580262045484557</v>
      </c>
      <c r="AA38" s="947">
        <f t="shared" si="20"/>
        <v>0.65495060029107288</v>
      </c>
      <c r="AB38" s="947">
        <f t="shared" si="20"/>
        <v>8.0637461924552262E-2</v>
      </c>
      <c r="AC38" s="947">
        <f t="shared" si="20"/>
        <v>3.8127077648477024E-2</v>
      </c>
      <c r="AD38" s="947">
        <f t="shared" si="20"/>
        <v>0.20624611184593664</v>
      </c>
      <c r="AE38" s="948">
        <f t="shared" si="20"/>
        <v>0.49331424589548228</v>
      </c>
      <c r="AF38" s="946">
        <f t="shared" si="20"/>
        <v>1.0971339588762035</v>
      </c>
      <c r="AG38" s="946">
        <f t="shared" si="20"/>
        <v>1.6580049569180897</v>
      </c>
      <c r="AH38" s="946">
        <f t="shared" si="20"/>
        <v>0.73139700587871115</v>
      </c>
      <c r="AI38" s="942">
        <f t="shared" si="20"/>
        <v>2.4531137091295219E-2</v>
      </c>
      <c r="AJ38" s="606"/>
      <c r="AK38" s="753"/>
      <c r="AL38" s="847"/>
      <c r="AM38" s="55">
        <f t="shared" si="14"/>
        <v>70.243034698086788</v>
      </c>
      <c r="AN38" s="56"/>
      <c r="AO38" s="57"/>
      <c r="AP38" s="58">
        <f t="shared" si="8"/>
        <v>100</v>
      </c>
      <c r="AQ38" s="652">
        <f t="shared" si="9"/>
        <v>0</v>
      </c>
    </row>
    <row r="39" spans="2:43" ht="26.25" customHeight="1" x14ac:dyDescent="0.2">
      <c r="B39" s="151" t="s">
        <v>51</v>
      </c>
      <c r="C39" s="936">
        <f t="shared" ref="C39:I39" si="23">C38</f>
        <v>0</v>
      </c>
      <c r="D39" s="936">
        <f t="shared" si="23"/>
        <v>0</v>
      </c>
      <c r="E39" s="946">
        <f t="shared" si="23"/>
        <v>11.205654243047855</v>
      </c>
      <c r="F39" s="946">
        <f t="shared" si="23"/>
        <v>2.6070677419093751</v>
      </c>
      <c r="G39" s="936">
        <f t="shared" si="23"/>
        <v>0</v>
      </c>
      <c r="H39" s="936">
        <f t="shared" si="23"/>
        <v>1.0969032585273826</v>
      </c>
      <c r="I39" s="936">
        <f t="shared" si="23"/>
        <v>0</v>
      </c>
      <c r="J39" s="939"/>
      <c r="K39" s="946">
        <f t="shared" ref="K39:Q39" si="24">K38</f>
        <v>1.5558431524485421</v>
      </c>
      <c r="L39" s="946">
        <f t="shared" si="24"/>
        <v>1.433879568038529</v>
      </c>
      <c r="M39" s="946">
        <f t="shared" si="24"/>
        <v>12.92575604385692</v>
      </c>
      <c r="N39" s="946">
        <f t="shared" si="24"/>
        <v>0</v>
      </c>
      <c r="O39" s="946">
        <f t="shared" si="24"/>
        <v>0</v>
      </c>
      <c r="P39" s="936">
        <f t="shared" si="24"/>
        <v>0</v>
      </c>
      <c r="Q39" s="936">
        <f t="shared" si="24"/>
        <v>0</v>
      </c>
      <c r="R39" s="937">
        <f t="shared" si="21"/>
        <v>3.5110670587642998</v>
      </c>
      <c r="S39" s="942">
        <f>S38</f>
        <v>21.47434208939427</v>
      </c>
      <c r="T39" s="941">
        <f t="shared" si="22"/>
        <v>1.8353596950800148</v>
      </c>
      <c r="U39" s="942">
        <f t="shared" ref="U39:AI39" si="25">U38</f>
        <v>12.597161847019601</v>
      </c>
      <c r="V39" s="943">
        <f t="shared" si="25"/>
        <v>0</v>
      </c>
      <c r="W39" s="947">
        <f t="shared" si="25"/>
        <v>7.7246166796884161E-2</v>
      </c>
      <c r="X39" s="947">
        <f t="shared" si="25"/>
        <v>0.12194051437513113</v>
      </c>
      <c r="Y39" s="947">
        <f t="shared" si="25"/>
        <v>1.7094895847633001E-2</v>
      </c>
      <c r="Z39" s="947">
        <f t="shared" si="25"/>
        <v>0.14580262045484557</v>
      </c>
      <c r="AA39" s="947">
        <f t="shared" si="25"/>
        <v>0.65495060029107288</v>
      </c>
      <c r="AB39" s="947">
        <f t="shared" si="25"/>
        <v>8.0637461924552262E-2</v>
      </c>
      <c r="AC39" s="947">
        <f t="shared" si="25"/>
        <v>3.8127077648477024E-2</v>
      </c>
      <c r="AD39" s="947">
        <f t="shared" si="25"/>
        <v>0.20624611184593664</v>
      </c>
      <c r="AE39" s="948">
        <f t="shared" si="25"/>
        <v>0.49331424589548228</v>
      </c>
      <c r="AF39" s="946">
        <f t="shared" si="25"/>
        <v>1.0971339588762035</v>
      </c>
      <c r="AG39" s="946">
        <f t="shared" si="25"/>
        <v>1.6580049569180897</v>
      </c>
      <c r="AH39" s="946">
        <f t="shared" si="25"/>
        <v>0.73139700587871115</v>
      </c>
      <c r="AI39" s="942">
        <f t="shared" si="25"/>
        <v>2.4531137091295219E-2</v>
      </c>
      <c r="AJ39" s="606"/>
      <c r="AK39" s="753"/>
      <c r="AL39" s="847"/>
      <c r="AM39" s="55">
        <f>SUM(C39:U39)+AJ39+AK39</f>
        <v>70.243034698086788</v>
      </c>
      <c r="AN39" s="56"/>
      <c r="AO39" s="57"/>
      <c r="AP39" s="58">
        <f t="shared" si="8"/>
        <v>100</v>
      </c>
      <c r="AQ39" s="652">
        <f>AN39+AO39</f>
        <v>0</v>
      </c>
    </row>
    <row r="40" spans="2:43" ht="26.25" customHeight="1" thickBot="1" x14ac:dyDescent="0.25">
      <c r="B40" s="154" t="s">
        <v>52</v>
      </c>
      <c r="C40" s="936">
        <f t="shared" ref="C40:I40" si="26">C39</f>
        <v>0</v>
      </c>
      <c r="D40" s="936">
        <f t="shared" si="26"/>
        <v>0</v>
      </c>
      <c r="E40" s="946">
        <f t="shared" si="26"/>
        <v>11.205654243047855</v>
      </c>
      <c r="F40" s="946">
        <f t="shared" si="26"/>
        <v>2.6070677419093751</v>
      </c>
      <c r="G40" s="936">
        <f t="shared" si="26"/>
        <v>0</v>
      </c>
      <c r="H40" s="936">
        <f t="shared" si="26"/>
        <v>1.0969032585273826</v>
      </c>
      <c r="I40" s="936">
        <f t="shared" si="26"/>
        <v>0</v>
      </c>
      <c r="J40" s="939"/>
      <c r="K40" s="946">
        <f t="shared" ref="K40:Q40" si="27">K39</f>
        <v>1.5558431524485421</v>
      </c>
      <c r="L40" s="946">
        <f t="shared" si="27"/>
        <v>1.433879568038529</v>
      </c>
      <c r="M40" s="946">
        <f t="shared" si="27"/>
        <v>12.92575604385692</v>
      </c>
      <c r="N40" s="946">
        <f t="shared" si="27"/>
        <v>0</v>
      </c>
      <c r="O40" s="946">
        <f t="shared" si="27"/>
        <v>0</v>
      </c>
      <c r="P40" s="936">
        <f t="shared" si="27"/>
        <v>0</v>
      </c>
      <c r="Q40" s="936">
        <f t="shared" si="27"/>
        <v>0</v>
      </c>
      <c r="R40" s="937">
        <f t="shared" si="21"/>
        <v>3.5110670587642998</v>
      </c>
      <c r="S40" s="942">
        <f>S39</f>
        <v>21.47434208939427</v>
      </c>
      <c r="T40" s="941">
        <f t="shared" si="22"/>
        <v>1.8353596950800148</v>
      </c>
      <c r="U40" s="942">
        <f t="shared" ref="U40:AI40" si="28">U39</f>
        <v>12.597161847019601</v>
      </c>
      <c r="V40" s="943">
        <f t="shared" si="28"/>
        <v>0</v>
      </c>
      <c r="W40" s="947">
        <f t="shared" si="28"/>
        <v>7.7246166796884161E-2</v>
      </c>
      <c r="X40" s="947">
        <f t="shared" si="28"/>
        <v>0.12194051437513113</v>
      </c>
      <c r="Y40" s="947">
        <f t="shared" si="28"/>
        <v>1.7094895847633001E-2</v>
      </c>
      <c r="Z40" s="947">
        <f t="shared" si="28"/>
        <v>0.14580262045484557</v>
      </c>
      <c r="AA40" s="947">
        <f t="shared" si="28"/>
        <v>0.65495060029107288</v>
      </c>
      <c r="AB40" s="947">
        <f t="shared" si="28"/>
        <v>8.0637461924552262E-2</v>
      </c>
      <c r="AC40" s="947">
        <f t="shared" si="28"/>
        <v>3.8127077648477024E-2</v>
      </c>
      <c r="AD40" s="947">
        <f t="shared" si="28"/>
        <v>0.20624611184593664</v>
      </c>
      <c r="AE40" s="948">
        <f t="shared" si="28"/>
        <v>0.49331424589548228</v>
      </c>
      <c r="AF40" s="946">
        <f t="shared" si="28"/>
        <v>1.0971339588762035</v>
      </c>
      <c r="AG40" s="946">
        <f t="shared" si="28"/>
        <v>1.6580049569180897</v>
      </c>
      <c r="AH40" s="946">
        <f t="shared" si="28"/>
        <v>0.73139700587871115</v>
      </c>
      <c r="AI40" s="942">
        <f t="shared" si="28"/>
        <v>2.4531137091295219E-2</v>
      </c>
      <c r="AJ40" s="606"/>
      <c r="AK40" s="753"/>
      <c r="AL40" s="847"/>
      <c r="AM40" s="55">
        <f t="shared" si="14"/>
        <v>70.243034698086788</v>
      </c>
      <c r="AN40" s="112"/>
      <c r="AO40" s="113"/>
      <c r="AP40" s="65">
        <f t="shared" si="8"/>
        <v>100</v>
      </c>
      <c r="AQ40" s="654">
        <f t="shared" si="9"/>
        <v>0</v>
      </c>
    </row>
    <row r="41" spans="2:43" ht="26.25" customHeight="1" thickBot="1" x14ac:dyDescent="0.25">
      <c r="B41" s="179" t="s">
        <v>53</v>
      </c>
      <c r="C41" s="446">
        <f>SUM(C29:C40)</f>
        <v>0</v>
      </c>
      <c r="D41" s="446">
        <f>SUM(D29:D40)</f>
        <v>0</v>
      </c>
      <c r="E41" s="115">
        <f t="shared" ref="E41:U41" si="29">SUM(E29:E40)</f>
        <v>134.46785091657429</v>
      </c>
      <c r="F41" s="115">
        <f t="shared" si="29"/>
        <v>31.284812902912503</v>
      </c>
      <c r="G41" s="435">
        <f t="shared" si="29"/>
        <v>0</v>
      </c>
      <c r="H41" s="191">
        <f t="shared" si="29"/>
        <v>13.162839102328588</v>
      </c>
      <c r="I41" s="191">
        <f t="shared" si="29"/>
        <v>0</v>
      </c>
      <c r="J41" s="195">
        <f>SUM(J29:J40)</f>
        <v>0</v>
      </c>
      <c r="K41" s="115">
        <f t="shared" si="29"/>
        <v>18.670117829382505</v>
      </c>
      <c r="L41" s="115">
        <f t="shared" si="29"/>
        <v>17.206554816462347</v>
      </c>
      <c r="M41" s="115">
        <f t="shared" si="29"/>
        <v>155.10907252628303</v>
      </c>
      <c r="N41" s="115">
        <f t="shared" si="29"/>
        <v>0</v>
      </c>
      <c r="O41" s="115">
        <f t="shared" si="29"/>
        <v>0</v>
      </c>
      <c r="P41" s="191">
        <f t="shared" si="29"/>
        <v>0</v>
      </c>
      <c r="Q41" s="191">
        <f t="shared" si="29"/>
        <v>0</v>
      </c>
      <c r="R41" s="115">
        <f t="shared" si="29"/>
        <v>42.132804705171594</v>
      </c>
      <c r="S41" s="118">
        <f>SUM(S29:S40)</f>
        <v>257.69210507273124</v>
      </c>
      <c r="T41" s="843">
        <f>SUM(T29:T40)</f>
        <v>22.02431634096018</v>
      </c>
      <c r="U41" s="841">
        <f t="shared" si="29"/>
        <v>151.16594216423525</v>
      </c>
      <c r="V41" s="706">
        <f t="shared" ref="V41:AL41" si="30">SUM(V29:V40)</f>
        <v>0</v>
      </c>
      <c r="W41" s="119">
        <f t="shared" si="30"/>
        <v>0.92695400156260976</v>
      </c>
      <c r="X41" s="119">
        <f t="shared" si="30"/>
        <v>1.4632861725015733</v>
      </c>
      <c r="Y41" s="119">
        <f t="shared" si="30"/>
        <v>0.20513875017159597</v>
      </c>
      <c r="Z41" s="119">
        <f t="shared" si="30"/>
        <v>1.7496314454581465</v>
      </c>
      <c r="AA41" s="119">
        <f t="shared" si="30"/>
        <v>7.8594072034928759</v>
      </c>
      <c r="AB41" s="119">
        <f t="shared" si="30"/>
        <v>0.96764954309462692</v>
      </c>
      <c r="AC41" s="119">
        <f t="shared" si="30"/>
        <v>0.45752493178172421</v>
      </c>
      <c r="AD41" s="119">
        <f t="shared" si="30"/>
        <v>2.4749533421512395</v>
      </c>
      <c r="AE41" s="121">
        <f t="shared" si="30"/>
        <v>5.9197709507457885</v>
      </c>
      <c r="AF41" s="183">
        <f t="shared" si="30"/>
        <v>13.165607506514439</v>
      </c>
      <c r="AG41" s="120">
        <f t="shared" si="30"/>
        <v>19.896059483017076</v>
      </c>
      <c r="AH41" s="120">
        <f t="shared" si="30"/>
        <v>8.7767640705445338</v>
      </c>
      <c r="AI41" s="183">
        <f t="shared" si="30"/>
        <v>0.2943736450955427</v>
      </c>
      <c r="AJ41" s="655">
        <f t="shared" si="30"/>
        <v>0</v>
      </c>
      <c r="AK41" s="119">
        <f t="shared" si="30"/>
        <v>0</v>
      </c>
      <c r="AL41" s="848">
        <f t="shared" si="30"/>
        <v>0</v>
      </c>
      <c r="AM41" s="67">
        <f>SUM(AM29:AM40)</f>
        <v>842.91641637704163</v>
      </c>
      <c r="AN41" s="122">
        <f>SUM(AN29:AN40)</f>
        <v>0</v>
      </c>
      <c r="AO41" s="123">
        <f>SUM(AO29:AO40)</f>
        <v>0</v>
      </c>
      <c r="AP41" s="68">
        <f t="shared" si="8"/>
        <v>100</v>
      </c>
      <c r="AQ41" s="124">
        <f t="shared" si="9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6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 ALA DI STURA.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36" customHeight="1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36" customHeight="1" thickTop="1" thickBot="1" x14ac:dyDescent="0.25">
      <c r="B48" s="1070" t="s">
        <v>3</v>
      </c>
      <c r="C48" s="155" t="s">
        <v>4</v>
      </c>
      <c r="D48" s="600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9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575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185" t="s">
        <v>22</v>
      </c>
      <c r="W48" s="165" t="s">
        <v>23</v>
      </c>
      <c r="X48" s="165" t="s">
        <v>24</v>
      </c>
      <c r="Y48" s="165" t="s">
        <v>25</v>
      </c>
      <c r="Z48" s="479" t="s">
        <v>181</v>
      </c>
      <c r="AA48" s="165" t="s">
        <v>27</v>
      </c>
      <c r="AB48" s="165" t="s">
        <v>28</v>
      </c>
      <c r="AC48" s="165" t="s">
        <v>29</v>
      </c>
      <c r="AD48" s="165" t="s">
        <v>30</v>
      </c>
      <c r="AE48" s="165" t="s">
        <v>31</v>
      </c>
      <c r="AF48" s="493" t="s">
        <v>187</v>
      </c>
      <c r="AG48" s="493" t="s">
        <v>189</v>
      </c>
      <c r="AH48" s="495" t="s">
        <v>188</v>
      </c>
      <c r="AI48" s="493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71" t="s">
        <v>39</v>
      </c>
      <c r="F49" s="171" t="s">
        <v>39</v>
      </c>
      <c r="G49" s="171" t="s">
        <v>39</v>
      </c>
      <c r="H49" s="171" t="s">
        <v>39</v>
      </c>
      <c r="I49" s="171" t="s">
        <v>39</v>
      </c>
      <c r="J49" s="171" t="s">
        <v>39</v>
      </c>
      <c r="K49" s="134" t="s">
        <v>39</v>
      </c>
      <c r="L49" s="134" t="s">
        <v>39</v>
      </c>
      <c r="M49" s="134" t="s">
        <v>39</v>
      </c>
      <c r="N49" s="134" t="s">
        <v>39</v>
      </c>
      <c r="O49" s="134" t="s">
        <v>39</v>
      </c>
      <c r="P49" s="171" t="s">
        <v>39</v>
      </c>
      <c r="Q49" s="171" t="s">
        <v>39</v>
      </c>
      <c r="R49" s="171" t="s">
        <v>39</v>
      </c>
      <c r="S49" s="171" t="s">
        <v>39</v>
      </c>
      <c r="T49" s="171" t="s">
        <v>39</v>
      </c>
      <c r="U49" s="171" t="s">
        <v>39</v>
      </c>
      <c r="V49" s="171" t="s">
        <v>39</v>
      </c>
      <c r="W49" s="171" t="s">
        <v>39</v>
      </c>
      <c r="X49" s="171" t="s">
        <v>39</v>
      </c>
      <c r="Y49" s="171" t="s">
        <v>39</v>
      </c>
      <c r="Z49" s="171" t="s">
        <v>39</v>
      </c>
      <c r="AA49" s="171" t="s">
        <v>39</v>
      </c>
      <c r="AB49" s="171" t="s">
        <v>39</v>
      </c>
      <c r="AC49" s="171" t="s">
        <v>39</v>
      </c>
      <c r="AD49" s="171" t="s">
        <v>39</v>
      </c>
      <c r="AE49" s="171" t="s">
        <v>39</v>
      </c>
      <c r="AF49" s="171" t="s">
        <v>39</v>
      </c>
      <c r="AG49" s="171" t="s">
        <v>39</v>
      </c>
      <c r="AH49" s="171" t="s">
        <v>39</v>
      </c>
      <c r="AI49" s="171" t="s">
        <v>39</v>
      </c>
      <c r="AJ49" s="171" t="s">
        <v>39</v>
      </c>
      <c r="AK49" s="171" t="s">
        <v>39</v>
      </c>
      <c r="AL49" s="171" t="s">
        <v>39</v>
      </c>
      <c r="AM49" s="171" t="s">
        <v>39</v>
      </c>
      <c r="AN49" s="171" t="s">
        <v>39</v>
      </c>
      <c r="AO49" s="171" t="s">
        <v>39</v>
      </c>
      <c r="AP49" s="171" t="s">
        <v>39</v>
      </c>
      <c r="AQ49" s="171" t="s">
        <v>39</v>
      </c>
    </row>
    <row r="50" spans="2:43" s="293" customFormat="1" ht="32.25" customHeight="1" thickBot="1" x14ac:dyDescent="0.3">
      <c r="B50" s="216" t="s">
        <v>41</v>
      </c>
      <c r="C50" s="263"/>
      <c r="D50" s="459"/>
      <c r="E50" s="595"/>
      <c r="F50" s="459"/>
      <c r="G50" s="595"/>
      <c r="H50" s="459"/>
      <c r="I50" s="459"/>
      <c r="J50" s="596"/>
      <c r="K50" s="555"/>
      <c r="L50" s="555"/>
      <c r="M50" s="597"/>
      <c r="N50" s="555"/>
      <c r="O50" s="555"/>
      <c r="P50" s="459"/>
      <c r="Q50" s="459"/>
      <c r="R50" s="595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31"/>
      <c r="AG50" s="531"/>
      <c r="AH50" s="531"/>
      <c r="AI50" s="531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 t="shared" ref="AP50:AP56" si="31">(AM50*100)/(AM50+AQ50)</f>
        <v>#DIV/0!</v>
      </c>
      <c r="AQ50" s="59">
        <f t="shared" ref="AQ50:AQ57" si="32">AN50+AO50</f>
        <v>0</v>
      </c>
    </row>
    <row r="51" spans="2:43" ht="32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19"/>
      <c r="K51" s="215"/>
      <c r="L51" s="215"/>
      <c r="M51" s="219"/>
      <c r="N51" s="215"/>
      <c r="O51" s="215"/>
      <c r="P51" s="218"/>
      <c r="Q51" s="218"/>
      <c r="R51" s="595">
        <f t="shared" ref="R51:R61" si="33">SUM(AF51:AI51)</f>
        <v>0</v>
      </c>
      <c r="S51" s="220"/>
      <c r="T51" s="315">
        <f t="shared" ref="T51:T61" si="34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32"/>
      <c r="AG51" s="532"/>
      <c r="AH51" s="532"/>
      <c r="AI51" s="532"/>
      <c r="AJ51" s="267"/>
      <c r="AK51" s="268"/>
      <c r="AL51" s="270"/>
      <c r="AM51" s="55">
        <f>SUM(C51:U51)</f>
        <v>0</v>
      </c>
      <c r="AN51" s="56"/>
      <c r="AO51" s="57"/>
      <c r="AP51" s="58" t="e">
        <f t="shared" si="31"/>
        <v>#DIV/0!</v>
      </c>
      <c r="AQ51" s="59">
        <f t="shared" si="32"/>
        <v>0</v>
      </c>
    </row>
    <row r="52" spans="2:43" ht="32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19"/>
      <c r="K52" s="215"/>
      <c r="L52" s="215"/>
      <c r="M52" s="219"/>
      <c r="N52" s="215"/>
      <c r="O52" s="215"/>
      <c r="P52" s="218"/>
      <c r="Q52" s="218"/>
      <c r="R52" s="595">
        <f t="shared" si="33"/>
        <v>0</v>
      </c>
      <c r="S52" s="220"/>
      <c r="T52" s="315">
        <f t="shared" si="34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32"/>
      <c r="AG52" s="532"/>
      <c r="AH52" s="532"/>
      <c r="AI52" s="532"/>
      <c r="AJ52" s="267"/>
      <c r="AK52" s="268"/>
      <c r="AL52" s="270"/>
      <c r="AM52" s="55">
        <f t="shared" ref="AM52:AM60" si="35">SUM(C52:U52)</f>
        <v>0</v>
      </c>
      <c r="AN52" s="56"/>
      <c r="AO52" s="57"/>
      <c r="AP52" s="58" t="e">
        <f t="shared" si="31"/>
        <v>#DIV/0!</v>
      </c>
      <c r="AQ52" s="59">
        <f t="shared" si="32"/>
        <v>0</v>
      </c>
    </row>
    <row r="53" spans="2:43" ht="32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19"/>
      <c r="K53" s="215"/>
      <c r="L53" s="215"/>
      <c r="M53" s="219"/>
      <c r="N53" s="215"/>
      <c r="O53" s="215"/>
      <c r="P53" s="218"/>
      <c r="Q53" s="218"/>
      <c r="R53" s="595">
        <f t="shared" si="33"/>
        <v>0</v>
      </c>
      <c r="S53" s="220"/>
      <c r="T53" s="315">
        <f t="shared" si="34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32"/>
      <c r="AG53" s="532"/>
      <c r="AH53" s="532"/>
      <c r="AI53" s="532"/>
      <c r="AJ53" s="267"/>
      <c r="AK53" s="268"/>
      <c r="AL53" s="270"/>
      <c r="AM53" s="55">
        <f t="shared" si="35"/>
        <v>0</v>
      </c>
      <c r="AN53" s="56"/>
      <c r="AO53" s="57"/>
      <c r="AP53" s="58" t="e">
        <f t="shared" si="31"/>
        <v>#DIV/0!</v>
      </c>
      <c r="AQ53" s="59">
        <f t="shared" si="32"/>
        <v>0</v>
      </c>
    </row>
    <row r="54" spans="2:43" ht="32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19"/>
      <c r="K54" s="215"/>
      <c r="L54" s="215"/>
      <c r="M54" s="219"/>
      <c r="N54" s="215"/>
      <c r="O54" s="215"/>
      <c r="P54" s="218"/>
      <c r="Q54" s="218"/>
      <c r="R54" s="595">
        <f t="shared" si="33"/>
        <v>0</v>
      </c>
      <c r="S54" s="220"/>
      <c r="T54" s="315">
        <f t="shared" si="34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32"/>
      <c r="AG54" s="532"/>
      <c r="AH54" s="532"/>
      <c r="AI54" s="532"/>
      <c r="AJ54" s="267"/>
      <c r="AK54" s="268"/>
      <c r="AL54" s="270"/>
      <c r="AM54" s="55">
        <f t="shared" si="35"/>
        <v>0</v>
      </c>
      <c r="AN54" s="56"/>
      <c r="AO54" s="57"/>
      <c r="AP54" s="58" t="e">
        <f t="shared" si="31"/>
        <v>#DIV/0!</v>
      </c>
      <c r="AQ54" s="59">
        <f t="shared" si="32"/>
        <v>0</v>
      </c>
    </row>
    <row r="55" spans="2:43" ht="32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19"/>
      <c r="K55" s="215"/>
      <c r="L55" s="215"/>
      <c r="M55" s="219"/>
      <c r="N55" s="215"/>
      <c r="O55" s="215"/>
      <c r="P55" s="218"/>
      <c r="Q55" s="218"/>
      <c r="R55" s="595">
        <f t="shared" si="33"/>
        <v>0</v>
      </c>
      <c r="S55" s="220"/>
      <c r="T55" s="315">
        <f t="shared" si="34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32"/>
      <c r="AG55" s="532"/>
      <c r="AH55" s="532"/>
      <c r="AI55" s="532"/>
      <c r="AJ55" s="267"/>
      <c r="AK55" s="268"/>
      <c r="AL55" s="270"/>
      <c r="AM55" s="55">
        <f t="shared" si="35"/>
        <v>0</v>
      </c>
      <c r="AN55" s="61"/>
      <c r="AO55" s="62"/>
      <c r="AP55" s="63" t="e">
        <f t="shared" si="31"/>
        <v>#DIV/0!</v>
      </c>
      <c r="AQ55" s="64">
        <f t="shared" si="32"/>
        <v>0</v>
      </c>
    </row>
    <row r="56" spans="2:43" ht="32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19"/>
      <c r="K56" s="215"/>
      <c r="L56" s="215"/>
      <c r="M56" s="219"/>
      <c r="N56" s="215"/>
      <c r="O56" s="215"/>
      <c r="P56" s="218"/>
      <c r="Q56" s="218"/>
      <c r="R56" s="595">
        <f t="shared" si="33"/>
        <v>0</v>
      </c>
      <c r="S56" s="220"/>
      <c r="T56" s="315">
        <f t="shared" si="34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32"/>
      <c r="AG56" s="532"/>
      <c r="AH56" s="532"/>
      <c r="AI56" s="532"/>
      <c r="AJ56" s="267"/>
      <c r="AK56" s="268"/>
      <c r="AL56" s="270"/>
      <c r="AM56" s="55">
        <f t="shared" si="35"/>
        <v>0</v>
      </c>
      <c r="AN56" s="56"/>
      <c r="AO56" s="57"/>
      <c r="AP56" s="58" t="e">
        <f t="shared" si="31"/>
        <v>#DIV/0!</v>
      </c>
      <c r="AQ56" s="59">
        <f t="shared" si="32"/>
        <v>0</v>
      </c>
    </row>
    <row r="57" spans="2:43" ht="32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19"/>
      <c r="K57" s="215"/>
      <c r="L57" s="215"/>
      <c r="M57" s="219"/>
      <c r="N57" s="215"/>
      <c r="O57" s="215"/>
      <c r="P57" s="218"/>
      <c r="Q57" s="218"/>
      <c r="R57" s="595">
        <f t="shared" si="33"/>
        <v>0</v>
      </c>
      <c r="S57" s="220"/>
      <c r="T57" s="315">
        <f t="shared" si="34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32"/>
      <c r="AG57" s="532"/>
      <c r="AH57" s="532"/>
      <c r="AI57" s="532"/>
      <c r="AJ57" s="267"/>
      <c r="AK57" s="268"/>
      <c r="AL57" s="270"/>
      <c r="AM57" s="55">
        <f t="shared" si="35"/>
        <v>0</v>
      </c>
      <c r="AN57" s="56"/>
      <c r="AO57" s="57"/>
      <c r="AP57" s="58" t="e">
        <f t="shared" ref="AP57:AP62" si="36">(AM57*100)/(AM57+AQ57)</f>
        <v>#DIV/0!</v>
      </c>
      <c r="AQ57" s="59">
        <f t="shared" si="32"/>
        <v>0</v>
      </c>
    </row>
    <row r="58" spans="2:43" ht="32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19"/>
      <c r="K58" s="215"/>
      <c r="L58" s="215"/>
      <c r="M58" s="219"/>
      <c r="N58" s="215"/>
      <c r="O58" s="215"/>
      <c r="P58" s="218"/>
      <c r="Q58" s="218"/>
      <c r="R58" s="595">
        <f t="shared" si="33"/>
        <v>0</v>
      </c>
      <c r="S58" s="220"/>
      <c r="T58" s="315">
        <f t="shared" si="34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32"/>
      <c r="AG58" s="532"/>
      <c r="AH58" s="532"/>
      <c r="AI58" s="532"/>
      <c r="AJ58" s="267"/>
      <c r="AK58" s="268"/>
      <c r="AL58" s="270"/>
      <c r="AM58" s="55">
        <f t="shared" si="35"/>
        <v>0</v>
      </c>
      <c r="AN58" s="56"/>
      <c r="AO58" s="57"/>
      <c r="AP58" s="58" t="e">
        <f t="shared" si="36"/>
        <v>#DIV/0!</v>
      </c>
      <c r="AQ58" s="59">
        <f>AN58+AO58</f>
        <v>0</v>
      </c>
    </row>
    <row r="59" spans="2:43" ht="32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19"/>
      <c r="K59" s="215"/>
      <c r="L59" s="215"/>
      <c r="M59" s="219"/>
      <c r="N59" s="215"/>
      <c r="O59" s="215"/>
      <c r="P59" s="329"/>
      <c r="Q59" s="329"/>
      <c r="R59" s="595">
        <f t="shared" si="33"/>
        <v>0</v>
      </c>
      <c r="S59" s="220"/>
      <c r="T59" s="315">
        <f t="shared" si="34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32"/>
      <c r="AG59" s="532"/>
      <c r="AH59" s="532"/>
      <c r="AI59" s="532"/>
      <c r="AJ59" s="267"/>
      <c r="AK59" s="268"/>
      <c r="AL59" s="270"/>
      <c r="AM59" s="55">
        <f t="shared" si="35"/>
        <v>0</v>
      </c>
      <c r="AN59" s="56"/>
      <c r="AO59" s="57"/>
      <c r="AP59" s="58" t="e">
        <f t="shared" si="36"/>
        <v>#DIV/0!</v>
      </c>
      <c r="AQ59" s="59">
        <f>AN59+AO59</f>
        <v>0</v>
      </c>
    </row>
    <row r="60" spans="2:43" ht="32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19"/>
      <c r="K60" s="215"/>
      <c r="L60" s="215"/>
      <c r="M60" s="219"/>
      <c r="N60" s="215"/>
      <c r="O60" s="215"/>
      <c r="P60" s="329"/>
      <c r="Q60" s="329"/>
      <c r="R60" s="595">
        <f t="shared" si="33"/>
        <v>0</v>
      </c>
      <c r="S60" s="220"/>
      <c r="T60" s="315">
        <f t="shared" si="34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32"/>
      <c r="AG60" s="532"/>
      <c r="AH60" s="532"/>
      <c r="AI60" s="532"/>
      <c r="AJ60" s="267"/>
      <c r="AK60" s="268"/>
      <c r="AL60" s="270"/>
      <c r="AM60" s="55">
        <f t="shared" si="35"/>
        <v>0</v>
      </c>
      <c r="AN60" s="56"/>
      <c r="AO60" s="57"/>
      <c r="AP60" s="58" t="e">
        <f t="shared" si="36"/>
        <v>#DIV/0!</v>
      </c>
      <c r="AQ60" s="59">
        <f>AN60+AO60</f>
        <v>0</v>
      </c>
    </row>
    <row r="61" spans="2:43" ht="32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27"/>
      <c r="K61" s="307">
        <v>1672</v>
      </c>
      <c r="L61" s="307"/>
      <c r="M61" s="309"/>
      <c r="N61" s="307"/>
      <c r="O61" s="307"/>
      <c r="P61" s="330"/>
      <c r="Q61" s="330">
        <v>960</v>
      </c>
      <c r="R61" s="595">
        <f t="shared" si="33"/>
        <v>0</v>
      </c>
      <c r="S61" s="310"/>
      <c r="T61" s="315">
        <f t="shared" si="34"/>
        <v>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0</v>
      </c>
      <c r="AE61" s="311">
        <v>0</v>
      </c>
      <c r="AF61" s="533"/>
      <c r="AG61" s="533"/>
      <c r="AH61" s="533"/>
      <c r="AI61" s="533"/>
      <c r="AJ61" s="312"/>
      <c r="AK61" s="313"/>
      <c r="AL61" s="314"/>
      <c r="AM61" s="55">
        <f>SUM(C61:U61)</f>
        <v>2632</v>
      </c>
      <c r="AN61" s="112"/>
      <c r="AO61" s="113"/>
      <c r="AP61" s="65">
        <f t="shared" si="36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7">SUM(C50:C61)</f>
        <v>0</v>
      </c>
      <c r="D62" s="114">
        <f t="shared" si="37"/>
        <v>0</v>
      </c>
      <c r="E62" s="115">
        <f t="shared" si="37"/>
        <v>0</v>
      </c>
      <c r="F62" s="191">
        <f t="shared" si="37"/>
        <v>0</v>
      </c>
      <c r="G62" s="115">
        <f t="shared" si="37"/>
        <v>0</v>
      </c>
      <c r="H62" s="191">
        <f t="shared" si="37"/>
        <v>0</v>
      </c>
      <c r="I62" s="191">
        <f t="shared" si="37"/>
        <v>0</v>
      </c>
      <c r="J62" s="191">
        <f t="shared" si="37"/>
        <v>0</v>
      </c>
      <c r="K62" s="115">
        <f t="shared" si="37"/>
        <v>1672</v>
      </c>
      <c r="L62" s="115">
        <f t="shared" si="37"/>
        <v>0</v>
      </c>
      <c r="M62" s="115">
        <f t="shared" si="37"/>
        <v>0</v>
      </c>
      <c r="N62" s="115">
        <f t="shared" si="37"/>
        <v>0</v>
      </c>
      <c r="O62" s="115">
        <f t="shared" si="37"/>
        <v>0</v>
      </c>
      <c r="P62" s="191">
        <f t="shared" si="37"/>
        <v>0</v>
      </c>
      <c r="Q62" s="191">
        <f t="shared" si="37"/>
        <v>960</v>
      </c>
      <c r="R62" s="115">
        <f>SUM(R50:R61)</f>
        <v>0</v>
      </c>
      <c r="S62" s="116">
        <f>SUM(S50:S61)</f>
        <v>0</v>
      </c>
      <c r="T62" s="117">
        <f>SUM(T50:T61)</f>
        <v>0</v>
      </c>
      <c r="U62" s="118">
        <f t="shared" ref="U62:AL62" si="38">SUM(U50:U61)</f>
        <v>0</v>
      </c>
      <c r="V62" s="186">
        <f t="shared" si="38"/>
        <v>0</v>
      </c>
      <c r="W62" s="119">
        <f t="shared" si="38"/>
        <v>0</v>
      </c>
      <c r="X62" s="119">
        <f t="shared" si="38"/>
        <v>0</v>
      </c>
      <c r="Y62" s="119">
        <f t="shared" si="38"/>
        <v>0</v>
      </c>
      <c r="Z62" s="119">
        <f t="shared" si="38"/>
        <v>0</v>
      </c>
      <c r="AA62" s="119">
        <f t="shared" si="38"/>
        <v>0</v>
      </c>
      <c r="AB62" s="119">
        <f t="shared" si="38"/>
        <v>0</v>
      </c>
      <c r="AC62" s="119">
        <f t="shared" si="38"/>
        <v>0</v>
      </c>
      <c r="AD62" s="119">
        <f t="shared" si="38"/>
        <v>0</v>
      </c>
      <c r="AE62" s="184">
        <f t="shared" si="38"/>
        <v>0</v>
      </c>
      <c r="AF62" s="184">
        <f t="shared" si="38"/>
        <v>0</v>
      </c>
      <c r="AG62" s="184">
        <f t="shared" si="38"/>
        <v>0</v>
      </c>
      <c r="AH62" s="184">
        <f t="shared" si="38"/>
        <v>0</v>
      </c>
      <c r="AI62" s="184">
        <f t="shared" si="38"/>
        <v>0</v>
      </c>
      <c r="AJ62" s="183">
        <f t="shared" si="38"/>
        <v>0</v>
      </c>
      <c r="AK62" s="120">
        <f t="shared" si="38"/>
        <v>0</v>
      </c>
      <c r="AL62" s="121">
        <f t="shared" si="38"/>
        <v>0</v>
      </c>
      <c r="AM62" s="67">
        <f>SUM(C62:U62)</f>
        <v>2632</v>
      </c>
      <c r="AN62" s="122">
        <f>SUM(AN50:AN61)</f>
        <v>0</v>
      </c>
      <c r="AO62" s="123">
        <f>SUM(AO50:AO61)</f>
        <v>0</v>
      </c>
      <c r="AP62" s="68">
        <f t="shared" si="36"/>
        <v>100</v>
      </c>
      <c r="AQ62" s="124">
        <f>AN62+AO62</f>
        <v>0</v>
      </c>
    </row>
    <row r="63" spans="2:43" ht="36" customHeight="1" thickBot="1" x14ac:dyDescent="0.25">
      <c r="B63" s="39" t="s">
        <v>54</v>
      </c>
      <c r="C63" s="625">
        <v>0.83412037037037035</v>
      </c>
      <c r="D63" s="625" t="s">
        <v>220</v>
      </c>
      <c r="E63" s="41">
        <v>0.83473379629629629</v>
      </c>
      <c r="F63" s="41" t="s">
        <v>221</v>
      </c>
      <c r="G63" s="41" t="s">
        <v>213</v>
      </c>
      <c r="H63" s="42">
        <v>0.62577546296296294</v>
      </c>
      <c r="I63" s="42"/>
      <c r="J63" s="42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2" t="s">
        <v>214</v>
      </c>
      <c r="Q63" s="42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50"/>
      <c r="AQ63" s="51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5" spans="2:43" ht="30" customHeight="1" x14ac:dyDescent="0.2"/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ALA DI STURA.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0.25" customHeight="1" x14ac:dyDescent="0.2">
      <c r="B70" s="1064" t="s">
        <v>3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22</v>
      </c>
      <c r="W70" s="734" t="s">
        <v>23</v>
      </c>
      <c r="X70" s="734" t="s">
        <v>24</v>
      </c>
      <c r="Y70" s="734" t="s">
        <v>25</v>
      </c>
      <c r="Z70" s="568" t="s">
        <v>181</v>
      </c>
      <c r="AA70" s="734" t="s">
        <v>27</v>
      </c>
      <c r="AB70" s="734" t="s">
        <v>28</v>
      </c>
      <c r="AC70" s="734" t="s">
        <v>29</v>
      </c>
      <c r="AD70" s="734" t="s">
        <v>30</v>
      </c>
      <c r="AE70" s="859" t="s">
        <v>31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customHeight="1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6.25" customHeight="1" x14ac:dyDescent="0.2">
      <c r="B72" s="150" t="s">
        <v>41</v>
      </c>
      <c r="C72" s="949">
        <f t="shared" ref="C72:Q72" si="39">C29+C8+C50</f>
        <v>40</v>
      </c>
      <c r="D72" s="949">
        <f t="shared" si="39"/>
        <v>0</v>
      </c>
      <c r="E72" s="950">
        <f t="shared" si="39"/>
        <v>3551.2056542430478</v>
      </c>
      <c r="F72" s="951">
        <f t="shared" si="39"/>
        <v>2442.6070677419093</v>
      </c>
      <c r="G72" s="951">
        <f t="shared" si="39"/>
        <v>0</v>
      </c>
      <c r="H72" s="951">
        <f t="shared" si="39"/>
        <v>1841.0969032585274</v>
      </c>
      <c r="I72" s="951">
        <f t="shared" si="39"/>
        <v>0</v>
      </c>
      <c r="J72" s="951">
        <f t="shared" si="39"/>
        <v>0</v>
      </c>
      <c r="K72" s="951">
        <f t="shared" si="39"/>
        <v>1.5558431524485421</v>
      </c>
      <c r="L72" s="951">
        <f t="shared" si="39"/>
        <v>1.433879568038529</v>
      </c>
      <c r="M72" s="951">
        <f t="shared" si="39"/>
        <v>12.92575604385692</v>
      </c>
      <c r="N72" s="951">
        <f t="shared" si="39"/>
        <v>0</v>
      </c>
      <c r="O72" s="951">
        <f t="shared" si="39"/>
        <v>0</v>
      </c>
      <c r="P72" s="951">
        <f t="shared" si="39"/>
        <v>1760</v>
      </c>
      <c r="Q72" s="951">
        <f t="shared" si="39"/>
        <v>0</v>
      </c>
      <c r="R72" s="951">
        <f>SUM(AF72:AI72)</f>
        <v>3.5110670587642998</v>
      </c>
      <c r="S72" s="952">
        <f t="shared" ref="S72:S82" si="40">S29+S8+S50</f>
        <v>2861.4743420893942</v>
      </c>
      <c r="T72" s="953">
        <f>SUM(V72:AE72)</f>
        <v>1.8353596950800148</v>
      </c>
      <c r="U72" s="954">
        <f>U29+U8+U50</f>
        <v>12.597161847019601</v>
      </c>
      <c r="V72" s="955">
        <f t="shared" ref="V72:AL72" si="41">V29+V8+V50</f>
        <v>0</v>
      </c>
      <c r="W72" s="956">
        <f>W29+W8+W50</f>
        <v>7.7246166796884161E-2</v>
      </c>
      <c r="X72" s="956">
        <f t="shared" si="41"/>
        <v>0.12194051437513113</v>
      </c>
      <c r="Y72" s="956">
        <f t="shared" si="41"/>
        <v>1.7094895847633001E-2</v>
      </c>
      <c r="Z72" s="956">
        <f t="shared" si="41"/>
        <v>0.14580262045484557</v>
      </c>
      <c r="AA72" s="956">
        <f t="shared" si="41"/>
        <v>0.65495060029107288</v>
      </c>
      <c r="AB72" s="956">
        <f t="shared" si="41"/>
        <v>8.0637461924552262E-2</v>
      </c>
      <c r="AC72" s="956">
        <f t="shared" si="41"/>
        <v>3.8127077648477024E-2</v>
      </c>
      <c r="AD72" s="956">
        <f t="shared" si="41"/>
        <v>0.20624611184593664</v>
      </c>
      <c r="AE72" s="957">
        <f t="shared" si="41"/>
        <v>0.49331424589548228</v>
      </c>
      <c r="AF72" s="958">
        <f t="shared" si="41"/>
        <v>1.0971339588762035</v>
      </c>
      <c r="AG72" s="959">
        <f t="shared" si="41"/>
        <v>1.6580049569180897</v>
      </c>
      <c r="AH72" s="959">
        <f t="shared" si="41"/>
        <v>0.73139700587871115</v>
      </c>
      <c r="AI72" s="960">
        <f t="shared" si="41"/>
        <v>2.4531137091295219E-2</v>
      </c>
      <c r="AJ72" s="961">
        <f t="shared" si="41"/>
        <v>0</v>
      </c>
      <c r="AK72" s="962">
        <f t="shared" si="41"/>
        <v>0</v>
      </c>
      <c r="AL72" s="963">
        <f t="shared" si="41"/>
        <v>0</v>
      </c>
      <c r="AM72" s="100">
        <f>SUM(C72:U72)+AJ72+AL72</f>
        <v>12530.243034698085</v>
      </c>
      <c r="AN72" s="102">
        <f t="shared" ref="AN72:AO83" si="42">AN8</f>
        <v>11180</v>
      </c>
      <c r="AO72" s="669">
        <f t="shared" si="42"/>
        <v>0</v>
      </c>
      <c r="AP72" s="690">
        <f t="shared" ref="AP72:AP84" si="43">(AM72*100)/(AM72+AQ72)</f>
        <v>52.847383370811748</v>
      </c>
      <c r="AQ72" s="691">
        <f t="shared" ref="AQ72:AQ84" si="44">AN72+AO72</f>
        <v>11180</v>
      </c>
    </row>
    <row r="73" spans="2:43" ht="26.25" customHeight="1" x14ac:dyDescent="0.2">
      <c r="B73" s="151" t="s">
        <v>42</v>
      </c>
      <c r="C73" s="964">
        <f t="shared" ref="C73:Q73" si="45">C30+C9+C51</f>
        <v>0</v>
      </c>
      <c r="D73" s="965">
        <f t="shared" si="45"/>
        <v>0</v>
      </c>
      <c r="E73" s="553">
        <f t="shared" si="45"/>
        <v>11.205654243047855</v>
      </c>
      <c r="F73" s="553">
        <f t="shared" si="45"/>
        <v>2242.6070677419093</v>
      </c>
      <c r="G73" s="553">
        <f t="shared" si="45"/>
        <v>0</v>
      </c>
      <c r="H73" s="553">
        <f t="shared" si="45"/>
        <v>2041.0969032585274</v>
      </c>
      <c r="I73" s="553">
        <f t="shared" si="45"/>
        <v>0</v>
      </c>
      <c r="J73" s="553">
        <f t="shared" si="45"/>
        <v>0</v>
      </c>
      <c r="K73" s="553">
        <f t="shared" si="45"/>
        <v>1.5558431524485421</v>
      </c>
      <c r="L73" s="553">
        <f t="shared" si="45"/>
        <v>1.433879568038529</v>
      </c>
      <c r="M73" s="553">
        <f t="shared" si="45"/>
        <v>12.92575604385692</v>
      </c>
      <c r="N73" s="553">
        <f t="shared" si="45"/>
        <v>40</v>
      </c>
      <c r="O73" s="553">
        <f t="shared" si="45"/>
        <v>0</v>
      </c>
      <c r="P73" s="553">
        <f t="shared" si="45"/>
        <v>1220</v>
      </c>
      <c r="Q73" s="553">
        <f t="shared" si="45"/>
        <v>0</v>
      </c>
      <c r="R73" s="553">
        <f t="shared" ref="R73:R83" si="46">SUM(AF73:AI73)</f>
        <v>3.5110670587642998</v>
      </c>
      <c r="S73" s="966">
        <f t="shared" si="40"/>
        <v>2881.4743420893942</v>
      </c>
      <c r="T73" s="967">
        <f t="shared" ref="T73:T83" si="47">SUM(V73:AE73)</f>
        <v>47.835359695080015</v>
      </c>
      <c r="U73" s="968">
        <f t="shared" ref="U73:AL73" si="48">U30+U9+U51</f>
        <v>12.597161847019601</v>
      </c>
      <c r="V73" s="862">
        <f t="shared" si="48"/>
        <v>0</v>
      </c>
      <c r="W73" s="749">
        <f t="shared" si="48"/>
        <v>7.7246166796884161E-2</v>
      </c>
      <c r="X73" s="749">
        <f t="shared" si="48"/>
        <v>46.121940514375133</v>
      </c>
      <c r="Y73" s="749">
        <f t="shared" si="48"/>
        <v>1.7094895847633001E-2</v>
      </c>
      <c r="Z73" s="749">
        <f t="shared" si="48"/>
        <v>0.14580262045484557</v>
      </c>
      <c r="AA73" s="749">
        <f t="shared" si="48"/>
        <v>0.65495060029107288</v>
      </c>
      <c r="AB73" s="749">
        <f t="shared" si="48"/>
        <v>8.0637461924552262E-2</v>
      </c>
      <c r="AC73" s="749">
        <f t="shared" si="48"/>
        <v>3.8127077648477024E-2</v>
      </c>
      <c r="AD73" s="749">
        <f t="shared" si="48"/>
        <v>0.20624611184593664</v>
      </c>
      <c r="AE73" s="969">
        <f t="shared" si="48"/>
        <v>0.49331424589548228</v>
      </c>
      <c r="AF73" s="857">
        <f t="shared" si="48"/>
        <v>1.0971339588762035</v>
      </c>
      <c r="AG73" s="750">
        <f t="shared" si="48"/>
        <v>1.6580049569180897</v>
      </c>
      <c r="AH73" s="750">
        <f t="shared" si="48"/>
        <v>0.73139700587871115</v>
      </c>
      <c r="AI73" s="751">
        <f t="shared" si="48"/>
        <v>2.4531137091295219E-2</v>
      </c>
      <c r="AJ73" s="752">
        <f t="shared" si="48"/>
        <v>0</v>
      </c>
      <c r="AK73" s="852">
        <f t="shared" si="48"/>
        <v>0</v>
      </c>
      <c r="AL73" s="854">
        <f t="shared" si="48"/>
        <v>0</v>
      </c>
      <c r="AM73" s="22">
        <f t="shared" ref="AM73:AM81" si="49">SUM(C73:U73)+AJ73+AL73</f>
        <v>8516.2430346980873</v>
      </c>
      <c r="AN73" s="102">
        <f t="shared" si="42"/>
        <v>12270</v>
      </c>
      <c r="AO73" s="24">
        <f t="shared" si="42"/>
        <v>0</v>
      </c>
      <c r="AP73" s="455">
        <f t="shared" si="43"/>
        <v>40.970573761126929</v>
      </c>
      <c r="AQ73" s="301">
        <f t="shared" si="44"/>
        <v>12270</v>
      </c>
    </row>
    <row r="74" spans="2:43" ht="26.25" customHeight="1" x14ac:dyDescent="0.2">
      <c r="B74" s="152" t="s">
        <v>43</v>
      </c>
      <c r="C74" s="964">
        <f t="shared" ref="C74:Q74" si="50">C31+C10+C52</f>
        <v>0</v>
      </c>
      <c r="D74" s="965">
        <f t="shared" si="50"/>
        <v>0</v>
      </c>
      <c r="E74" s="553">
        <f t="shared" si="50"/>
        <v>11.205654243047855</v>
      </c>
      <c r="F74" s="553">
        <f t="shared" si="50"/>
        <v>2902.6070677419093</v>
      </c>
      <c r="G74" s="553">
        <f t="shared" si="50"/>
        <v>0</v>
      </c>
      <c r="H74" s="553">
        <f t="shared" si="50"/>
        <v>2701.0969032585272</v>
      </c>
      <c r="I74" s="553">
        <f t="shared" si="50"/>
        <v>0</v>
      </c>
      <c r="J74" s="553">
        <f t="shared" si="50"/>
        <v>0</v>
      </c>
      <c r="K74" s="553">
        <f t="shared" si="50"/>
        <v>1.5558431524485421</v>
      </c>
      <c r="L74" s="553">
        <f t="shared" si="50"/>
        <v>1.433879568038529</v>
      </c>
      <c r="M74" s="553">
        <f t="shared" si="50"/>
        <v>12.92575604385692</v>
      </c>
      <c r="N74" s="553">
        <f t="shared" si="50"/>
        <v>0</v>
      </c>
      <c r="O74" s="553">
        <f t="shared" si="50"/>
        <v>0</v>
      </c>
      <c r="P74" s="553">
        <f t="shared" si="50"/>
        <v>1340</v>
      </c>
      <c r="Q74" s="553">
        <f t="shared" si="50"/>
        <v>0</v>
      </c>
      <c r="R74" s="553">
        <f t="shared" si="46"/>
        <v>3.5110670587642998</v>
      </c>
      <c r="S74" s="966">
        <f t="shared" si="40"/>
        <v>1641.4743420893942</v>
      </c>
      <c r="T74" s="967">
        <f t="shared" si="47"/>
        <v>1.8353596950800148</v>
      </c>
      <c r="U74" s="968">
        <f t="shared" ref="U74:AL74" si="51">U31+U10+U52</f>
        <v>12.597161847019601</v>
      </c>
      <c r="V74" s="862">
        <f t="shared" si="51"/>
        <v>0</v>
      </c>
      <c r="W74" s="749">
        <f t="shared" si="51"/>
        <v>7.7246166796884161E-2</v>
      </c>
      <c r="X74" s="749">
        <f t="shared" si="51"/>
        <v>0.12194051437513113</v>
      </c>
      <c r="Y74" s="749">
        <f t="shared" si="51"/>
        <v>1.7094895847633001E-2</v>
      </c>
      <c r="Z74" s="749">
        <f t="shared" si="51"/>
        <v>0.14580262045484557</v>
      </c>
      <c r="AA74" s="749">
        <f t="shared" si="51"/>
        <v>0.65495060029107288</v>
      </c>
      <c r="AB74" s="749">
        <f t="shared" si="51"/>
        <v>8.0637461924552262E-2</v>
      </c>
      <c r="AC74" s="749">
        <f t="shared" si="51"/>
        <v>3.8127077648477024E-2</v>
      </c>
      <c r="AD74" s="749">
        <f t="shared" si="51"/>
        <v>0.20624611184593664</v>
      </c>
      <c r="AE74" s="969">
        <f t="shared" si="51"/>
        <v>0.49331424589548228</v>
      </c>
      <c r="AF74" s="857">
        <f t="shared" si="51"/>
        <v>1.0971339588762035</v>
      </c>
      <c r="AG74" s="750">
        <f t="shared" si="51"/>
        <v>1.6580049569180897</v>
      </c>
      <c r="AH74" s="750">
        <f t="shared" si="51"/>
        <v>0.73139700587871115</v>
      </c>
      <c r="AI74" s="751">
        <f t="shared" si="51"/>
        <v>2.4531137091295219E-2</v>
      </c>
      <c r="AJ74" s="752">
        <f t="shared" si="51"/>
        <v>0</v>
      </c>
      <c r="AK74" s="852">
        <f t="shared" si="51"/>
        <v>0</v>
      </c>
      <c r="AL74" s="854">
        <f t="shared" si="51"/>
        <v>0</v>
      </c>
      <c r="AM74" s="22">
        <f t="shared" si="49"/>
        <v>8630.2430346980873</v>
      </c>
      <c r="AN74" s="102">
        <f t="shared" si="42"/>
        <v>15100</v>
      </c>
      <c r="AO74" s="24">
        <f t="shared" si="42"/>
        <v>0</v>
      </c>
      <c r="AP74" s="455">
        <f t="shared" si="43"/>
        <v>36.36811903729366</v>
      </c>
      <c r="AQ74" s="301">
        <f t="shared" si="44"/>
        <v>15100</v>
      </c>
    </row>
    <row r="75" spans="2:43" ht="26.25" customHeight="1" x14ac:dyDescent="0.2">
      <c r="B75" s="152" t="s">
        <v>44</v>
      </c>
      <c r="C75" s="964">
        <f t="shared" ref="C75:Q75" si="52">C32+C11+C53</f>
        <v>0</v>
      </c>
      <c r="D75" s="965">
        <f t="shared" si="52"/>
        <v>0</v>
      </c>
      <c r="E75" s="553">
        <f t="shared" si="52"/>
        <v>2011.2056542430478</v>
      </c>
      <c r="F75" s="553">
        <f t="shared" si="52"/>
        <v>2142.6070677419093</v>
      </c>
      <c r="G75" s="553">
        <f t="shared" si="52"/>
        <v>0</v>
      </c>
      <c r="H75" s="553">
        <f t="shared" si="52"/>
        <v>2041.0969032585274</v>
      </c>
      <c r="I75" s="553">
        <f t="shared" si="52"/>
        <v>0</v>
      </c>
      <c r="J75" s="553">
        <f t="shared" si="52"/>
        <v>0</v>
      </c>
      <c r="K75" s="553">
        <f t="shared" si="52"/>
        <v>1.5558431524485421</v>
      </c>
      <c r="L75" s="553">
        <f t="shared" si="52"/>
        <v>1.433879568038529</v>
      </c>
      <c r="M75" s="553">
        <f t="shared" si="52"/>
        <v>12.92575604385692</v>
      </c>
      <c r="N75" s="553">
        <f t="shared" si="52"/>
        <v>0</v>
      </c>
      <c r="O75" s="553">
        <f t="shared" si="52"/>
        <v>0</v>
      </c>
      <c r="P75" s="553">
        <f t="shared" si="52"/>
        <v>2240</v>
      </c>
      <c r="Q75" s="553">
        <f t="shared" si="52"/>
        <v>0</v>
      </c>
      <c r="R75" s="553">
        <f t="shared" si="46"/>
        <v>3.5110670587642998</v>
      </c>
      <c r="S75" s="966">
        <f t="shared" si="40"/>
        <v>4141.4743420893947</v>
      </c>
      <c r="T75" s="967">
        <f t="shared" si="47"/>
        <v>1.8353596950800148</v>
      </c>
      <c r="U75" s="968">
        <f t="shared" ref="U75:AL75" si="53">U32+U11+U53</f>
        <v>12.597161847019601</v>
      </c>
      <c r="V75" s="862">
        <f t="shared" si="53"/>
        <v>0</v>
      </c>
      <c r="W75" s="749">
        <f t="shared" si="53"/>
        <v>7.7246166796884161E-2</v>
      </c>
      <c r="X75" s="749">
        <f t="shared" si="53"/>
        <v>0.12194051437513113</v>
      </c>
      <c r="Y75" s="749">
        <f t="shared" si="53"/>
        <v>1.7094895847633001E-2</v>
      </c>
      <c r="Z75" s="749">
        <f t="shared" si="53"/>
        <v>0.14580262045484557</v>
      </c>
      <c r="AA75" s="749">
        <f t="shared" si="53"/>
        <v>0.65495060029107288</v>
      </c>
      <c r="AB75" s="749">
        <f t="shared" si="53"/>
        <v>8.0637461924552262E-2</v>
      </c>
      <c r="AC75" s="749">
        <f t="shared" si="53"/>
        <v>3.8127077648477024E-2</v>
      </c>
      <c r="AD75" s="749">
        <f t="shared" si="53"/>
        <v>0.20624611184593664</v>
      </c>
      <c r="AE75" s="969">
        <f t="shared" si="53"/>
        <v>0.49331424589548228</v>
      </c>
      <c r="AF75" s="857">
        <f t="shared" si="53"/>
        <v>1.0971339588762035</v>
      </c>
      <c r="AG75" s="750">
        <f t="shared" si="53"/>
        <v>1.6580049569180897</v>
      </c>
      <c r="AH75" s="750">
        <f t="shared" si="53"/>
        <v>0.73139700587871115</v>
      </c>
      <c r="AI75" s="751">
        <f t="shared" si="53"/>
        <v>2.4531137091295219E-2</v>
      </c>
      <c r="AJ75" s="752">
        <f t="shared" si="53"/>
        <v>0</v>
      </c>
      <c r="AK75" s="852">
        <f t="shared" si="53"/>
        <v>0</v>
      </c>
      <c r="AL75" s="854">
        <f t="shared" si="53"/>
        <v>0</v>
      </c>
      <c r="AM75" s="22">
        <f t="shared" si="49"/>
        <v>12610.243034698085</v>
      </c>
      <c r="AN75" s="102">
        <f t="shared" si="42"/>
        <v>16000</v>
      </c>
      <c r="AO75" s="24">
        <f t="shared" si="42"/>
        <v>0</v>
      </c>
      <c r="AP75" s="455">
        <f t="shared" si="43"/>
        <v>44.075973138028111</v>
      </c>
      <c r="AQ75" s="301">
        <f t="shared" si="44"/>
        <v>16000</v>
      </c>
    </row>
    <row r="76" spans="2:43" ht="26.25" customHeight="1" x14ac:dyDescent="0.2">
      <c r="B76" s="153" t="s">
        <v>45</v>
      </c>
      <c r="C76" s="964">
        <f t="shared" ref="C76:Q76" si="54">C33+C12+C54</f>
        <v>0</v>
      </c>
      <c r="D76" s="965">
        <f t="shared" si="54"/>
        <v>0</v>
      </c>
      <c r="E76" s="553">
        <f t="shared" si="54"/>
        <v>4251.2056542430482</v>
      </c>
      <c r="F76" s="553">
        <f t="shared" si="54"/>
        <v>3212.6070677419093</v>
      </c>
      <c r="G76" s="553">
        <f t="shared" si="54"/>
        <v>0</v>
      </c>
      <c r="H76" s="553">
        <f t="shared" si="54"/>
        <v>3421.0969032585272</v>
      </c>
      <c r="I76" s="553">
        <f t="shared" si="54"/>
        <v>0</v>
      </c>
      <c r="J76" s="553">
        <f t="shared" si="54"/>
        <v>0</v>
      </c>
      <c r="K76" s="553">
        <f t="shared" si="54"/>
        <v>1.5558431524485421</v>
      </c>
      <c r="L76" s="553">
        <f t="shared" si="54"/>
        <v>1.433879568038529</v>
      </c>
      <c r="M76" s="553">
        <f t="shared" si="54"/>
        <v>12.92575604385692</v>
      </c>
      <c r="N76" s="553">
        <f t="shared" si="54"/>
        <v>90</v>
      </c>
      <c r="O76" s="553">
        <f t="shared" si="54"/>
        <v>0</v>
      </c>
      <c r="P76" s="553">
        <f t="shared" si="54"/>
        <v>2840</v>
      </c>
      <c r="Q76" s="553">
        <f t="shared" si="54"/>
        <v>0</v>
      </c>
      <c r="R76" s="553">
        <f t="shared" si="46"/>
        <v>3.5110670587642998</v>
      </c>
      <c r="S76" s="966">
        <f t="shared" si="40"/>
        <v>9841.4743420893938</v>
      </c>
      <c r="T76" s="967">
        <f t="shared" si="47"/>
        <v>1.8353596950800148</v>
      </c>
      <c r="U76" s="968">
        <f t="shared" ref="U76:AL76" si="55">U33+U12+U54</f>
        <v>12.597161847019601</v>
      </c>
      <c r="V76" s="862">
        <f t="shared" si="55"/>
        <v>0</v>
      </c>
      <c r="W76" s="749">
        <f t="shared" si="55"/>
        <v>7.7246166796884161E-2</v>
      </c>
      <c r="X76" s="749">
        <f t="shared" si="55"/>
        <v>0.12194051437513113</v>
      </c>
      <c r="Y76" s="749">
        <f t="shared" si="55"/>
        <v>1.7094895847633001E-2</v>
      </c>
      <c r="Z76" s="749">
        <f t="shared" si="55"/>
        <v>0.14580262045484557</v>
      </c>
      <c r="AA76" s="749">
        <f t="shared" si="55"/>
        <v>0.65495060029107288</v>
      </c>
      <c r="AB76" s="749">
        <f t="shared" si="55"/>
        <v>8.0637461924552262E-2</v>
      </c>
      <c r="AC76" s="749">
        <f t="shared" si="55"/>
        <v>3.8127077648477024E-2</v>
      </c>
      <c r="AD76" s="749">
        <f t="shared" si="55"/>
        <v>0.20624611184593664</v>
      </c>
      <c r="AE76" s="863">
        <f t="shared" si="55"/>
        <v>0.49331424589548228</v>
      </c>
      <c r="AF76" s="857">
        <f t="shared" si="55"/>
        <v>1.0971339588762035</v>
      </c>
      <c r="AG76" s="750">
        <f t="shared" si="55"/>
        <v>1.6580049569180897</v>
      </c>
      <c r="AH76" s="750">
        <f t="shared" si="55"/>
        <v>0.73139700587871115</v>
      </c>
      <c r="AI76" s="751">
        <f t="shared" si="55"/>
        <v>2.4531137091295219E-2</v>
      </c>
      <c r="AJ76" s="752">
        <f t="shared" si="55"/>
        <v>0</v>
      </c>
      <c r="AK76" s="852">
        <f t="shared" si="55"/>
        <v>0</v>
      </c>
      <c r="AL76" s="854">
        <f t="shared" si="55"/>
        <v>0</v>
      </c>
      <c r="AM76" s="22">
        <f t="shared" si="49"/>
        <v>23690.243034698087</v>
      </c>
      <c r="AN76" s="102">
        <f t="shared" si="42"/>
        <v>13270</v>
      </c>
      <c r="AO76" s="24">
        <f t="shared" si="42"/>
        <v>0</v>
      </c>
      <c r="AP76" s="455">
        <f t="shared" si="43"/>
        <v>64.096556433511026</v>
      </c>
      <c r="AQ76" s="301">
        <f t="shared" si="44"/>
        <v>13270</v>
      </c>
    </row>
    <row r="77" spans="2:43" ht="26.25" customHeight="1" x14ac:dyDescent="0.2">
      <c r="B77" s="151" t="s">
        <v>46</v>
      </c>
      <c r="C77" s="964">
        <f t="shared" ref="C77:Q77" si="56">C34+C13+C55</f>
        <v>0</v>
      </c>
      <c r="D77" s="965">
        <f t="shared" si="56"/>
        <v>0</v>
      </c>
      <c r="E77" s="553">
        <f t="shared" si="56"/>
        <v>11.205654243047855</v>
      </c>
      <c r="F77" s="553">
        <f t="shared" si="56"/>
        <v>2282.6070677419093</v>
      </c>
      <c r="G77" s="553">
        <f t="shared" si="56"/>
        <v>0</v>
      </c>
      <c r="H77" s="553">
        <f t="shared" si="56"/>
        <v>4251.0969032585272</v>
      </c>
      <c r="I77" s="553">
        <f t="shared" si="56"/>
        <v>0</v>
      </c>
      <c r="J77" s="553">
        <f t="shared" si="56"/>
        <v>0</v>
      </c>
      <c r="K77" s="553">
        <f t="shared" si="56"/>
        <v>1.5558431524485421</v>
      </c>
      <c r="L77" s="553">
        <f t="shared" si="56"/>
        <v>1.433879568038529</v>
      </c>
      <c r="M77" s="553">
        <f t="shared" si="56"/>
        <v>12.92575604385692</v>
      </c>
      <c r="N77" s="553">
        <f t="shared" si="56"/>
        <v>40</v>
      </c>
      <c r="O77" s="553">
        <f t="shared" si="56"/>
        <v>0</v>
      </c>
      <c r="P77" s="553">
        <f t="shared" si="56"/>
        <v>1620</v>
      </c>
      <c r="Q77" s="553">
        <f t="shared" si="56"/>
        <v>0</v>
      </c>
      <c r="R77" s="553">
        <f t="shared" si="46"/>
        <v>3.5110670587642998</v>
      </c>
      <c r="S77" s="966">
        <f t="shared" si="40"/>
        <v>21.47434208939427</v>
      </c>
      <c r="T77" s="967">
        <f t="shared" si="47"/>
        <v>1.8353596950800148</v>
      </c>
      <c r="U77" s="968">
        <f t="shared" ref="U77:AL77" si="57">U34+U13+U55</f>
        <v>12.597161847019601</v>
      </c>
      <c r="V77" s="862">
        <f t="shared" si="57"/>
        <v>0</v>
      </c>
      <c r="W77" s="749">
        <f t="shared" si="57"/>
        <v>7.7246166796884161E-2</v>
      </c>
      <c r="X77" s="749">
        <f t="shared" si="57"/>
        <v>0.12194051437513113</v>
      </c>
      <c r="Y77" s="749">
        <f t="shared" si="57"/>
        <v>1.7094895847633001E-2</v>
      </c>
      <c r="Z77" s="749">
        <f t="shared" si="57"/>
        <v>0.14580262045484557</v>
      </c>
      <c r="AA77" s="749">
        <f t="shared" si="57"/>
        <v>0.65495060029107288</v>
      </c>
      <c r="AB77" s="749">
        <f t="shared" si="57"/>
        <v>8.0637461924552262E-2</v>
      </c>
      <c r="AC77" s="749">
        <f t="shared" si="57"/>
        <v>3.8127077648477024E-2</v>
      </c>
      <c r="AD77" s="749">
        <f t="shared" si="57"/>
        <v>0.20624611184593664</v>
      </c>
      <c r="AE77" s="969">
        <f t="shared" si="57"/>
        <v>0.49331424589548228</v>
      </c>
      <c r="AF77" s="857">
        <f t="shared" si="57"/>
        <v>1.0971339588762035</v>
      </c>
      <c r="AG77" s="750">
        <f t="shared" si="57"/>
        <v>1.6580049569180897</v>
      </c>
      <c r="AH77" s="750">
        <f t="shared" si="57"/>
        <v>0.73139700587871115</v>
      </c>
      <c r="AI77" s="751">
        <f t="shared" si="57"/>
        <v>2.4531137091295219E-2</v>
      </c>
      <c r="AJ77" s="752">
        <f t="shared" si="57"/>
        <v>0</v>
      </c>
      <c r="AK77" s="852">
        <f t="shared" si="57"/>
        <v>0</v>
      </c>
      <c r="AL77" s="854">
        <f t="shared" si="57"/>
        <v>0</v>
      </c>
      <c r="AM77" s="22">
        <f t="shared" si="49"/>
        <v>8260.2430346980855</v>
      </c>
      <c r="AN77" s="102">
        <f t="shared" si="42"/>
        <v>20560</v>
      </c>
      <c r="AO77" s="24">
        <f t="shared" si="42"/>
        <v>0</v>
      </c>
      <c r="AP77" s="455">
        <f t="shared" si="43"/>
        <v>28.661253913623071</v>
      </c>
      <c r="AQ77" s="301">
        <f t="shared" si="44"/>
        <v>20560</v>
      </c>
    </row>
    <row r="78" spans="2:43" ht="26.25" customHeight="1" x14ac:dyDescent="0.2">
      <c r="B78" s="152" t="s">
        <v>47</v>
      </c>
      <c r="C78" s="964">
        <f t="shared" ref="C78:Q78" si="58">C35+C14+C56</f>
        <v>0</v>
      </c>
      <c r="D78" s="965">
        <f t="shared" si="58"/>
        <v>0</v>
      </c>
      <c r="E78" s="553">
        <f t="shared" si="58"/>
        <v>3711.2056542430478</v>
      </c>
      <c r="F78" s="553">
        <f t="shared" si="58"/>
        <v>2992.6070677419093</v>
      </c>
      <c r="G78" s="553">
        <f t="shared" si="58"/>
        <v>0</v>
      </c>
      <c r="H78" s="553">
        <f t="shared" si="58"/>
        <v>4141.0969032585272</v>
      </c>
      <c r="I78" s="553">
        <f t="shared" si="58"/>
        <v>0</v>
      </c>
      <c r="J78" s="553">
        <f t="shared" si="58"/>
        <v>0</v>
      </c>
      <c r="K78" s="553">
        <f t="shared" si="58"/>
        <v>1.5558431524485421</v>
      </c>
      <c r="L78" s="553">
        <f t="shared" si="58"/>
        <v>1.433879568038529</v>
      </c>
      <c r="M78" s="553">
        <f t="shared" si="58"/>
        <v>12.92575604385692</v>
      </c>
      <c r="N78" s="553">
        <f t="shared" si="58"/>
        <v>40</v>
      </c>
      <c r="O78" s="553">
        <f t="shared" si="58"/>
        <v>0</v>
      </c>
      <c r="P78" s="553">
        <f t="shared" si="58"/>
        <v>990</v>
      </c>
      <c r="Q78" s="553">
        <f t="shared" si="58"/>
        <v>0</v>
      </c>
      <c r="R78" s="553">
        <f t="shared" si="46"/>
        <v>3.5110670587642998</v>
      </c>
      <c r="S78" s="966">
        <f t="shared" si="40"/>
        <v>3661.4743420893942</v>
      </c>
      <c r="T78" s="967">
        <f t="shared" si="47"/>
        <v>1.8353596950800148</v>
      </c>
      <c r="U78" s="968">
        <f t="shared" ref="U78:AL78" si="59">U35+U14+U56</f>
        <v>12.597161847019601</v>
      </c>
      <c r="V78" s="862">
        <f t="shared" si="59"/>
        <v>0</v>
      </c>
      <c r="W78" s="749">
        <f t="shared" si="59"/>
        <v>7.7246166796884161E-2</v>
      </c>
      <c r="X78" s="749">
        <f t="shared" si="59"/>
        <v>0.12194051437513113</v>
      </c>
      <c r="Y78" s="749">
        <f t="shared" si="59"/>
        <v>1.7094895847633001E-2</v>
      </c>
      <c r="Z78" s="749">
        <f t="shared" si="59"/>
        <v>0.14580262045484557</v>
      </c>
      <c r="AA78" s="749">
        <f t="shared" si="59"/>
        <v>0.65495060029107288</v>
      </c>
      <c r="AB78" s="749">
        <f t="shared" si="59"/>
        <v>8.0637461924552262E-2</v>
      </c>
      <c r="AC78" s="749">
        <f t="shared" si="59"/>
        <v>3.8127077648477024E-2</v>
      </c>
      <c r="AD78" s="749">
        <f t="shared" si="59"/>
        <v>0.20624611184593664</v>
      </c>
      <c r="AE78" s="969">
        <f t="shared" si="59"/>
        <v>0.49331424589548228</v>
      </c>
      <c r="AF78" s="857">
        <f t="shared" si="59"/>
        <v>1.0971339588762035</v>
      </c>
      <c r="AG78" s="750">
        <f t="shared" si="59"/>
        <v>1.6580049569180897</v>
      </c>
      <c r="AH78" s="750">
        <f t="shared" si="59"/>
        <v>0.73139700587871115</v>
      </c>
      <c r="AI78" s="751">
        <f t="shared" si="59"/>
        <v>2.4531137091295219E-2</v>
      </c>
      <c r="AJ78" s="752">
        <f t="shared" si="59"/>
        <v>0</v>
      </c>
      <c r="AK78" s="852">
        <f t="shared" si="59"/>
        <v>0</v>
      </c>
      <c r="AL78" s="854">
        <f t="shared" si="59"/>
        <v>0</v>
      </c>
      <c r="AM78" s="22">
        <f t="shared" si="49"/>
        <v>15570.243034698084</v>
      </c>
      <c r="AN78" s="102">
        <f t="shared" si="42"/>
        <v>20810</v>
      </c>
      <c r="AO78" s="24">
        <f t="shared" si="42"/>
        <v>0</v>
      </c>
      <c r="AP78" s="455">
        <f t="shared" si="43"/>
        <v>42.79862292246861</v>
      </c>
      <c r="AQ78" s="301">
        <f t="shared" si="44"/>
        <v>20810</v>
      </c>
    </row>
    <row r="79" spans="2:43" ht="26.25" customHeight="1" x14ac:dyDescent="0.2">
      <c r="B79" s="151" t="s">
        <v>48</v>
      </c>
      <c r="C79" s="964">
        <f t="shared" ref="C79:Q79" si="60">C36+C15+C57</f>
        <v>0</v>
      </c>
      <c r="D79" s="965">
        <f t="shared" si="60"/>
        <v>0</v>
      </c>
      <c r="E79" s="553">
        <f t="shared" si="60"/>
        <v>2011.2056542430478</v>
      </c>
      <c r="F79" s="553">
        <f t="shared" si="60"/>
        <v>5542.6070677419093</v>
      </c>
      <c r="G79" s="553">
        <f t="shared" si="60"/>
        <v>0</v>
      </c>
      <c r="H79" s="553">
        <f t="shared" si="60"/>
        <v>4051.0969032585272</v>
      </c>
      <c r="I79" s="553">
        <f t="shared" si="60"/>
        <v>0</v>
      </c>
      <c r="J79" s="553">
        <f t="shared" si="60"/>
        <v>0</v>
      </c>
      <c r="K79" s="553">
        <f t="shared" si="60"/>
        <v>1.5558431524485421</v>
      </c>
      <c r="L79" s="553">
        <f t="shared" si="60"/>
        <v>1.433879568038529</v>
      </c>
      <c r="M79" s="553">
        <f t="shared" si="60"/>
        <v>12.92575604385692</v>
      </c>
      <c r="N79" s="553">
        <f t="shared" si="60"/>
        <v>0</v>
      </c>
      <c r="O79" s="553">
        <f t="shared" si="60"/>
        <v>0</v>
      </c>
      <c r="P79" s="553">
        <f t="shared" si="60"/>
        <v>1430</v>
      </c>
      <c r="Q79" s="553">
        <f t="shared" si="60"/>
        <v>0</v>
      </c>
      <c r="R79" s="553">
        <f t="shared" si="46"/>
        <v>3.5110670587642998</v>
      </c>
      <c r="S79" s="966">
        <f t="shared" si="40"/>
        <v>11931.474342089394</v>
      </c>
      <c r="T79" s="967">
        <f t="shared" si="47"/>
        <v>1.8353596950800148</v>
      </c>
      <c r="U79" s="968">
        <f t="shared" ref="U79:AL79" si="61">U36+U15+U57</f>
        <v>12.597161847019601</v>
      </c>
      <c r="V79" s="862">
        <f t="shared" si="61"/>
        <v>0</v>
      </c>
      <c r="W79" s="749">
        <f t="shared" si="61"/>
        <v>7.7246166796884161E-2</v>
      </c>
      <c r="X79" s="749">
        <f t="shared" si="61"/>
        <v>0.12194051437513113</v>
      </c>
      <c r="Y79" s="749">
        <f t="shared" si="61"/>
        <v>1.7094895847633001E-2</v>
      </c>
      <c r="Z79" s="749">
        <f t="shared" si="61"/>
        <v>0.14580262045484557</v>
      </c>
      <c r="AA79" s="749">
        <f t="shared" si="61"/>
        <v>0.65495060029107288</v>
      </c>
      <c r="AB79" s="749">
        <f t="shared" si="61"/>
        <v>8.0637461924552262E-2</v>
      </c>
      <c r="AC79" s="749">
        <f t="shared" si="61"/>
        <v>3.8127077648477024E-2</v>
      </c>
      <c r="AD79" s="749">
        <f t="shared" si="61"/>
        <v>0.20624611184593664</v>
      </c>
      <c r="AE79" s="969">
        <f t="shared" si="61"/>
        <v>0.49331424589548228</v>
      </c>
      <c r="AF79" s="857">
        <f t="shared" si="61"/>
        <v>1.0971339588762035</v>
      </c>
      <c r="AG79" s="750">
        <f t="shared" si="61"/>
        <v>1.6580049569180897</v>
      </c>
      <c r="AH79" s="750">
        <f t="shared" si="61"/>
        <v>0.73139700587871115</v>
      </c>
      <c r="AI79" s="751">
        <f t="shared" si="61"/>
        <v>2.4531137091295219E-2</v>
      </c>
      <c r="AJ79" s="752">
        <f t="shared" si="61"/>
        <v>0</v>
      </c>
      <c r="AK79" s="852">
        <f t="shared" si="61"/>
        <v>0</v>
      </c>
      <c r="AL79" s="854">
        <f t="shared" si="61"/>
        <v>0</v>
      </c>
      <c r="AM79" s="22">
        <f t="shared" si="49"/>
        <v>25000.243034698087</v>
      </c>
      <c r="AN79" s="102">
        <f t="shared" si="42"/>
        <v>32680</v>
      </c>
      <c r="AO79" s="24">
        <f t="shared" si="42"/>
        <v>0</v>
      </c>
      <c r="AP79" s="455">
        <f t="shared" si="43"/>
        <v>43.342818475398865</v>
      </c>
      <c r="AQ79" s="301">
        <f t="shared" si="44"/>
        <v>32680</v>
      </c>
    </row>
    <row r="80" spans="2:43" ht="26.25" customHeight="1" x14ac:dyDescent="0.2">
      <c r="B80" s="152" t="s">
        <v>49</v>
      </c>
      <c r="C80" s="964">
        <f t="shared" ref="C80:Q80" si="62">C37+C16+C58</f>
        <v>0</v>
      </c>
      <c r="D80" s="965">
        <f t="shared" si="62"/>
        <v>0</v>
      </c>
      <c r="E80" s="553">
        <f t="shared" si="62"/>
        <v>2971.2056542430478</v>
      </c>
      <c r="F80" s="553">
        <f t="shared" si="62"/>
        <v>2702.6070677419093</v>
      </c>
      <c r="G80" s="553">
        <f t="shared" si="62"/>
        <v>0</v>
      </c>
      <c r="H80" s="553">
        <f t="shared" si="62"/>
        <v>2491.0969032585272</v>
      </c>
      <c r="I80" s="553">
        <f t="shared" si="62"/>
        <v>0</v>
      </c>
      <c r="J80" s="553">
        <f t="shared" si="62"/>
        <v>0</v>
      </c>
      <c r="K80" s="553">
        <f t="shared" si="62"/>
        <v>1.5558431524485421</v>
      </c>
      <c r="L80" s="553">
        <f t="shared" si="62"/>
        <v>1.433879568038529</v>
      </c>
      <c r="M80" s="553">
        <f t="shared" si="62"/>
        <v>12.92575604385692</v>
      </c>
      <c r="N80" s="553">
        <f t="shared" si="62"/>
        <v>0</v>
      </c>
      <c r="O80" s="553">
        <f t="shared" si="62"/>
        <v>0</v>
      </c>
      <c r="P80" s="553">
        <f t="shared" si="62"/>
        <v>1440</v>
      </c>
      <c r="Q80" s="553">
        <f t="shared" si="62"/>
        <v>0</v>
      </c>
      <c r="R80" s="553">
        <f t="shared" si="46"/>
        <v>3.5110670587642998</v>
      </c>
      <c r="S80" s="966">
        <f t="shared" si="40"/>
        <v>3581.4743420893942</v>
      </c>
      <c r="T80" s="967">
        <f t="shared" si="47"/>
        <v>1.8353596950800148</v>
      </c>
      <c r="U80" s="968">
        <f t="shared" ref="U80:AL80" si="63">U37+U16+U58</f>
        <v>12.597161847019601</v>
      </c>
      <c r="V80" s="862">
        <f t="shared" si="63"/>
        <v>0</v>
      </c>
      <c r="W80" s="749">
        <f t="shared" si="63"/>
        <v>7.7246166796884161E-2</v>
      </c>
      <c r="X80" s="749">
        <f t="shared" si="63"/>
        <v>0.12194051437513113</v>
      </c>
      <c r="Y80" s="749">
        <f t="shared" si="63"/>
        <v>1.7094895847633001E-2</v>
      </c>
      <c r="Z80" s="749">
        <f t="shared" si="63"/>
        <v>0.14580262045484557</v>
      </c>
      <c r="AA80" s="749">
        <f t="shared" si="63"/>
        <v>0.65495060029107288</v>
      </c>
      <c r="AB80" s="749">
        <f t="shared" si="63"/>
        <v>8.0637461924552262E-2</v>
      </c>
      <c r="AC80" s="749">
        <f t="shared" si="63"/>
        <v>3.8127077648477024E-2</v>
      </c>
      <c r="AD80" s="749">
        <f t="shared" si="63"/>
        <v>0.20624611184593664</v>
      </c>
      <c r="AE80" s="969">
        <f t="shared" si="63"/>
        <v>0.49331424589548228</v>
      </c>
      <c r="AF80" s="857">
        <f t="shared" si="63"/>
        <v>1.0971339588762035</v>
      </c>
      <c r="AG80" s="750">
        <f t="shared" si="63"/>
        <v>1.6580049569180897</v>
      </c>
      <c r="AH80" s="750">
        <f t="shared" si="63"/>
        <v>0.73139700587871115</v>
      </c>
      <c r="AI80" s="751">
        <f t="shared" si="63"/>
        <v>2.4531137091295219E-2</v>
      </c>
      <c r="AJ80" s="752">
        <f t="shared" si="63"/>
        <v>0</v>
      </c>
      <c r="AK80" s="852">
        <f t="shared" si="63"/>
        <v>0</v>
      </c>
      <c r="AL80" s="854">
        <f t="shared" si="63"/>
        <v>0</v>
      </c>
      <c r="AM80" s="22">
        <f t="shared" si="49"/>
        <v>13220.243034698085</v>
      </c>
      <c r="AN80" s="102">
        <f t="shared" si="42"/>
        <v>13630</v>
      </c>
      <c r="AO80" s="24">
        <f t="shared" si="42"/>
        <v>0</v>
      </c>
      <c r="AP80" s="455">
        <f t="shared" si="43"/>
        <v>49.236958554206772</v>
      </c>
      <c r="AQ80" s="301">
        <f>AN80+AO80</f>
        <v>13630</v>
      </c>
    </row>
    <row r="81" spans="2:43" ht="26.25" customHeight="1" x14ac:dyDescent="0.2">
      <c r="B81" s="152" t="s">
        <v>50</v>
      </c>
      <c r="C81" s="964">
        <f t="shared" ref="C81:Q81" si="64">C38+C17+C59</f>
        <v>550</v>
      </c>
      <c r="D81" s="965">
        <f t="shared" si="64"/>
        <v>0</v>
      </c>
      <c r="E81" s="553">
        <f t="shared" si="64"/>
        <v>2111.2056542430478</v>
      </c>
      <c r="F81" s="553">
        <f t="shared" si="64"/>
        <v>1722.6070677419093</v>
      </c>
      <c r="G81" s="553">
        <f t="shared" si="64"/>
        <v>0</v>
      </c>
      <c r="H81" s="553">
        <f t="shared" si="64"/>
        <v>2471.0969032585272</v>
      </c>
      <c r="I81" s="553">
        <f t="shared" si="64"/>
        <v>0</v>
      </c>
      <c r="J81" s="553">
        <f t="shared" si="64"/>
        <v>0</v>
      </c>
      <c r="K81" s="553">
        <f t="shared" si="64"/>
        <v>1.5558431524485421</v>
      </c>
      <c r="L81" s="553">
        <f t="shared" si="64"/>
        <v>1.433879568038529</v>
      </c>
      <c r="M81" s="553">
        <f t="shared" si="64"/>
        <v>12.92575604385692</v>
      </c>
      <c r="N81" s="553">
        <f t="shared" si="64"/>
        <v>170</v>
      </c>
      <c r="O81" s="553">
        <f t="shared" si="64"/>
        <v>0</v>
      </c>
      <c r="P81" s="553">
        <f t="shared" si="64"/>
        <v>1840</v>
      </c>
      <c r="Q81" s="553">
        <f t="shared" si="64"/>
        <v>0</v>
      </c>
      <c r="R81" s="553">
        <f t="shared" si="46"/>
        <v>3.5110670587642998</v>
      </c>
      <c r="S81" s="966">
        <f t="shared" si="40"/>
        <v>21.47434208939427</v>
      </c>
      <c r="T81" s="967">
        <f t="shared" si="47"/>
        <v>1.8353596950800148</v>
      </c>
      <c r="U81" s="968">
        <f t="shared" ref="U81:AL81" si="65">U38+U17+U59</f>
        <v>12.597161847019601</v>
      </c>
      <c r="V81" s="862">
        <f t="shared" si="65"/>
        <v>0</v>
      </c>
      <c r="W81" s="749">
        <f t="shared" si="65"/>
        <v>7.7246166796884161E-2</v>
      </c>
      <c r="X81" s="749">
        <f t="shared" si="65"/>
        <v>0.12194051437513113</v>
      </c>
      <c r="Y81" s="749">
        <f t="shared" si="65"/>
        <v>1.7094895847633001E-2</v>
      </c>
      <c r="Z81" s="749">
        <f t="shared" si="65"/>
        <v>0.14580262045484557</v>
      </c>
      <c r="AA81" s="749">
        <f t="shared" si="65"/>
        <v>0.65495060029107288</v>
      </c>
      <c r="AB81" s="749">
        <f t="shared" si="65"/>
        <v>8.0637461924552262E-2</v>
      </c>
      <c r="AC81" s="749">
        <f t="shared" si="65"/>
        <v>3.8127077648477024E-2</v>
      </c>
      <c r="AD81" s="749">
        <f t="shared" si="65"/>
        <v>0.20624611184593664</v>
      </c>
      <c r="AE81" s="969">
        <f t="shared" si="65"/>
        <v>0.49331424589548228</v>
      </c>
      <c r="AF81" s="857">
        <f t="shared" si="65"/>
        <v>1.0971339588762035</v>
      </c>
      <c r="AG81" s="750">
        <f t="shared" si="65"/>
        <v>1.6580049569180897</v>
      </c>
      <c r="AH81" s="750">
        <f t="shared" si="65"/>
        <v>0.73139700587871115</v>
      </c>
      <c r="AI81" s="751">
        <f t="shared" si="65"/>
        <v>2.4531137091295219E-2</v>
      </c>
      <c r="AJ81" s="752">
        <f t="shared" si="65"/>
        <v>0</v>
      </c>
      <c r="AK81" s="852">
        <f t="shared" si="65"/>
        <v>0</v>
      </c>
      <c r="AL81" s="854">
        <f t="shared" si="65"/>
        <v>0</v>
      </c>
      <c r="AM81" s="22">
        <f t="shared" si="49"/>
        <v>8920.2430346980855</v>
      </c>
      <c r="AN81" s="102">
        <f t="shared" si="42"/>
        <v>12750</v>
      </c>
      <c r="AO81" s="24">
        <f t="shared" si="42"/>
        <v>0</v>
      </c>
      <c r="AP81" s="455">
        <f t="shared" si="43"/>
        <v>41.163557881723428</v>
      </c>
      <c r="AQ81" s="301">
        <f t="shared" si="44"/>
        <v>12750</v>
      </c>
    </row>
    <row r="82" spans="2:43" ht="26.25" customHeight="1" x14ac:dyDescent="0.2">
      <c r="B82" s="151" t="s">
        <v>51</v>
      </c>
      <c r="C82" s="964">
        <f t="shared" ref="C82:Q82" si="66">C39+C18+C60</f>
        <v>300</v>
      </c>
      <c r="D82" s="965">
        <f t="shared" si="66"/>
        <v>0</v>
      </c>
      <c r="E82" s="553">
        <f t="shared" si="66"/>
        <v>11.205654243047855</v>
      </c>
      <c r="F82" s="553">
        <f t="shared" si="66"/>
        <v>2062.6070677419093</v>
      </c>
      <c r="G82" s="553">
        <f t="shared" si="66"/>
        <v>0</v>
      </c>
      <c r="H82" s="553">
        <f t="shared" si="66"/>
        <v>2441.0969032585272</v>
      </c>
      <c r="I82" s="553">
        <f t="shared" si="66"/>
        <v>0</v>
      </c>
      <c r="J82" s="553">
        <f t="shared" si="66"/>
        <v>0</v>
      </c>
      <c r="K82" s="553">
        <f t="shared" si="66"/>
        <v>1.5558431524485421</v>
      </c>
      <c r="L82" s="553">
        <f t="shared" si="66"/>
        <v>1.433879568038529</v>
      </c>
      <c r="M82" s="553">
        <f t="shared" si="66"/>
        <v>12.92575604385692</v>
      </c>
      <c r="N82" s="553">
        <f t="shared" si="66"/>
        <v>150</v>
      </c>
      <c r="O82" s="553">
        <f t="shared" si="66"/>
        <v>0</v>
      </c>
      <c r="P82" s="553">
        <f t="shared" si="66"/>
        <v>860</v>
      </c>
      <c r="Q82" s="553">
        <f t="shared" si="66"/>
        <v>0</v>
      </c>
      <c r="R82" s="553">
        <f t="shared" si="46"/>
        <v>3.5110670587642998</v>
      </c>
      <c r="S82" s="966">
        <f t="shared" si="40"/>
        <v>4041.4743420893942</v>
      </c>
      <c r="T82" s="967">
        <f t="shared" si="47"/>
        <v>1.8353596950800148</v>
      </c>
      <c r="U82" s="968">
        <f t="shared" ref="U82:AL82" si="67">U39+U18+U60</f>
        <v>12.597161847019601</v>
      </c>
      <c r="V82" s="862">
        <f t="shared" si="67"/>
        <v>0</v>
      </c>
      <c r="W82" s="749">
        <f t="shared" si="67"/>
        <v>7.7246166796884161E-2</v>
      </c>
      <c r="X82" s="749">
        <f t="shared" si="67"/>
        <v>0.12194051437513113</v>
      </c>
      <c r="Y82" s="749">
        <f t="shared" si="67"/>
        <v>1.7094895847633001E-2</v>
      </c>
      <c r="Z82" s="749">
        <f t="shared" si="67"/>
        <v>0.14580262045484557</v>
      </c>
      <c r="AA82" s="749">
        <f t="shared" si="67"/>
        <v>0.65495060029107288</v>
      </c>
      <c r="AB82" s="749">
        <f t="shared" si="67"/>
        <v>8.0637461924552262E-2</v>
      </c>
      <c r="AC82" s="749">
        <f t="shared" si="67"/>
        <v>3.8127077648477024E-2</v>
      </c>
      <c r="AD82" s="749">
        <f t="shared" si="67"/>
        <v>0.20624611184593664</v>
      </c>
      <c r="AE82" s="969">
        <f t="shared" si="67"/>
        <v>0.49331424589548228</v>
      </c>
      <c r="AF82" s="857">
        <f t="shared" si="67"/>
        <v>1.0971339588762035</v>
      </c>
      <c r="AG82" s="750">
        <f t="shared" si="67"/>
        <v>1.6580049569180897</v>
      </c>
      <c r="AH82" s="750">
        <f t="shared" si="67"/>
        <v>0.73139700587871115</v>
      </c>
      <c r="AI82" s="751">
        <f t="shared" si="67"/>
        <v>2.4531137091295219E-2</v>
      </c>
      <c r="AJ82" s="752">
        <f t="shared" si="67"/>
        <v>0</v>
      </c>
      <c r="AK82" s="852">
        <f t="shared" si="67"/>
        <v>0</v>
      </c>
      <c r="AL82" s="854">
        <f t="shared" si="67"/>
        <v>0</v>
      </c>
      <c r="AM82" s="22">
        <f>SUM(C82:U82)+AJ82+AL82</f>
        <v>9900.2430346980873</v>
      </c>
      <c r="AN82" s="102">
        <f t="shared" si="42"/>
        <v>13530</v>
      </c>
      <c r="AO82" s="24">
        <f t="shared" si="42"/>
        <v>0</v>
      </c>
      <c r="AP82" s="455">
        <f t="shared" si="43"/>
        <v>42.254120113208884</v>
      </c>
      <c r="AQ82" s="301">
        <f t="shared" si="44"/>
        <v>13530</v>
      </c>
    </row>
    <row r="83" spans="2:43" ht="26.25" customHeight="1" thickBot="1" x14ac:dyDescent="0.25">
      <c r="B83" s="154" t="s">
        <v>52</v>
      </c>
      <c r="C83" s="970">
        <f t="shared" ref="C83:Q83" si="68">C40+C19+C61</f>
        <v>260</v>
      </c>
      <c r="D83" s="970">
        <f t="shared" si="68"/>
        <v>0</v>
      </c>
      <c r="E83" s="623">
        <f t="shared" si="68"/>
        <v>11.205654243047855</v>
      </c>
      <c r="F83" s="623">
        <f t="shared" si="68"/>
        <v>2052.6070677419093</v>
      </c>
      <c r="G83" s="623">
        <f t="shared" si="68"/>
        <v>0</v>
      </c>
      <c r="H83" s="623">
        <f t="shared" si="68"/>
        <v>1781.0969032585274</v>
      </c>
      <c r="I83" s="623">
        <f t="shared" si="68"/>
        <v>0</v>
      </c>
      <c r="J83" s="623">
        <f t="shared" si="68"/>
        <v>0</v>
      </c>
      <c r="K83" s="623">
        <f t="shared" si="68"/>
        <v>1673.5558431524485</v>
      </c>
      <c r="L83" s="623">
        <f t="shared" si="68"/>
        <v>1.433879568038529</v>
      </c>
      <c r="M83" s="623">
        <f t="shared" si="68"/>
        <v>12.92575604385692</v>
      </c>
      <c r="N83" s="623">
        <f t="shared" si="68"/>
        <v>0</v>
      </c>
      <c r="O83" s="623">
        <f t="shared" si="68"/>
        <v>0</v>
      </c>
      <c r="P83" s="623">
        <f t="shared" si="68"/>
        <v>1020</v>
      </c>
      <c r="Q83" s="623">
        <f t="shared" si="68"/>
        <v>960</v>
      </c>
      <c r="R83" s="623">
        <f t="shared" si="46"/>
        <v>3.5110670587642998</v>
      </c>
      <c r="S83" s="971">
        <f>S40+S19+S61</f>
        <v>1061.4743420893942</v>
      </c>
      <c r="T83" s="972">
        <f t="shared" si="47"/>
        <v>1.8353596950800148</v>
      </c>
      <c r="U83" s="973">
        <f t="shared" ref="U83:AL83" si="69">U40+U19+U61</f>
        <v>12.597161847019601</v>
      </c>
      <c r="V83" s="955">
        <f t="shared" si="69"/>
        <v>0</v>
      </c>
      <c r="W83" s="956">
        <f t="shared" si="69"/>
        <v>7.7246166796884161E-2</v>
      </c>
      <c r="X83" s="956">
        <f t="shared" si="69"/>
        <v>0.12194051437513113</v>
      </c>
      <c r="Y83" s="956">
        <f t="shared" si="69"/>
        <v>1.7094895847633001E-2</v>
      </c>
      <c r="Z83" s="956">
        <f t="shared" si="69"/>
        <v>0.14580262045484557</v>
      </c>
      <c r="AA83" s="956">
        <f t="shared" si="69"/>
        <v>0.65495060029107288</v>
      </c>
      <c r="AB83" s="956">
        <f t="shared" si="69"/>
        <v>8.0637461924552262E-2</v>
      </c>
      <c r="AC83" s="956">
        <f t="shared" si="69"/>
        <v>3.8127077648477024E-2</v>
      </c>
      <c r="AD83" s="956">
        <f t="shared" si="69"/>
        <v>0.20624611184593664</v>
      </c>
      <c r="AE83" s="957">
        <f t="shared" si="69"/>
        <v>0.49331424589548228</v>
      </c>
      <c r="AF83" s="958">
        <f t="shared" si="69"/>
        <v>1.0971339588762035</v>
      </c>
      <c r="AG83" s="959">
        <f t="shared" si="69"/>
        <v>1.6580049569180897</v>
      </c>
      <c r="AH83" s="959">
        <f t="shared" si="69"/>
        <v>0.73139700587871115</v>
      </c>
      <c r="AI83" s="960">
        <f t="shared" si="69"/>
        <v>2.4531137091295219E-2</v>
      </c>
      <c r="AJ83" s="961">
        <f t="shared" si="69"/>
        <v>0</v>
      </c>
      <c r="AK83" s="962">
        <f t="shared" si="69"/>
        <v>0</v>
      </c>
      <c r="AL83" s="963">
        <f t="shared" si="69"/>
        <v>0</v>
      </c>
      <c r="AM83" s="461">
        <f>SUM(C83:U83)+AJ83+AL83</f>
        <v>8852.2430346980873</v>
      </c>
      <c r="AN83" s="299">
        <f t="shared" si="42"/>
        <v>9130</v>
      </c>
      <c r="AO83" s="670">
        <f t="shared" si="42"/>
        <v>0</v>
      </c>
      <c r="AP83" s="906">
        <f t="shared" si="43"/>
        <v>49.227690992814523</v>
      </c>
      <c r="AQ83" s="692">
        <f t="shared" si="44"/>
        <v>9130</v>
      </c>
    </row>
    <row r="84" spans="2:43" ht="26.25" customHeight="1" thickBot="1" x14ac:dyDescent="0.25">
      <c r="B84" s="179" t="s">
        <v>53</v>
      </c>
      <c r="C84" s="82">
        <f t="shared" ref="C84:AL84" si="70">SUM(C72:C83)</f>
        <v>1150</v>
      </c>
      <c r="D84" s="82">
        <f t="shared" si="70"/>
        <v>0</v>
      </c>
      <c r="E84" s="83">
        <f t="shared" si="70"/>
        <v>20674.467850916571</v>
      </c>
      <c r="F84" s="83">
        <f t="shared" si="70"/>
        <v>32301.284812902904</v>
      </c>
      <c r="G84" s="83">
        <f t="shared" si="70"/>
        <v>0</v>
      </c>
      <c r="H84" s="83">
        <f t="shared" si="70"/>
        <v>33673.162839102326</v>
      </c>
      <c r="I84" s="83">
        <f t="shared" si="70"/>
        <v>0</v>
      </c>
      <c r="J84" s="83">
        <f t="shared" si="70"/>
        <v>0</v>
      </c>
      <c r="K84" s="115">
        <f t="shared" si="70"/>
        <v>1690.6701178293824</v>
      </c>
      <c r="L84" s="83">
        <f t="shared" si="70"/>
        <v>17.206554816462347</v>
      </c>
      <c r="M84" s="83">
        <f t="shared" si="70"/>
        <v>155.10907252628303</v>
      </c>
      <c r="N84" s="83">
        <f t="shared" si="70"/>
        <v>530</v>
      </c>
      <c r="O84" s="83">
        <f t="shared" si="70"/>
        <v>0</v>
      </c>
      <c r="P84" s="83">
        <f t="shared" si="70"/>
        <v>18600</v>
      </c>
      <c r="Q84" s="83">
        <f t="shared" si="70"/>
        <v>960</v>
      </c>
      <c r="R84" s="83">
        <f t="shared" si="70"/>
        <v>42.132804705171594</v>
      </c>
      <c r="S84" s="84">
        <f>SUM(S72:S83)</f>
        <v>45687.692105072725</v>
      </c>
      <c r="T84" s="769">
        <f t="shared" si="70"/>
        <v>68.024316340960183</v>
      </c>
      <c r="U84" s="772">
        <f>SUM(U72:U83)</f>
        <v>151.16594216423525</v>
      </c>
      <c r="V84" s="530">
        <f t="shared" si="70"/>
        <v>0</v>
      </c>
      <c r="W84" s="85">
        <f t="shared" si="70"/>
        <v>0.92695400156260976</v>
      </c>
      <c r="X84" s="85">
        <f t="shared" si="70"/>
        <v>47.463286172501597</v>
      </c>
      <c r="Y84" s="85">
        <f t="shared" si="70"/>
        <v>0.20513875017159597</v>
      </c>
      <c r="Z84" s="85">
        <f t="shared" si="70"/>
        <v>1.7496314454581465</v>
      </c>
      <c r="AA84" s="85">
        <f t="shared" si="70"/>
        <v>7.8594072034928759</v>
      </c>
      <c r="AB84" s="85">
        <f t="shared" si="70"/>
        <v>0.96764954309462692</v>
      </c>
      <c r="AC84" s="85">
        <f t="shared" si="70"/>
        <v>0.45752493178172421</v>
      </c>
      <c r="AD84" s="85">
        <f t="shared" si="70"/>
        <v>2.4749533421512395</v>
      </c>
      <c r="AE84" s="87">
        <f t="shared" si="70"/>
        <v>5.9197709507457885</v>
      </c>
      <c r="AF84" s="183">
        <f>SUM(AF72:AF83)</f>
        <v>13.165607506514439</v>
      </c>
      <c r="AG84" s="120">
        <f>SUM(AG72:AG83)</f>
        <v>19.896059483017076</v>
      </c>
      <c r="AH84" s="419">
        <f>SUM(AH72:AH83)</f>
        <v>8.7767640705445338</v>
      </c>
      <c r="AI84" s="183">
        <f>SUM(AI72:AI83)</f>
        <v>0.2943736450955427</v>
      </c>
      <c r="AJ84" s="530">
        <f t="shared" si="70"/>
        <v>0</v>
      </c>
      <c r="AK84" s="196">
        <f t="shared" si="70"/>
        <v>0</v>
      </c>
      <c r="AL84" s="598">
        <f t="shared" si="70"/>
        <v>0</v>
      </c>
      <c r="AM84" s="298">
        <f>SUM(C84:U84)+AJ84+AL84</f>
        <v>155700.916416377</v>
      </c>
      <c r="AN84" s="324">
        <f>SUM(AN72:AN83)</f>
        <v>190910</v>
      </c>
      <c r="AO84" s="266">
        <f>SUM(AO72:AO83)</f>
        <v>0</v>
      </c>
      <c r="AP84" s="454">
        <f t="shared" si="43"/>
        <v>44.920949988008019</v>
      </c>
      <c r="AQ84" s="200">
        <f t="shared" si="44"/>
        <v>190910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</sheetData>
  <mergeCells count="16">
    <mergeCell ref="B68:AQ68"/>
    <mergeCell ref="B70:B71"/>
    <mergeCell ref="B2:AQ2"/>
    <mergeCell ref="B3:AQ3"/>
    <mergeCell ref="B4:AQ4"/>
    <mergeCell ref="B6:B7"/>
    <mergeCell ref="B23:AQ23"/>
    <mergeCell ref="B25:AQ25"/>
    <mergeCell ref="B27:B28"/>
    <mergeCell ref="B66:AQ66"/>
    <mergeCell ref="B67:AQ67"/>
    <mergeCell ref="B24:AQ24"/>
    <mergeCell ref="B48:B49"/>
    <mergeCell ref="B44:AQ44"/>
    <mergeCell ref="B45:AQ45"/>
    <mergeCell ref="B46:AQ46"/>
  </mergeCells>
  <phoneticPr fontId="35" type="noConversion"/>
  <pageMargins left="0.11811023622047245" right="0.11811023622047245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 sizeWithCells="1">
              <from>
                <xdr:col>1</xdr:col>
                <xdr:colOff>600075</xdr:colOff>
                <xdr:row>0</xdr:row>
                <xdr:rowOff>276225</xdr:rowOff>
              </from>
              <to>
                <xdr:col>2</xdr:col>
                <xdr:colOff>647700</xdr:colOff>
                <xdr:row>3</xdr:row>
                <xdr:rowOff>238125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108"/>
  <sheetViews>
    <sheetView topLeftCell="Q70" zoomScale="78" zoomScaleNormal="78" workbookViewId="0">
      <selection activeCell="AM84" sqref="AM84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4.5703125" style="1" customWidth="1"/>
    <col min="4" max="4" width="23" style="1" customWidth="1"/>
    <col min="5" max="5" width="12.7109375" style="1" customWidth="1"/>
    <col min="6" max="6" width="13.7109375" style="1" customWidth="1"/>
    <col min="7" max="7" width="17.85546875" style="1" customWidth="1"/>
    <col min="8" max="8" width="12.7109375" style="1" customWidth="1"/>
    <col min="9" max="9" width="13.140625" style="1" customWidth="1"/>
    <col min="10" max="10" width="15.85546875" style="1" customWidth="1"/>
    <col min="11" max="11" width="13.28515625" style="1" bestFit="1" customWidth="1"/>
    <col min="12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37" width="12.7109375" style="1" customWidth="1"/>
    <col min="38" max="38" width="18.5703125" style="1" customWidth="1"/>
    <col min="39" max="39" width="17.28515625" style="1" bestFit="1" customWidth="1"/>
    <col min="40" max="40" width="12.7109375" style="1" customWidth="1"/>
    <col min="41" max="41" width="12.7109375" style="1" hidden="1" customWidth="1"/>
    <col min="42" max="42" width="11.5703125" style="1" bestFit="1" customWidth="1"/>
    <col min="43" max="43" width="11.5703125" style="1" hidden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242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64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5">
      <c r="B8" s="150" t="s">
        <v>41</v>
      </c>
      <c r="C8" s="295">
        <v>16480</v>
      </c>
      <c r="D8" s="295"/>
      <c r="E8" s="295">
        <v>1620</v>
      </c>
      <c r="F8" s="295">
        <v>8080</v>
      </c>
      <c r="G8" s="295">
        <v>860</v>
      </c>
      <c r="H8" s="295">
        <v>8410</v>
      </c>
      <c r="I8" s="465"/>
      <c r="J8" s="18"/>
      <c r="K8" s="295">
        <v>90</v>
      </c>
      <c r="L8" s="465"/>
      <c r="M8" s="295">
        <v>250</v>
      </c>
      <c r="N8" s="295">
        <v>1230</v>
      </c>
      <c r="O8" s="465"/>
      <c r="P8" s="295">
        <v>7800</v>
      </c>
      <c r="Q8" s="295"/>
      <c r="R8" s="295">
        <f>SUM(AF8:AI8)</f>
        <v>290</v>
      </c>
      <c r="S8" s="497">
        <v>7025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>
        <v>290</v>
      </c>
      <c r="AH8" s="494"/>
      <c r="AI8" s="835"/>
      <c r="AJ8" s="77">
        <v>0</v>
      </c>
      <c r="AK8" s="21">
        <v>0</v>
      </c>
      <c r="AL8" s="525"/>
      <c r="AM8" s="27">
        <f>SUM(C8:U8)+AJ8+AL8</f>
        <v>52135</v>
      </c>
      <c r="AN8" s="896">
        <v>20380</v>
      </c>
      <c r="AO8" s="281">
        <v>0</v>
      </c>
      <c r="AP8" s="907">
        <f t="shared" ref="AP8:AP20" si="0">(AM8*100)/(AM8+AQ8)</f>
        <v>71.895469902778729</v>
      </c>
      <c r="AQ8" s="550">
        <f t="shared" ref="AQ8:AQ20" si="1">AN8+AO8</f>
        <v>20380</v>
      </c>
    </row>
    <row r="9" spans="2:43" ht="26.25" customHeight="1" x14ac:dyDescent="0.25">
      <c r="B9" s="151" t="s">
        <v>42</v>
      </c>
      <c r="C9" s="94">
        <v>13210</v>
      </c>
      <c r="D9" s="295"/>
      <c r="E9" s="94">
        <v>4180</v>
      </c>
      <c r="F9" s="94">
        <v>7020</v>
      </c>
      <c r="G9" s="94">
        <v>1500</v>
      </c>
      <c r="H9" s="94">
        <v>6900</v>
      </c>
      <c r="I9" s="332"/>
      <c r="J9" s="18"/>
      <c r="K9" s="94">
        <v>140</v>
      </c>
      <c r="L9" s="332"/>
      <c r="M9" s="94">
        <v>590</v>
      </c>
      <c r="N9" s="94">
        <v>1250</v>
      </c>
      <c r="O9" s="332"/>
      <c r="P9" s="18">
        <v>7160</v>
      </c>
      <c r="Q9" s="18"/>
      <c r="R9" s="295">
        <f t="shared" ref="R9:R19" si="2">SUM(AF9:AI9)</f>
        <v>180</v>
      </c>
      <c r="S9" s="20">
        <v>530</v>
      </c>
      <c r="T9" s="771">
        <f t="shared" ref="T9:T19" si="3">SUM(V9:AE9)</f>
        <v>0</v>
      </c>
      <c r="U9" s="892"/>
      <c r="V9" s="467">
        <v>0</v>
      </c>
      <c r="W9" s="467">
        <v>0</v>
      </c>
      <c r="X9" s="467">
        <v>0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77">
        <v>0</v>
      </c>
      <c r="AE9" s="512">
        <v>0</v>
      </c>
      <c r="AF9" s="17"/>
      <c r="AG9" s="18">
        <v>180</v>
      </c>
      <c r="AH9" s="18"/>
      <c r="AI9" s="520"/>
      <c r="AJ9" s="77"/>
      <c r="AK9" s="21"/>
      <c r="AL9" s="525"/>
      <c r="AM9" s="22">
        <f t="shared" ref="AM9:AM19" si="4">SUM(C9:U9)+AJ9+AL9</f>
        <v>42660</v>
      </c>
      <c r="AN9" s="423">
        <v>18530</v>
      </c>
      <c r="AO9" s="24">
        <v>0</v>
      </c>
      <c r="AP9" s="908">
        <f t="shared" si="0"/>
        <v>69.717274064389599</v>
      </c>
      <c r="AQ9" s="301">
        <f t="shared" si="1"/>
        <v>18530</v>
      </c>
    </row>
    <row r="10" spans="2:43" ht="26.25" customHeight="1" x14ac:dyDescent="0.25">
      <c r="B10" s="152" t="s">
        <v>43</v>
      </c>
      <c r="C10" s="94">
        <v>13860</v>
      </c>
      <c r="D10" s="295"/>
      <c r="E10" s="94">
        <v>3040</v>
      </c>
      <c r="F10" s="94">
        <v>7060</v>
      </c>
      <c r="G10" s="94">
        <v>1500</v>
      </c>
      <c r="H10" s="94">
        <v>12900</v>
      </c>
      <c r="I10" s="332"/>
      <c r="J10" s="18"/>
      <c r="K10" s="94">
        <v>210</v>
      </c>
      <c r="L10" s="332"/>
      <c r="M10" s="94">
        <v>640</v>
      </c>
      <c r="N10" s="94">
        <v>1620</v>
      </c>
      <c r="O10" s="332"/>
      <c r="P10" s="18">
        <v>7330</v>
      </c>
      <c r="Q10" s="18"/>
      <c r="R10" s="295">
        <f t="shared" si="2"/>
        <v>110</v>
      </c>
      <c r="S10" s="20">
        <v>720</v>
      </c>
      <c r="T10" s="771">
        <f t="shared" si="3"/>
        <v>0</v>
      </c>
      <c r="U10" s="892"/>
      <c r="V10" s="467">
        <v>0</v>
      </c>
      <c r="W10" s="467">
        <v>0</v>
      </c>
      <c r="X10" s="467">
        <v>0</v>
      </c>
      <c r="Y10" s="467">
        <v>0</v>
      </c>
      <c r="Z10" s="467">
        <v>0</v>
      </c>
      <c r="AA10" s="467">
        <v>0</v>
      </c>
      <c r="AB10" s="467">
        <v>0</v>
      </c>
      <c r="AC10" s="467">
        <v>0</v>
      </c>
      <c r="AD10" s="477">
        <v>0</v>
      </c>
      <c r="AE10" s="512">
        <v>0</v>
      </c>
      <c r="AF10" s="17"/>
      <c r="AG10" s="18">
        <v>110</v>
      </c>
      <c r="AH10" s="18"/>
      <c r="AI10" s="520"/>
      <c r="AJ10" s="181"/>
      <c r="AK10" s="180"/>
      <c r="AL10" s="526"/>
      <c r="AM10" s="22">
        <f t="shared" si="4"/>
        <v>48990</v>
      </c>
      <c r="AN10" s="423">
        <v>27010</v>
      </c>
      <c r="AO10" s="24">
        <v>0</v>
      </c>
      <c r="AP10" s="908">
        <f t="shared" si="0"/>
        <v>64.46052631578948</v>
      </c>
      <c r="AQ10" s="301">
        <f t="shared" si="1"/>
        <v>27010</v>
      </c>
    </row>
    <row r="11" spans="2:43" ht="26.25" customHeight="1" x14ac:dyDescent="0.25">
      <c r="B11" s="152" t="s">
        <v>44</v>
      </c>
      <c r="C11" s="94">
        <v>16010</v>
      </c>
      <c r="D11" s="295"/>
      <c r="E11" s="94">
        <v>5210</v>
      </c>
      <c r="F11" s="94">
        <v>6820</v>
      </c>
      <c r="G11" s="94">
        <v>1200</v>
      </c>
      <c r="H11" s="94">
        <v>6740</v>
      </c>
      <c r="I11" s="332"/>
      <c r="J11" s="18"/>
      <c r="K11" s="94">
        <v>70</v>
      </c>
      <c r="L11" s="332"/>
      <c r="M11" s="94">
        <v>420</v>
      </c>
      <c r="N11" s="94">
        <v>1530</v>
      </c>
      <c r="O11" s="332"/>
      <c r="P11" s="18">
        <v>7020</v>
      </c>
      <c r="Q11" s="18"/>
      <c r="R11" s="295">
        <f t="shared" si="2"/>
        <v>260</v>
      </c>
      <c r="S11" s="20">
        <v>130</v>
      </c>
      <c r="T11" s="771">
        <f t="shared" si="3"/>
        <v>0</v>
      </c>
      <c r="U11" s="892"/>
      <c r="V11" s="467">
        <v>0</v>
      </c>
      <c r="W11" s="467">
        <v>0</v>
      </c>
      <c r="X11" s="467">
        <v>0</v>
      </c>
      <c r="Y11" s="467">
        <v>0</v>
      </c>
      <c r="Z11" s="467">
        <v>0</v>
      </c>
      <c r="AA11" s="467">
        <v>0</v>
      </c>
      <c r="AB11" s="467">
        <v>0</v>
      </c>
      <c r="AC11" s="467">
        <v>0</v>
      </c>
      <c r="AD11" s="477">
        <v>0</v>
      </c>
      <c r="AE11" s="512">
        <v>0</v>
      </c>
      <c r="AF11" s="17"/>
      <c r="AG11" s="18">
        <v>260</v>
      </c>
      <c r="AH11" s="18"/>
      <c r="AI11" s="520"/>
      <c r="AJ11" s="181"/>
      <c r="AK11" s="180"/>
      <c r="AL11" s="526"/>
      <c r="AM11" s="22">
        <f t="shared" si="4"/>
        <v>45410</v>
      </c>
      <c r="AN11" s="423">
        <v>19990</v>
      </c>
      <c r="AO11" s="24">
        <v>0</v>
      </c>
      <c r="AP11" s="908">
        <f t="shared" si="0"/>
        <v>69.434250764525999</v>
      </c>
      <c r="AQ11" s="301">
        <f t="shared" si="1"/>
        <v>19990</v>
      </c>
    </row>
    <row r="12" spans="2:43" ht="26.25" customHeight="1" x14ac:dyDescent="0.25">
      <c r="B12" s="153" t="s">
        <v>45</v>
      </c>
      <c r="C12" s="94">
        <v>14030</v>
      </c>
      <c r="D12" s="94"/>
      <c r="E12" s="94">
        <v>5760</v>
      </c>
      <c r="F12" s="94">
        <v>11660</v>
      </c>
      <c r="G12" s="94">
        <v>1010</v>
      </c>
      <c r="H12" s="94">
        <v>13600</v>
      </c>
      <c r="I12" s="332"/>
      <c r="J12" s="18"/>
      <c r="K12" s="94">
        <v>50</v>
      </c>
      <c r="L12" s="332"/>
      <c r="M12" s="94">
        <v>310</v>
      </c>
      <c r="N12" s="94">
        <v>1610</v>
      </c>
      <c r="O12" s="332"/>
      <c r="P12" s="18">
        <v>12160</v>
      </c>
      <c r="Q12" s="18"/>
      <c r="R12" s="295">
        <f t="shared" si="2"/>
        <v>400</v>
      </c>
      <c r="S12" s="20">
        <v>640</v>
      </c>
      <c r="T12" s="771">
        <f t="shared" si="3"/>
        <v>0</v>
      </c>
      <c r="U12" s="892"/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77">
        <v>0</v>
      </c>
      <c r="AE12" s="512">
        <v>0</v>
      </c>
      <c r="AF12" s="17"/>
      <c r="AG12" s="18">
        <v>400</v>
      </c>
      <c r="AH12" s="18"/>
      <c r="AI12" s="520"/>
      <c r="AJ12" s="181"/>
      <c r="AK12" s="180"/>
      <c r="AL12" s="526"/>
      <c r="AM12" s="22">
        <f t="shared" si="4"/>
        <v>61230</v>
      </c>
      <c r="AN12" s="423">
        <v>22300</v>
      </c>
      <c r="AO12" s="24">
        <v>0</v>
      </c>
      <c r="AP12" s="908">
        <f t="shared" si="0"/>
        <v>73.303004908416142</v>
      </c>
      <c r="AQ12" s="301">
        <f t="shared" si="1"/>
        <v>22300</v>
      </c>
    </row>
    <row r="13" spans="2:43" ht="26.25" customHeight="1" x14ac:dyDescent="0.25">
      <c r="B13" s="151" t="s">
        <v>46</v>
      </c>
      <c r="C13" s="95">
        <v>15850</v>
      </c>
      <c r="D13" s="95"/>
      <c r="E13" s="95">
        <v>6120</v>
      </c>
      <c r="F13" s="95">
        <v>6940</v>
      </c>
      <c r="G13" s="95">
        <v>1520</v>
      </c>
      <c r="H13" s="95">
        <v>8580</v>
      </c>
      <c r="I13" s="277"/>
      <c r="J13" s="18"/>
      <c r="K13" s="18">
        <v>180</v>
      </c>
      <c r="L13" s="277"/>
      <c r="M13" s="18">
        <v>40</v>
      </c>
      <c r="N13" s="18">
        <v>3230</v>
      </c>
      <c r="O13" s="277"/>
      <c r="P13" s="18">
        <v>7740</v>
      </c>
      <c r="Q13" s="18"/>
      <c r="R13" s="295">
        <f t="shared" si="2"/>
        <v>100</v>
      </c>
      <c r="S13" s="30">
        <v>200</v>
      </c>
      <c r="T13" s="771">
        <f t="shared" si="3"/>
        <v>0</v>
      </c>
      <c r="U13" s="892"/>
      <c r="V13" s="467">
        <v>0</v>
      </c>
      <c r="W13" s="467">
        <v>0</v>
      </c>
      <c r="X13" s="467">
        <v>0</v>
      </c>
      <c r="Y13" s="467">
        <v>0</v>
      </c>
      <c r="Z13" s="467">
        <v>0</v>
      </c>
      <c r="AA13" s="467">
        <v>0</v>
      </c>
      <c r="AB13" s="467">
        <v>0</v>
      </c>
      <c r="AC13" s="467">
        <v>0</v>
      </c>
      <c r="AD13" s="477">
        <v>0</v>
      </c>
      <c r="AE13" s="512">
        <v>0</v>
      </c>
      <c r="AF13" s="17"/>
      <c r="AG13" s="18">
        <v>100</v>
      </c>
      <c r="AH13" s="18"/>
      <c r="AI13" s="520"/>
      <c r="AJ13" s="573"/>
      <c r="AK13" s="271"/>
      <c r="AL13" s="694">
        <v>800</v>
      </c>
      <c r="AM13" s="22">
        <f t="shared" si="4"/>
        <v>51300</v>
      </c>
      <c r="AN13" s="422">
        <v>19930</v>
      </c>
      <c r="AO13" s="31">
        <v>0</v>
      </c>
      <c r="AP13" s="909">
        <f t="shared" si="0"/>
        <v>72.020216201038892</v>
      </c>
      <c r="AQ13" s="620">
        <f t="shared" si="1"/>
        <v>19930</v>
      </c>
    </row>
    <row r="14" spans="2:43" ht="26.25" customHeight="1" x14ac:dyDescent="0.25">
      <c r="B14" s="152" t="s">
        <v>47</v>
      </c>
      <c r="C14" s="94">
        <v>15920</v>
      </c>
      <c r="D14" s="94"/>
      <c r="E14" s="94">
        <v>7160</v>
      </c>
      <c r="F14" s="94">
        <v>6980</v>
      </c>
      <c r="G14" s="94">
        <v>1640</v>
      </c>
      <c r="H14" s="94">
        <v>11020</v>
      </c>
      <c r="I14" s="277"/>
      <c r="J14" s="18"/>
      <c r="K14" s="18">
        <v>320</v>
      </c>
      <c r="L14" s="277"/>
      <c r="M14" s="18">
        <v>480</v>
      </c>
      <c r="N14" s="18">
        <v>1560</v>
      </c>
      <c r="O14" s="277"/>
      <c r="P14" s="18">
        <v>7300</v>
      </c>
      <c r="Q14" s="18"/>
      <c r="R14" s="295">
        <f t="shared" si="2"/>
        <v>230</v>
      </c>
      <c r="S14" s="20">
        <v>570</v>
      </c>
      <c r="T14" s="771">
        <f t="shared" si="3"/>
        <v>0</v>
      </c>
      <c r="U14" s="892"/>
      <c r="V14" s="467">
        <v>0</v>
      </c>
      <c r="W14" s="467">
        <v>0</v>
      </c>
      <c r="X14" s="467">
        <v>0</v>
      </c>
      <c r="Y14" s="467">
        <v>0</v>
      </c>
      <c r="Z14" s="467">
        <v>0</v>
      </c>
      <c r="AA14" s="467">
        <v>0</v>
      </c>
      <c r="AB14" s="467">
        <v>0</v>
      </c>
      <c r="AC14" s="467">
        <v>0</v>
      </c>
      <c r="AD14" s="477">
        <v>0</v>
      </c>
      <c r="AE14" s="512">
        <v>0</v>
      </c>
      <c r="AF14" s="17"/>
      <c r="AG14" s="18">
        <v>230</v>
      </c>
      <c r="AH14" s="18"/>
      <c r="AI14" s="520"/>
      <c r="AJ14" s="77"/>
      <c r="AK14" s="21"/>
      <c r="AL14" s="525"/>
      <c r="AM14" s="22">
        <f t="shared" si="4"/>
        <v>53180</v>
      </c>
      <c r="AN14" s="423">
        <v>18830</v>
      </c>
      <c r="AO14" s="24">
        <v>0</v>
      </c>
      <c r="AP14" s="908">
        <f t="shared" si="0"/>
        <v>73.850854048048888</v>
      </c>
      <c r="AQ14" s="301">
        <f t="shared" si="1"/>
        <v>18830</v>
      </c>
    </row>
    <row r="15" spans="2:43" ht="26.25" customHeight="1" x14ac:dyDescent="0.25">
      <c r="B15" s="151" t="s">
        <v>48</v>
      </c>
      <c r="C15" s="94">
        <v>14880</v>
      </c>
      <c r="D15" s="94"/>
      <c r="E15" s="94">
        <v>5620</v>
      </c>
      <c r="F15" s="94">
        <v>6920</v>
      </c>
      <c r="G15" s="94">
        <v>2000</v>
      </c>
      <c r="H15" s="94">
        <v>5970</v>
      </c>
      <c r="I15" s="277"/>
      <c r="J15" s="18"/>
      <c r="K15" s="18">
        <v>80</v>
      </c>
      <c r="L15" s="608"/>
      <c r="M15" s="18">
        <v>330</v>
      </c>
      <c r="N15" s="18">
        <v>1310</v>
      </c>
      <c r="O15" s="608"/>
      <c r="P15" s="18">
        <v>6250</v>
      </c>
      <c r="Q15" s="18"/>
      <c r="R15" s="295">
        <f t="shared" si="2"/>
        <v>400</v>
      </c>
      <c r="S15" s="20">
        <v>1350</v>
      </c>
      <c r="T15" s="771">
        <f t="shared" si="3"/>
        <v>0</v>
      </c>
      <c r="U15" s="892"/>
      <c r="V15" s="467">
        <v>0</v>
      </c>
      <c r="W15" s="467">
        <v>0</v>
      </c>
      <c r="X15" s="467">
        <v>0</v>
      </c>
      <c r="Y15" s="467">
        <v>0</v>
      </c>
      <c r="Z15" s="467">
        <v>0</v>
      </c>
      <c r="AA15" s="467">
        <v>0</v>
      </c>
      <c r="AB15" s="467">
        <v>0</v>
      </c>
      <c r="AC15" s="467">
        <v>0</v>
      </c>
      <c r="AD15" s="477">
        <v>0</v>
      </c>
      <c r="AE15" s="512">
        <v>0</v>
      </c>
      <c r="AF15" s="17"/>
      <c r="AG15" s="18">
        <v>400</v>
      </c>
      <c r="AH15" s="18"/>
      <c r="AI15" s="520"/>
      <c r="AJ15" s="77"/>
      <c r="AK15" s="21"/>
      <c r="AL15" s="525"/>
      <c r="AM15" s="22">
        <f t="shared" si="4"/>
        <v>45110</v>
      </c>
      <c r="AN15" s="423">
        <v>23220</v>
      </c>
      <c r="AO15" s="24">
        <v>0</v>
      </c>
      <c r="AP15" s="908">
        <f t="shared" si="0"/>
        <v>66.017854529489242</v>
      </c>
      <c r="AQ15" s="301">
        <f t="shared" si="1"/>
        <v>23220</v>
      </c>
    </row>
    <row r="16" spans="2:43" ht="26.25" customHeight="1" x14ac:dyDescent="0.25">
      <c r="B16" s="152" t="s">
        <v>49</v>
      </c>
      <c r="C16" s="94">
        <v>11240</v>
      </c>
      <c r="D16" s="94"/>
      <c r="E16" s="94">
        <v>3820</v>
      </c>
      <c r="F16" s="94">
        <v>12580</v>
      </c>
      <c r="G16" s="94">
        <v>950</v>
      </c>
      <c r="H16" s="94">
        <v>12380</v>
      </c>
      <c r="I16" s="277"/>
      <c r="J16" s="18"/>
      <c r="K16" s="18">
        <v>200</v>
      </c>
      <c r="L16" s="608"/>
      <c r="M16" s="18">
        <v>1040</v>
      </c>
      <c r="N16" s="18">
        <v>2260</v>
      </c>
      <c r="O16" s="608"/>
      <c r="P16" s="18">
        <v>6940</v>
      </c>
      <c r="Q16" s="18"/>
      <c r="R16" s="295">
        <f t="shared" si="2"/>
        <v>70</v>
      </c>
      <c r="S16" s="20">
        <v>890</v>
      </c>
      <c r="T16" s="771">
        <f t="shared" si="3"/>
        <v>0</v>
      </c>
      <c r="U16" s="892"/>
      <c r="V16" s="467">
        <v>0</v>
      </c>
      <c r="W16" s="467">
        <v>0</v>
      </c>
      <c r="X16" s="467">
        <v>0</v>
      </c>
      <c r="Y16" s="467">
        <v>0</v>
      </c>
      <c r="Z16" s="467">
        <v>0</v>
      </c>
      <c r="AA16" s="467">
        <v>0</v>
      </c>
      <c r="AB16" s="467">
        <v>0</v>
      </c>
      <c r="AC16" s="467">
        <v>0</v>
      </c>
      <c r="AD16" s="477">
        <v>0</v>
      </c>
      <c r="AE16" s="512">
        <v>0</v>
      </c>
      <c r="AF16" s="17"/>
      <c r="AG16" s="18">
        <v>70</v>
      </c>
      <c r="AH16" s="18"/>
      <c r="AI16" s="520"/>
      <c r="AJ16" s="77"/>
      <c r="AK16" s="21"/>
      <c r="AL16" s="525"/>
      <c r="AM16" s="22">
        <f t="shared" si="4"/>
        <v>52370</v>
      </c>
      <c r="AN16" s="423">
        <v>16040</v>
      </c>
      <c r="AO16" s="24">
        <v>0</v>
      </c>
      <c r="AP16" s="908">
        <f t="shared" si="0"/>
        <v>76.553135506504901</v>
      </c>
      <c r="AQ16" s="301">
        <f t="shared" si="1"/>
        <v>16040</v>
      </c>
    </row>
    <row r="17" spans="2:43" ht="26.25" customHeight="1" x14ac:dyDescent="0.25">
      <c r="B17" s="152" t="s">
        <v>50</v>
      </c>
      <c r="C17" s="94">
        <v>16550</v>
      </c>
      <c r="D17" s="94"/>
      <c r="E17" s="94">
        <v>7140</v>
      </c>
      <c r="F17" s="94">
        <v>8590</v>
      </c>
      <c r="G17" s="94">
        <v>900</v>
      </c>
      <c r="H17" s="94">
        <v>5770</v>
      </c>
      <c r="I17" s="277"/>
      <c r="J17" s="18"/>
      <c r="K17" s="18">
        <v>100</v>
      </c>
      <c r="L17" s="608"/>
      <c r="M17" s="18">
        <v>380</v>
      </c>
      <c r="N17" s="18">
        <v>2180</v>
      </c>
      <c r="O17" s="608"/>
      <c r="P17" s="18">
        <v>6600</v>
      </c>
      <c r="Q17" s="18"/>
      <c r="R17" s="295">
        <f t="shared" si="2"/>
        <v>300</v>
      </c>
      <c r="S17" s="20">
        <v>1460</v>
      </c>
      <c r="T17" s="771">
        <f t="shared" si="3"/>
        <v>0</v>
      </c>
      <c r="U17" s="892"/>
      <c r="V17" s="467">
        <v>0</v>
      </c>
      <c r="W17" s="467">
        <v>0</v>
      </c>
      <c r="X17" s="467">
        <v>0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77">
        <v>0</v>
      </c>
      <c r="AE17" s="512">
        <v>0</v>
      </c>
      <c r="AF17" s="17"/>
      <c r="AG17" s="18">
        <v>300</v>
      </c>
      <c r="AH17" s="18"/>
      <c r="AI17" s="520"/>
      <c r="AJ17" s="77"/>
      <c r="AK17" s="21"/>
      <c r="AL17" s="525"/>
      <c r="AM17" s="22">
        <f t="shared" si="4"/>
        <v>49970</v>
      </c>
      <c r="AN17" s="423">
        <v>17770</v>
      </c>
      <c r="AO17" s="24">
        <v>0</v>
      </c>
      <c r="AP17" s="908">
        <f t="shared" si="0"/>
        <v>73.767345733687634</v>
      </c>
      <c r="AQ17" s="301">
        <f t="shared" si="1"/>
        <v>17770</v>
      </c>
    </row>
    <row r="18" spans="2:43" ht="26.25" customHeight="1" x14ac:dyDescent="0.25">
      <c r="B18" s="151" t="s">
        <v>51</v>
      </c>
      <c r="C18" s="94">
        <v>13270</v>
      </c>
      <c r="D18" s="94"/>
      <c r="E18" s="94">
        <v>9450</v>
      </c>
      <c r="F18" s="94">
        <v>6520</v>
      </c>
      <c r="G18" s="94">
        <v>1110</v>
      </c>
      <c r="H18" s="94">
        <v>10340</v>
      </c>
      <c r="I18" s="277"/>
      <c r="J18" s="18"/>
      <c r="K18" s="18">
        <v>120</v>
      </c>
      <c r="L18" s="608"/>
      <c r="M18" s="18">
        <v>680</v>
      </c>
      <c r="N18" s="18">
        <v>2620</v>
      </c>
      <c r="O18" s="608"/>
      <c r="P18" s="18">
        <v>9810</v>
      </c>
      <c r="Q18" s="18"/>
      <c r="R18" s="295">
        <f t="shared" si="2"/>
        <v>280</v>
      </c>
      <c r="S18" s="20">
        <v>1040</v>
      </c>
      <c r="T18" s="771">
        <f t="shared" si="3"/>
        <v>0</v>
      </c>
      <c r="U18" s="892"/>
      <c r="V18" s="467">
        <v>0</v>
      </c>
      <c r="W18" s="467">
        <v>0</v>
      </c>
      <c r="X18" s="467">
        <v>0</v>
      </c>
      <c r="Y18" s="467">
        <v>0</v>
      </c>
      <c r="Z18" s="467">
        <v>0</v>
      </c>
      <c r="AA18" s="467">
        <v>0</v>
      </c>
      <c r="AB18" s="467">
        <v>0</v>
      </c>
      <c r="AC18" s="467">
        <v>0</v>
      </c>
      <c r="AD18" s="477">
        <v>0</v>
      </c>
      <c r="AE18" s="512">
        <v>0</v>
      </c>
      <c r="AF18" s="17"/>
      <c r="AG18" s="18">
        <v>280</v>
      </c>
      <c r="AH18" s="18"/>
      <c r="AI18" s="520"/>
      <c r="AJ18" s="77"/>
      <c r="AK18" s="21"/>
      <c r="AL18" s="525">
        <v>725</v>
      </c>
      <c r="AM18" s="22">
        <f t="shared" si="4"/>
        <v>55965</v>
      </c>
      <c r="AN18" s="423">
        <v>19710</v>
      </c>
      <c r="AO18" s="24">
        <v>0</v>
      </c>
      <c r="AP18" s="908">
        <f t="shared" si="0"/>
        <v>73.95441030723488</v>
      </c>
      <c r="AQ18" s="301">
        <f t="shared" si="1"/>
        <v>19710</v>
      </c>
    </row>
    <row r="19" spans="2:43" ht="26.25" customHeight="1" thickBot="1" x14ac:dyDescent="0.3">
      <c r="B19" s="153" t="s">
        <v>52</v>
      </c>
      <c r="C19" s="261">
        <v>12060</v>
      </c>
      <c r="D19" s="94">
        <v>90960</v>
      </c>
      <c r="E19" s="261">
        <v>9340</v>
      </c>
      <c r="F19" s="261">
        <v>7700</v>
      </c>
      <c r="G19" s="261">
        <v>650</v>
      </c>
      <c r="H19" s="261">
        <v>5850</v>
      </c>
      <c r="I19" s="333"/>
      <c r="J19" s="79"/>
      <c r="K19" s="261">
        <v>100</v>
      </c>
      <c r="L19" s="333"/>
      <c r="M19" s="261">
        <v>170</v>
      </c>
      <c r="N19" s="261">
        <v>1030</v>
      </c>
      <c r="O19" s="333"/>
      <c r="P19" s="79">
        <v>6780</v>
      </c>
      <c r="Q19" s="79"/>
      <c r="R19" s="295">
        <f t="shared" si="2"/>
        <v>120</v>
      </c>
      <c r="S19" s="80">
        <v>230</v>
      </c>
      <c r="T19" s="771">
        <f t="shared" si="3"/>
        <v>0</v>
      </c>
      <c r="U19" s="892"/>
      <c r="V19" s="467">
        <v>0</v>
      </c>
      <c r="W19" s="467">
        <v>0</v>
      </c>
      <c r="X19" s="467">
        <v>0</v>
      </c>
      <c r="Y19" s="467">
        <v>0</v>
      </c>
      <c r="Z19" s="467">
        <v>0</v>
      </c>
      <c r="AA19" s="467">
        <v>0</v>
      </c>
      <c r="AB19" s="467">
        <v>0</v>
      </c>
      <c r="AC19" s="467">
        <v>0</v>
      </c>
      <c r="AD19" s="467">
        <v>0</v>
      </c>
      <c r="AE19" s="541">
        <v>0</v>
      </c>
      <c r="AF19" s="757"/>
      <c r="AG19" s="98">
        <v>120</v>
      </c>
      <c r="AH19" s="98"/>
      <c r="AI19" s="836"/>
      <c r="AJ19" s="481"/>
      <c r="AK19" s="192"/>
      <c r="AL19" s="527"/>
      <c r="AM19" s="27">
        <f t="shared" si="4"/>
        <v>134990</v>
      </c>
      <c r="AN19" s="643">
        <v>18510</v>
      </c>
      <c r="AO19" s="194">
        <v>0</v>
      </c>
      <c r="AP19" s="910">
        <f t="shared" si="0"/>
        <v>87.941368078175898</v>
      </c>
      <c r="AQ19" s="323">
        <f t="shared" si="1"/>
        <v>18510</v>
      </c>
    </row>
    <row r="20" spans="2:43" ht="26.25" customHeight="1" thickBot="1" x14ac:dyDescent="0.25">
      <c r="B20" s="265" t="s">
        <v>53</v>
      </c>
      <c r="C20" s="82">
        <f>SUM(C8:C19)</f>
        <v>173360</v>
      </c>
      <c r="D20" s="82">
        <f>SUM(D8:D19)</f>
        <v>90960</v>
      </c>
      <c r="E20" s="83">
        <f>SUM(E8:E19)</f>
        <v>68460</v>
      </c>
      <c r="F20" s="83">
        <f>SUM(F8:F19)</f>
        <v>96870</v>
      </c>
      <c r="G20" s="83">
        <f t="shared" ref="G20:AO20" si="5">SUM(G8:G19)</f>
        <v>14840</v>
      </c>
      <c r="H20" s="83">
        <f t="shared" si="5"/>
        <v>108460</v>
      </c>
      <c r="I20" s="195">
        <f t="shared" si="5"/>
        <v>0</v>
      </c>
      <c r="J20" s="83">
        <f t="shared" si="5"/>
        <v>0</v>
      </c>
      <c r="K20" s="83">
        <f t="shared" si="5"/>
        <v>1660</v>
      </c>
      <c r="L20" s="328">
        <f t="shared" si="5"/>
        <v>0</v>
      </c>
      <c r="M20" s="83">
        <f t="shared" si="5"/>
        <v>5330</v>
      </c>
      <c r="N20" s="83">
        <f t="shared" si="5"/>
        <v>21430</v>
      </c>
      <c r="O20" s="328">
        <f t="shared" si="5"/>
        <v>0</v>
      </c>
      <c r="P20" s="83">
        <f t="shared" si="5"/>
        <v>92890</v>
      </c>
      <c r="Q20" s="83">
        <f t="shared" si="5"/>
        <v>0</v>
      </c>
      <c r="R20" s="83">
        <f t="shared" si="5"/>
        <v>2740</v>
      </c>
      <c r="S20" s="84">
        <f>SUM(S8:S19)</f>
        <v>14785</v>
      </c>
      <c r="T20" s="748">
        <f t="shared" si="5"/>
        <v>0</v>
      </c>
      <c r="U20" s="893">
        <f t="shared" si="5"/>
        <v>0</v>
      </c>
      <c r="V20" s="197">
        <f>SUM(V8:V19)</f>
        <v>0</v>
      </c>
      <c r="W20" s="196">
        <f t="shared" si="5"/>
        <v>0</v>
      </c>
      <c r="X20" s="196">
        <f>SUM(X8:X19)</f>
        <v>0</v>
      </c>
      <c r="Y20" s="196">
        <f>SUM(Y8:Y19)</f>
        <v>0</v>
      </c>
      <c r="Z20" s="196">
        <f t="shared" ref="Z20:AI20" si="6">SUM(Z8:Z19)</f>
        <v>0</v>
      </c>
      <c r="AA20" s="196">
        <f t="shared" si="6"/>
        <v>0</v>
      </c>
      <c r="AB20" s="196">
        <f t="shared" si="6"/>
        <v>0</v>
      </c>
      <c r="AC20" s="196">
        <f t="shared" si="6"/>
        <v>0</v>
      </c>
      <c r="AD20" s="196">
        <f t="shared" si="6"/>
        <v>0</v>
      </c>
      <c r="AE20" s="196">
        <f t="shared" si="6"/>
        <v>0</v>
      </c>
      <c r="AF20" s="547">
        <f t="shared" si="6"/>
        <v>0</v>
      </c>
      <c r="AG20" s="196">
        <f t="shared" si="6"/>
        <v>2740</v>
      </c>
      <c r="AH20" s="196">
        <f t="shared" si="6"/>
        <v>0</v>
      </c>
      <c r="AI20" s="87">
        <f t="shared" si="6"/>
        <v>0</v>
      </c>
      <c r="AJ20" s="86">
        <f t="shared" si="5"/>
        <v>0</v>
      </c>
      <c r="AK20" s="197">
        <f t="shared" si="5"/>
        <v>0</v>
      </c>
      <c r="AL20" s="598">
        <f t="shared" si="5"/>
        <v>1525</v>
      </c>
      <c r="AM20" s="36">
        <f t="shared" si="5"/>
        <v>693310</v>
      </c>
      <c r="AN20" s="644">
        <f t="shared" si="5"/>
        <v>242220</v>
      </c>
      <c r="AO20" s="199">
        <f t="shared" si="5"/>
        <v>0</v>
      </c>
      <c r="AP20" s="37">
        <f t="shared" si="0"/>
        <v>74.108793945677846</v>
      </c>
      <c r="AQ20" s="200">
        <f t="shared" si="1"/>
        <v>242220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BALANGERO.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thickTop="1" x14ac:dyDescent="0.2">
      <c r="B27" s="1070" t="s">
        <v>64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19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728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71"/>
      <c r="C28" s="71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27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85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379" t="s">
        <v>41</v>
      </c>
      <c r="C29" s="340">
        <f>Foglio2!D4</f>
        <v>0</v>
      </c>
      <c r="D29" s="340">
        <v>0</v>
      </c>
      <c r="E29" s="215">
        <f>Foglio2!E4</f>
        <v>3844.857608507938</v>
      </c>
      <c r="F29" s="215">
        <f>Foglio2!F4</f>
        <v>894.5309239391155</v>
      </c>
      <c r="G29" s="329">
        <f>Foglio2!G4</f>
        <v>0</v>
      </c>
      <c r="H29" s="215">
        <f>Foglio2!H4</f>
        <v>376.36685443535913</v>
      </c>
      <c r="I29" s="329">
        <f>Foglio2!I4</f>
        <v>0</v>
      </c>
      <c r="J29" s="277">
        <v>0</v>
      </c>
      <c r="K29" s="215">
        <f>Foglio2!K4</f>
        <v>533.83722650982793</v>
      </c>
      <c r="L29" s="215">
        <f>Foglio2!L4</f>
        <v>491.98936958789301</v>
      </c>
      <c r="M29" s="215">
        <f>Foglio2!M4</f>
        <v>4435.0548743527297</v>
      </c>
      <c r="N29" s="215">
        <f>Foglio2!N4</f>
        <v>0</v>
      </c>
      <c r="O29" s="329">
        <f>Foglio2!O4</f>
        <v>0</v>
      </c>
      <c r="P29" s="329">
        <f>Foglio2!P4</f>
        <v>0</v>
      </c>
      <c r="Q29" s="329">
        <f>Foglio2!Q4</f>
        <v>0</v>
      </c>
      <c r="R29" s="215">
        <f t="shared" ref="R29:R34" si="7">AF29+AG29+AH29+AI29</f>
        <v>1204.709033677959</v>
      </c>
      <c r="S29" s="619">
        <f>Foglio2!T4</f>
        <v>7368.2255207307317</v>
      </c>
      <c r="T29" s="842">
        <f>SUM(V29:AE29)</f>
        <v>629.74428220960669</v>
      </c>
      <c r="U29" s="437">
        <f>Foglio2!V4</f>
        <v>3821.25</v>
      </c>
      <c r="V29" s="844">
        <f>Foglio2!W4</f>
        <v>0</v>
      </c>
      <c r="W29" s="489">
        <f>Foglio2!X4</f>
        <v>26.504522243432294</v>
      </c>
      <c r="X29" s="489">
        <f>Foglio2!Y4</f>
        <v>41.839941186073261</v>
      </c>
      <c r="Y29" s="489">
        <f>Foglio2!Z4</f>
        <v>5.86556027348432</v>
      </c>
      <c r="Z29" s="489">
        <f>Foglio2!AA4</f>
        <v>50.02745064564224</v>
      </c>
      <c r="AA29" s="489">
        <f>Foglio2!AB4</f>
        <v>224.72510253368694</v>
      </c>
      <c r="AB29" s="489">
        <f>Foglio2!AC4</f>
        <v>27.668135415095179</v>
      </c>
      <c r="AC29" s="489">
        <f>Foglio2!AD4</f>
        <v>13.082072800690625</v>
      </c>
      <c r="AD29" s="489">
        <f>Foglio2!AE4</f>
        <v>70.766678603171144</v>
      </c>
      <c r="AE29" s="845">
        <f>Foglio2!AF4</f>
        <v>169.26481850833071</v>
      </c>
      <c r="AF29" s="434">
        <f>Foglio2!AG4</f>
        <v>376.44601179397569</v>
      </c>
      <c r="AG29" s="215">
        <f>Foglio2!AH4</f>
        <v>568.89074348384463</v>
      </c>
      <c r="AH29" s="215">
        <f>Foglio2!AI4</f>
        <v>250.95521260058192</v>
      </c>
      <c r="AI29" s="619">
        <f>Foglio2!AJ4</f>
        <v>8.4170657995568963</v>
      </c>
      <c r="AJ29" s="606"/>
      <c r="AK29" s="753"/>
      <c r="AL29" s="847"/>
      <c r="AM29" s="55">
        <f t="shared" ref="AM29:AM40" si="8">SUM(C29:U29)+AJ29+AK29+AL29</f>
        <v>23600.565693951161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I32" si="11">C29</f>
        <v>0</v>
      </c>
      <c r="D30" s="340">
        <f t="shared" si="11"/>
        <v>0</v>
      </c>
      <c r="E30" s="434">
        <f t="shared" si="11"/>
        <v>3844.857608507938</v>
      </c>
      <c r="F30" s="434">
        <f t="shared" si="11"/>
        <v>894.5309239391155</v>
      </c>
      <c r="G30" s="340">
        <f t="shared" si="11"/>
        <v>0</v>
      </c>
      <c r="H30" s="434">
        <f t="shared" si="11"/>
        <v>376.36685443535913</v>
      </c>
      <c r="I30" s="340">
        <f t="shared" si="11"/>
        <v>0</v>
      </c>
      <c r="J30" s="19"/>
      <c r="K30" s="434">
        <f t="shared" ref="K30:Q32" si="12">K29</f>
        <v>533.83722650982793</v>
      </c>
      <c r="L30" s="434">
        <f t="shared" si="12"/>
        <v>491.98936958789301</v>
      </c>
      <c r="M30" s="434">
        <f t="shared" si="12"/>
        <v>4435.0548743527297</v>
      </c>
      <c r="N30" s="434">
        <f t="shared" si="12"/>
        <v>0</v>
      </c>
      <c r="O30" s="340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7"/>
        <v>1204.709033677959</v>
      </c>
      <c r="S30" s="437">
        <f t="shared" ref="S30:AB32" si="13">S29</f>
        <v>7368.2255207307317</v>
      </c>
      <c r="T30" s="842">
        <f t="shared" si="13"/>
        <v>629.74428220960669</v>
      </c>
      <c r="U30" s="437">
        <f t="shared" si="13"/>
        <v>3821.25</v>
      </c>
      <c r="V30" s="844">
        <f t="shared" si="13"/>
        <v>0</v>
      </c>
      <c r="W30" s="433">
        <f t="shared" si="13"/>
        <v>26.504522243432294</v>
      </c>
      <c r="X30" s="433">
        <f t="shared" si="13"/>
        <v>41.839941186073261</v>
      </c>
      <c r="Y30" s="433">
        <f t="shared" si="13"/>
        <v>5.86556027348432</v>
      </c>
      <c r="Z30" s="433">
        <f t="shared" si="13"/>
        <v>50.02745064564224</v>
      </c>
      <c r="AA30" s="433">
        <f t="shared" si="13"/>
        <v>224.72510253368694</v>
      </c>
      <c r="AB30" s="433">
        <f t="shared" si="13"/>
        <v>27.668135415095179</v>
      </c>
      <c r="AC30" s="433">
        <f t="shared" ref="AC30:AI30" si="14">AC29</f>
        <v>13.082072800690625</v>
      </c>
      <c r="AD30" s="433">
        <f t="shared" si="14"/>
        <v>70.766678603171144</v>
      </c>
      <c r="AE30" s="846">
        <f t="shared" si="14"/>
        <v>169.26481850833071</v>
      </c>
      <c r="AF30" s="434">
        <f t="shared" si="14"/>
        <v>376.44601179397569</v>
      </c>
      <c r="AG30" s="434">
        <f t="shared" si="14"/>
        <v>568.89074348384463</v>
      </c>
      <c r="AH30" s="434">
        <f t="shared" si="14"/>
        <v>250.95521260058192</v>
      </c>
      <c r="AI30" s="437">
        <f t="shared" si="14"/>
        <v>8.4170657995568963</v>
      </c>
      <c r="AJ30" s="606"/>
      <c r="AK30" s="753"/>
      <c r="AL30" s="847"/>
      <c r="AM30" s="55">
        <f t="shared" si="8"/>
        <v>23600.565693951161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>
        <f t="shared" si="11"/>
        <v>0</v>
      </c>
      <c r="E31" s="434">
        <f t="shared" si="11"/>
        <v>3844.857608507938</v>
      </c>
      <c r="F31" s="434">
        <f t="shared" si="11"/>
        <v>894.5309239391155</v>
      </c>
      <c r="G31" s="340">
        <f t="shared" si="11"/>
        <v>0</v>
      </c>
      <c r="H31" s="434">
        <f t="shared" si="11"/>
        <v>376.36685443535913</v>
      </c>
      <c r="I31" s="340">
        <f t="shared" si="11"/>
        <v>0</v>
      </c>
      <c r="J31" s="19"/>
      <c r="K31" s="434">
        <f t="shared" si="12"/>
        <v>533.83722650982793</v>
      </c>
      <c r="L31" s="434">
        <f t="shared" si="12"/>
        <v>491.98936958789301</v>
      </c>
      <c r="M31" s="434">
        <f t="shared" si="12"/>
        <v>4435.0548743527297</v>
      </c>
      <c r="N31" s="434">
        <f t="shared" si="12"/>
        <v>0</v>
      </c>
      <c r="O31" s="340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7"/>
        <v>1204.709033677959</v>
      </c>
      <c r="S31" s="437">
        <f t="shared" si="13"/>
        <v>7368.2255207307317</v>
      </c>
      <c r="T31" s="842">
        <f t="shared" si="13"/>
        <v>629.74428220960669</v>
      </c>
      <c r="U31" s="437">
        <f t="shared" si="13"/>
        <v>3821.25</v>
      </c>
      <c r="V31" s="844">
        <f t="shared" si="13"/>
        <v>0</v>
      </c>
      <c r="W31" s="433">
        <f t="shared" si="13"/>
        <v>26.504522243432294</v>
      </c>
      <c r="X31" s="433">
        <f t="shared" si="13"/>
        <v>41.839941186073261</v>
      </c>
      <c r="Y31" s="433">
        <f t="shared" si="13"/>
        <v>5.86556027348432</v>
      </c>
      <c r="Z31" s="433">
        <f t="shared" si="13"/>
        <v>50.02745064564224</v>
      </c>
      <c r="AA31" s="433">
        <f t="shared" si="13"/>
        <v>224.72510253368694</v>
      </c>
      <c r="AB31" s="433">
        <f t="shared" si="13"/>
        <v>27.668135415095179</v>
      </c>
      <c r="AC31" s="433">
        <f t="shared" ref="AC31:AI31" si="15">AC30</f>
        <v>13.082072800690625</v>
      </c>
      <c r="AD31" s="433">
        <f t="shared" si="15"/>
        <v>70.766678603171144</v>
      </c>
      <c r="AE31" s="846">
        <f t="shared" si="15"/>
        <v>169.26481850833071</v>
      </c>
      <c r="AF31" s="434">
        <f t="shared" si="15"/>
        <v>376.44601179397569</v>
      </c>
      <c r="AG31" s="434">
        <f t="shared" si="15"/>
        <v>568.89074348384463</v>
      </c>
      <c r="AH31" s="434">
        <f t="shared" si="15"/>
        <v>250.95521260058192</v>
      </c>
      <c r="AI31" s="437">
        <f t="shared" si="15"/>
        <v>8.4170657995568963</v>
      </c>
      <c r="AJ31" s="606"/>
      <c r="AK31" s="753"/>
      <c r="AL31" s="847"/>
      <c r="AM31" s="55">
        <f t="shared" si="8"/>
        <v>23600.565693951161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>
        <f t="shared" si="11"/>
        <v>0</v>
      </c>
      <c r="E32" s="434">
        <f t="shared" si="11"/>
        <v>3844.857608507938</v>
      </c>
      <c r="F32" s="434">
        <f t="shared" si="11"/>
        <v>894.5309239391155</v>
      </c>
      <c r="G32" s="340">
        <f t="shared" si="11"/>
        <v>0</v>
      </c>
      <c r="H32" s="434">
        <f t="shared" si="11"/>
        <v>376.36685443535913</v>
      </c>
      <c r="I32" s="340">
        <f t="shared" si="11"/>
        <v>0</v>
      </c>
      <c r="J32" s="19"/>
      <c r="K32" s="434">
        <f t="shared" si="12"/>
        <v>533.83722650982793</v>
      </c>
      <c r="L32" s="434">
        <f t="shared" si="12"/>
        <v>491.98936958789301</v>
      </c>
      <c r="M32" s="434">
        <f t="shared" si="12"/>
        <v>4435.0548743527297</v>
      </c>
      <c r="N32" s="434">
        <f t="shared" si="12"/>
        <v>0</v>
      </c>
      <c r="O32" s="340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7"/>
        <v>1204.709033677959</v>
      </c>
      <c r="S32" s="437">
        <f t="shared" si="13"/>
        <v>7368.2255207307317</v>
      </c>
      <c r="T32" s="842">
        <f t="shared" si="13"/>
        <v>629.74428220960669</v>
      </c>
      <c r="U32" s="437">
        <f t="shared" si="13"/>
        <v>3821.25</v>
      </c>
      <c r="V32" s="844">
        <f t="shared" si="13"/>
        <v>0</v>
      </c>
      <c r="W32" s="433">
        <f t="shared" si="13"/>
        <v>26.504522243432294</v>
      </c>
      <c r="X32" s="433">
        <f t="shared" si="13"/>
        <v>41.839941186073261</v>
      </c>
      <c r="Y32" s="433">
        <f t="shared" si="13"/>
        <v>5.86556027348432</v>
      </c>
      <c r="Z32" s="433">
        <f t="shared" si="13"/>
        <v>50.02745064564224</v>
      </c>
      <c r="AA32" s="433">
        <f t="shared" si="13"/>
        <v>224.72510253368694</v>
      </c>
      <c r="AB32" s="433">
        <f t="shared" si="13"/>
        <v>27.668135415095179</v>
      </c>
      <c r="AC32" s="433">
        <f t="shared" ref="AC32:AI32" si="16">AC31</f>
        <v>13.082072800690625</v>
      </c>
      <c r="AD32" s="433">
        <f t="shared" si="16"/>
        <v>70.766678603171144</v>
      </c>
      <c r="AE32" s="846">
        <f t="shared" si="16"/>
        <v>169.26481850833071</v>
      </c>
      <c r="AF32" s="434">
        <f t="shared" si="16"/>
        <v>376.44601179397569</v>
      </c>
      <c r="AG32" s="434">
        <f t="shared" si="16"/>
        <v>568.89074348384463</v>
      </c>
      <c r="AH32" s="434">
        <f t="shared" si="16"/>
        <v>250.95521260058192</v>
      </c>
      <c r="AI32" s="437">
        <f t="shared" si="16"/>
        <v>8.4170657995568963</v>
      </c>
      <c r="AJ32" s="606"/>
      <c r="AK32" s="753"/>
      <c r="AL32" s="847"/>
      <c r="AM32" s="55">
        <f t="shared" si="8"/>
        <v>23600.565693951161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4" ht="26.25" customHeight="1" x14ac:dyDescent="0.2">
      <c r="B33" s="153" t="s">
        <v>45</v>
      </c>
      <c r="C33" s="340">
        <f t="shared" ref="C33:I33" si="17">C32</f>
        <v>0</v>
      </c>
      <c r="D33" s="340">
        <f t="shared" si="17"/>
        <v>0</v>
      </c>
      <c r="E33" s="434">
        <f t="shared" si="17"/>
        <v>3844.857608507938</v>
      </c>
      <c r="F33" s="434">
        <f t="shared" si="17"/>
        <v>894.5309239391155</v>
      </c>
      <c r="G33" s="340">
        <f t="shared" si="17"/>
        <v>0</v>
      </c>
      <c r="H33" s="434">
        <f t="shared" si="17"/>
        <v>376.36685443535913</v>
      </c>
      <c r="I33" s="340">
        <f t="shared" si="17"/>
        <v>0</v>
      </c>
      <c r="J33" s="19"/>
      <c r="K33" s="434">
        <f t="shared" ref="K33:Q33" si="18">K32</f>
        <v>533.83722650982793</v>
      </c>
      <c r="L33" s="434">
        <f t="shared" si="18"/>
        <v>491.98936958789301</v>
      </c>
      <c r="M33" s="434">
        <f t="shared" si="18"/>
        <v>4435.0548743527297</v>
      </c>
      <c r="N33" s="434">
        <f t="shared" si="18"/>
        <v>0</v>
      </c>
      <c r="O33" s="340">
        <f t="shared" si="18"/>
        <v>0</v>
      </c>
      <c r="P33" s="340">
        <f t="shared" si="18"/>
        <v>0</v>
      </c>
      <c r="Q33" s="340">
        <f t="shared" si="18"/>
        <v>0</v>
      </c>
      <c r="R33" s="215">
        <f t="shared" si="7"/>
        <v>1204.709033677959</v>
      </c>
      <c r="S33" s="437">
        <f t="shared" ref="S33:AI33" si="19">S32</f>
        <v>7368.2255207307317</v>
      </c>
      <c r="T33" s="842">
        <f t="shared" si="19"/>
        <v>629.74428220960669</v>
      </c>
      <c r="U33" s="437">
        <f t="shared" si="19"/>
        <v>3821.25</v>
      </c>
      <c r="V33" s="844">
        <f t="shared" si="19"/>
        <v>0</v>
      </c>
      <c r="W33" s="433">
        <f t="shared" si="19"/>
        <v>26.504522243432294</v>
      </c>
      <c r="X33" s="433">
        <f t="shared" si="19"/>
        <v>41.839941186073261</v>
      </c>
      <c r="Y33" s="433">
        <f t="shared" si="19"/>
        <v>5.86556027348432</v>
      </c>
      <c r="Z33" s="433">
        <f t="shared" si="19"/>
        <v>50.02745064564224</v>
      </c>
      <c r="AA33" s="433">
        <f t="shared" si="19"/>
        <v>224.72510253368694</v>
      </c>
      <c r="AB33" s="433">
        <f t="shared" si="19"/>
        <v>27.668135415095179</v>
      </c>
      <c r="AC33" s="433">
        <f t="shared" si="19"/>
        <v>13.082072800690625</v>
      </c>
      <c r="AD33" s="433">
        <f t="shared" si="19"/>
        <v>70.766678603171144</v>
      </c>
      <c r="AE33" s="846">
        <f t="shared" si="19"/>
        <v>169.26481850833071</v>
      </c>
      <c r="AF33" s="434">
        <f t="shared" si="19"/>
        <v>376.44601179397569</v>
      </c>
      <c r="AG33" s="434">
        <f t="shared" si="19"/>
        <v>568.89074348384463</v>
      </c>
      <c r="AH33" s="434">
        <f t="shared" si="19"/>
        <v>250.95521260058192</v>
      </c>
      <c r="AI33" s="437">
        <f t="shared" si="19"/>
        <v>8.4170657995568963</v>
      </c>
      <c r="AJ33" s="606"/>
      <c r="AK33" s="753"/>
      <c r="AL33" s="847"/>
      <c r="AM33" s="55">
        <f t="shared" si="8"/>
        <v>23600.565693951161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4" ht="26.25" customHeight="1" x14ac:dyDescent="0.2">
      <c r="B34" s="151" t="s">
        <v>46</v>
      </c>
      <c r="C34" s="340">
        <f t="shared" ref="C34:I38" si="20">C33</f>
        <v>0</v>
      </c>
      <c r="D34" s="340">
        <f t="shared" si="20"/>
        <v>0</v>
      </c>
      <c r="E34" s="434">
        <f t="shared" si="20"/>
        <v>3844.857608507938</v>
      </c>
      <c r="F34" s="434">
        <f t="shared" si="20"/>
        <v>894.5309239391155</v>
      </c>
      <c r="G34" s="340">
        <f t="shared" si="20"/>
        <v>0</v>
      </c>
      <c r="H34" s="434">
        <f t="shared" si="20"/>
        <v>376.36685443535913</v>
      </c>
      <c r="I34" s="340">
        <f t="shared" si="20"/>
        <v>0</v>
      </c>
      <c r="J34" s="19"/>
      <c r="K34" s="434">
        <f t="shared" ref="K34:Q38" si="21">K33</f>
        <v>533.83722650982793</v>
      </c>
      <c r="L34" s="434">
        <f t="shared" si="21"/>
        <v>491.98936958789301</v>
      </c>
      <c r="M34" s="434">
        <f t="shared" si="21"/>
        <v>4435.0548743527297</v>
      </c>
      <c r="N34" s="434">
        <f t="shared" si="21"/>
        <v>0</v>
      </c>
      <c r="O34" s="340">
        <f t="shared" si="21"/>
        <v>0</v>
      </c>
      <c r="P34" s="340">
        <f t="shared" si="21"/>
        <v>0</v>
      </c>
      <c r="Q34" s="340">
        <f t="shared" si="21"/>
        <v>0</v>
      </c>
      <c r="R34" s="215">
        <f t="shared" si="7"/>
        <v>1204.709033677959</v>
      </c>
      <c r="S34" s="437">
        <f t="shared" ref="S34:AI38" si="22">S33</f>
        <v>7368.2255207307317</v>
      </c>
      <c r="T34" s="842">
        <f t="shared" si="22"/>
        <v>629.74428220960669</v>
      </c>
      <c r="U34" s="437">
        <f t="shared" si="22"/>
        <v>3821.25</v>
      </c>
      <c r="V34" s="844">
        <f t="shared" si="22"/>
        <v>0</v>
      </c>
      <c r="W34" s="433">
        <f t="shared" si="22"/>
        <v>26.504522243432294</v>
      </c>
      <c r="X34" s="433">
        <f t="shared" si="22"/>
        <v>41.839941186073261</v>
      </c>
      <c r="Y34" s="433">
        <f t="shared" si="22"/>
        <v>5.86556027348432</v>
      </c>
      <c r="Z34" s="433">
        <f t="shared" si="22"/>
        <v>50.02745064564224</v>
      </c>
      <c r="AA34" s="433">
        <f t="shared" si="22"/>
        <v>224.72510253368694</v>
      </c>
      <c r="AB34" s="433">
        <f t="shared" si="22"/>
        <v>27.668135415095179</v>
      </c>
      <c r="AC34" s="433">
        <f t="shared" si="22"/>
        <v>13.082072800690625</v>
      </c>
      <c r="AD34" s="433">
        <f t="shared" si="22"/>
        <v>70.766678603171144</v>
      </c>
      <c r="AE34" s="846">
        <f t="shared" si="22"/>
        <v>169.26481850833071</v>
      </c>
      <c r="AF34" s="434">
        <f t="shared" si="22"/>
        <v>376.44601179397569</v>
      </c>
      <c r="AG34" s="434">
        <f t="shared" si="22"/>
        <v>568.89074348384463</v>
      </c>
      <c r="AH34" s="434">
        <f t="shared" si="22"/>
        <v>250.95521260058192</v>
      </c>
      <c r="AI34" s="437">
        <f t="shared" si="22"/>
        <v>8.4170657995568963</v>
      </c>
      <c r="AJ34" s="606"/>
      <c r="AK34" s="753"/>
      <c r="AL34" s="847"/>
      <c r="AM34" s="55">
        <f t="shared" si="8"/>
        <v>23600.565693951161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4" ht="26.25" customHeight="1" x14ac:dyDescent="0.2">
      <c r="B35" s="152" t="s">
        <v>47</v>
      </c>
      <c r="C35" s="340">
        <f t="shared" si="20"/>
        <v>0</v>
      </c>
      <c r="D35" s="340">
        <f t="shared" si="20"/>
        <v>0</v>
      </c>
      <c r="E35" s="434">
        <f t="shared" si="20"/>
        <v>3844.857608507938</v>
      </c>
      <c r="F35" s="434">
        <f t="shared" si="20"/>
        <v>894.5309239391155</v>
      </c>
      <c r="G35" s="340">
        <f t="shared" si="20"/>
        <v>0</v>
      </c>
      <c r="H35" s="434">
        <f t="shared" si="20"/>
        <v>376.36685443535913</v>
      </c>
      <c r="I35" s="340">
        <f t="shared" si="20"/>
        <v>0</v>
      </c>
      <c r="J35" s="19"/>
      <c r="K35" s="434">
        <f t="shared" si="21"/>
        <v>533.83722650982793</v>
      </c>
      <c r="L35" s="434">
        <f t="shared" si="21"/>
        <v>491.98936958789301</v>
      </c>
      <c r="M35" s="434">
        <f t="shared" si="21"/>
        <v>4435.0548743527297</v>
      </c>
      <c r="N35" s="434">
        <f t="shared" si="21"/>
        <v>0</v>
      </c>
      <c r="O35" s="340">
        <f t="shared" si="21"/>
        <v>0</v>
      </c>
      <c r="P35" s="340">
        <f t="shared" si="21"/>
        <v>0</v>
      </c>
      <c r="Q35" s="340">
        <f t="shared" si="21"/>
        <v>0</v>
      </c>
      <c r="R35" s="215">
        <f t="shared" ref="R35:R40" si="23">AF35+AG35+AH35+AI35</f>
        <v>1204.709033677959</v>
      </c>
      <c r="S35" s="437">
        <f t="shared" si="22"/>
        <v>7368.2255207307317</v>
      </c>
      <c r="T35" s="842">
        <f t="shared" si="22"/>
        <v>629.74428220960669</v>
      </c>
      <c r="U35" s="437">
        <f t="shared" si="22"/>
        <v>3821.25</v>
      </c>
      <c r="V35" s="844">
        <f t="shared" si="22"/>
        <v>0</v>
      </c>
      <c r="W35" s="433">
        <f t="shared" si="22"/>
        <v>26.504522243432294</v>
      </c>
      <c r="X35" s="433">
        <f t="shared" si="22"/>
        <v>41.839941186073261</v>
      </c>
      <c r="Y35" s="433">
        <f t="shared" si="22"/>
        <v>5.86556027348432</v>
      </c>
      <c r="Z35" s="433">
        <f t="shared" si="22"/>
        <v>50.02745064564224</v>
      </c>
      <c r="AA35" s="433">
        <f t="shared" si="22"/>
        <v>224.72510253368694</v>
      </c>
      <c r="AB35" s="433">
        <f t="shared" si="22"/>
        <v>27.668135415095179</v>
      </c>
      <c r="AC35" s="433">
        <f t="shared" si="22"/>
        <v>13.082072800690625</v>
      </c>
      <c r="AD35" s="433">
        <f t="shared" si="22"/>
        <v>70.766678603171144</v>
      </c>
      <c r="AE35" s="846">
        <f t="shared" si="22"/>
        <v>169.26481850833071</v>
      </c>
      <c r="AF35" s="434">
        <f t="shared" si="22"/>
        <v>376.44601179397569</v>
      </c>
      <c r="AG35" s="434">
        <f t="shared" si="22"/>
        <v>568.89074348384463</v>
      </c>
      <c r="AH35" s="434">
        <f t="shared" si="22"/>
        <v>250.95521260058192</v>
      </c>
      <c r="AI35" s="437">
        <f t="shared" si="22"/>
        <v>8.4170657995568963</v>
      </c>
      <c r="AJ35" s="606"/>
      <c r="AK35" s="753"/>
      <c r="AL35" s="847"/>
      <c r="AM35" s="55">
        <f t="shared" si="8"/>
        <v>23600.565693951161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4" ht="26.25" customHeight="1" x14ac:dyDescent="0.2">
      <c r="B36" s="151" t="s">
        <v>48</v>
      </c>
      <c r="C36" s="340">
        <f t="shared" si="20"/>
        <v>0</v>
      </c>
      <c r="D36" s="340">
        <f t="shared" si="20"/>
        <v>0</v>
      </c>
      <c r="E36" s="434">
        <f t="shared" si="20"/>
        <v>3844.857608507938</v>
      </c>
      <c r="F36" s="434">
        <f t="shared" si="20"/>
        <v>894.5309239391155</v>
      </c>
      <c r="G36" s="340">
        <f t="shared" si="20"/>
        <v>0</v>
      </c>
      <c r="H36" s="434">
        <f t="shared" si="20"/>
        <v>376.36685443535913</v>
      </c>
      <c r="I36" s="340">
        <f t="shared" si="20"/>
        <v>0</v>
      </c>
      <c r="J36" s="19"/>
      <c r="K36" s="434">
        <f t="shared" si="21"/>
        <v>533.83722650982793</v>
      </c>
      <c r="L36" s="434">
        <f t="shared" si="21"/>
        <v>491.98936958789301</v>
      </c>
      <c r="M36" s="434">
        <f t="shared" si="21"/>
        <v>4435.0548743527297</v>
      </c>
      <c r="N36" s="434">
        <f t="shared" si="21"/>
        <v>0</v>
      </c>
      <c r="O36" s="340">
        <f t="shared" si="21"/>
        <v>0</v>
      </c>
      <c r="P36" s="340">
        <f t="shared" si="21"/>
        <v>0</v>
      </c>
      <c r="Q36" s="340">
        <f t="shared" si="21"/>
        <v>0</v>
      </c>
      <c r="R36" s="215">
        <f t="shared" si="23"/>
        <v>1204.709033677959</v>
      </c>
      <c r="S36" s="437">
        <f t="shared" si="22"/>
        <v>7368.2255207307317</v>
      </c>
      <c r="T36" s="842">
        <f t="shared" si="22"/>
        <v>629.74428220960669</v>
      </c>
      <c r="U36" s="437">
        <f t="shared" si="22"/>
        <v>3821.25</v>
      </c>
      <c r="V36" s="844">
        <f t="shared" si="22"/>
        <v>0</v>
      </c>
      <c r="W36" s="433">
        <f t="shared" si="22"/>
        <v>26.504522243432294</v>
      </c>
      <c r="X36" s="433">
        <f t="shared" si="22"/>
        <v>41.839941186073261</v>
      </c>
      <c r="Y36" s="433">
        <f t="shared" si="22"/>
        <v>5.86556027348432</v>
      </c>
      <c r="Z36" s="433">
        <f t="shared" si="22"/>
        <v>50.02745064564224</v>
      </c>
      <c r="AA36" s="433">
        <f t="shared" si="22"/>
        <v>224.72510253368694</v>
      </c>
      <c r="AB36" s="433">
        <f t="shared" si="22"/>
        <v>27.668135415095179</v>
      </c>
      <c r="AC36" s="433">
        <f t="shared" si="22"/>
        <v>13.082072800690625</v>
      </c>
      <c r="AD36" s="433">
        <f t="shared" si="22"/>
        <v>70.766678603171144</v>
      </c>
      <c r="AE36" s="846">
        <f t="shared" si="22"/>
        <v>169.26481850833071</v>
      </c>
      <c r="AF36" s="434">
        <f t="shared" si="22"/>
        <v>376.44601179397569</v>
      </c>
      <c r="AG36" s="434">
        <f t="shared" si="22"/>
        <v>568.89074348384463</v>
      </c>
      <c r="AH36" s="434">
        <f t="shared" si="22"/>
        <v>250.95521260058192</v>
      </c>
      <c r="AI36" s="437">
        <f t="shared" si="22"/>
        <v>8.4170657995568963</v>
      </c>
      <c r="AJ36" s="606"/>
      <c r="AK36" s="753"/>
      <c r="AL36" s="847"/>
      <c r="AM36" s="55">
        <f t="shared" si="8"/>
        <v>23600.565693951161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4" ht="26.25" customHeight="1" x14ac:dyDescent="0.2">
      <c r="B37" s="152" t="s">
        <v>49</v>
      </c>
      <c r="C37" s="340">
        <f t="shared" si="20"/>
        <v>0</v>
      </c>
      <c r="D37" s="340">
        <f t="shared" si="20"/>
        <v>0</v>
      </c>
      <c r="E37" s="434">
        <f t="shared" si="20"/>
        <v>3844.857608507938</v>
      </c>
      <c r="F37" s="434">
        <f t="shared" si="20"/>
        <v>894.5309239391155</v>
      </c>
      <c r="G37" s="340">
        <f t="shared" si="20"/>
        <v>0</v>
      </c>
      <c r="H37" s="434">
        <f t="shared" si="20"/>
        <v>376.36685443535913</v>
      </c>
      <c r="I37" s="340">
        <f t="shared" si="20"/>
        <v>0</v>
      </c>
      <c r="J37" s="19"/>
      <c r="K37" s="434">
        <f t="shared" si="21"/>
        <v>533.83722650982793</v>
      </c>
      <c r="L37" s="434">
        <f t="shared" si="21"/>
        <v>491.98936958789301</v>
      </c>
      <c r="M37" s="434">
        <f t="shared" si="21"/>
        <v>4435.0548743527297</v>
      </c>
      <c r="N37" s="434">
        <f t="shared" si="21"/>
        <v>0</v>
      </c>
      <c r="O37" s="340">
        <f t="shared" si="21"/>
        <v>0</v>
      </c>
      <c r="P37" s="340">
        <f t="shared" si="21"/>
        <v>0</v>
      </c>
      <c r="Q37" s="340">
        <f t="shared" si="21"/>
        <v>0</v>
      </c>
      <c r="R37" s="215">
        <f t="shared" si="23"/>
        <v>1204.709033677959</v>
      </c>
      <c r="S37" s="437">
        <f t="shared" si="22"/>
        <v>7368.2255207307317</v>
      </c>
      <c r="T37" s="842">
        <f t="shared" si="22"/>
        <v>629.74428220960669</v>
      </c>
      <c r="U37" s="437">
        <f t="shared" si="22"/>
        <v>3821.25</v>
      </c>
      <c r="V37" s="844">
        <f t="shared" si="22"/>
        <v>0</v>
      </c>
      <c r="W37" s="433">
        <f t="shared" si="22"/>
        <v>26.504522243432294</v>
      </c>
      <c r="X37" s="433">
        <f t="shared" si="22"/>
        <v>41.839941186073261</v>
      </c>
      <c r="Y37" s="433">
        <f t="shared" si="22"/>
        <v>5.86556027348432</v>
      </c>
      <c r="Z37" s="433">
        <f t="shared" si="22"/>
        <v>50.02745064564224</v>
      </c>
      <c r="AA37" s="433">
        <f t="shared" si="22"/>
        <v>224.72510253368694</v>
      </c>
      <c r="AB37" s="433">
        <f t="shared" si="22"/>
        <v>27.668135415095179</v>
      </c>
      <c r="AC37" s="433">
        <f t="shared" si="22"/>
        <v>13.082072800690625</v>
      </c>
      <c r="AD37" s="433">
        <f t="shared" si="22"/>
        <v>70.766678603171144</v>
      </c>
      <c r="AE37" s="846">
        <f t="shared" si="22"/>
        <v>169.26481850833071</v>
      </c>
      <c r="AF37" s="434">
        <f t="shared" si="22"/>
        <v>376.44601179397569</v>
      </c>
      <c r="AG37" s="434">
        <f t="shared" si="22"/>
        <v>568.89074348384463</v>
      </c>
      <c r="AH37" s="434">
        <f t="shared" si="22"/>
        <v>250.95521260058192</v>
      </c>
      <c r="AI37" s="437">
        <f t="shared" si="22"/>
        <v>8.4170657995568963</v>
      </c>
      <c r="AJ37" s="606"/>
      <c r="AK37" s="753"/>
      <c r="AL37" s="847"/>
      <c r="AM37" s="55">
        <f t="shared" si="8"/>
        <v>23600.565693951161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4" ht="26.25" customHeight="1" x14ac:dyDescent="0.2">
      <c r="B38" s="152" t="s">
        <v>50</v>
      </c>
      <c r="C38" s="340">
        <f t="shared" si="20"/>
        <v>0</v>
      </c>
      <c r="D38" s="340">
        <f t="shared" si="20"/>
        <v>0</v>
      </c>
      <c r="E38" s="434">
        <f t="shared" si="20"/>
        <v>3844.857608507938</v>
      </c>
      <c r="F38" s="434">
        <f t="shared" si="20"/>
        <v>894.5309239391155</v>
      </c>
      <c r="G38" s="340">
        <f t="shared" si="20"/>
        <v>0</v>
      </c>
      <c r="H38" s="434">
        <f t="shared" si="20"/>
        <v>376.36685443535913</v>
      </c>
      <c r="I38" s="340">
        <f t="shared" si="20"/>
        <v>0</v>
      </c>
      <c r="J38" s="19"/>
      <c r="K38" s="434">
        <f t="shared" si="21"/>
        <v>533.83722650982793</v>
      </c>
      <c r="L38" s="434">
        <f t="shared" si="21"/>
        <v>491.98936958789301</v>
      </c>
      <c r="M38" s="434">
        <f t="shared" si="21"/>
        <v>4435.0548743527297</v>
      </c>
      <c r="N38" s="434">
        <f t="shared" si="21"/>
        <v>0</v>
      </c>
      <c r="O38" s="340">
        <f t="shared" si="21"/>
        <v>0</v>
      </c>
      <c r="P38" s="340">
        <f t="shared" si="21"/>
        <v>0</v>
      </c>
      <c r="Q38" s="340">
        <f t="shared" si="21"/>
        <v>0</v>
      </c>
      <c r="R38" s="215">
        <f t="shared" si="23"/>
        <v>1204.709033677959</v>
      </c>
      <c r="S38" s="437">
        <f t="shared" si="22"/>
        <v>7368.2255207307317</v>
      </c>
      <c r="T38" s="842">
        <f t="shared" si="22"/>
        <v>629.74428220960669</v>
      </c>
      <c r="U38" s="437">
        <f t="shared" si="22"/>
        <v>3821.25</v>
      </c>
      <c r="V38" s="844">
        <f t="shared" si="22"/>
        <v>0</v>
      </c>
      <c r="W38" s="433">
        <f t="shared" si="22"/>
        <v>26.504522243432294</v>
      </c>
      <c r="X38" s="433">
        <f t="shared" si="22"/>
        <v>41.839941186073261</v>
      </c>
      <c r="Y38" s="433">
        <f t="shared" si="22"/>
        <v>5.86556027348432</v>
      </c>
      <c r="Z38" s="433">
        <f t="shared" si="22"/>
        <v>50.02745064564224</v>
      </c>
      <c r="AA38" s="433">
        <f t="shared" si="22"/>
        <v>224.72510253368694</v>
      </c>
      <c r="AB38" s="433">
        <f t="shared" si="22"/>
        <v>27.668135415095179</v>
      </c>
      <c r="AC38" s="433">
        <f t="shared" si="22"/>
        <v>13.082072800690625</v>
      </c>
      <c r="AD38" s="433">
        <f t="shared" si="22"/>
        <v>70.766678603171144</v>
      </c>
      <c r="AE38" s="846">
        <f t="shared" si="22"/>
        <v>169.26481850833071</v>
      </c>
      <c r="AF38" s="434">
        <f t="shared" si="22"/>
        <v>376.44601179397569</v>
      </c>
      <c r="AG38" s="434">
        <f t="shared" si="22"/>
        <v>568.89074348384463</v>
      </c>
      <c r="AH38" s="434">
        <f t="shared" si="22"/>
        <v>250.95521260058192</v>
      </c>
      <c r="AI38" s="437">
        <f t="shared" si="22"/>
        <v>8.4170657995568963</v>
      </c>
      <c r="AJ38" s="606"/>
      <c r="AK38" s="753"/>
      <c r="AL38" s="847"/>
      <c r="AM38" s="55">
        <f t="shared" si="8"/>
        <v>23600.565693951161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4" ht="26.25" customHeight="1" x14ac:dyDescent="0.2">
      <c r="B39" s="151" t="s">
        <v>51</v>
      </c>
      <c r="C39" s="340">
        <f t="shared" ref="C39:I39" si="24">C38</f>
        <v>0</v>
      </c>
      <c r="D39" s="340">
        <f t="shared" si="24"/>
        <v>0</v>
      </c>
      <c r="E39" s="434">
        <f t="shared" si="24"/>
        <v>3844.857608507938</v>
      </c>
      <c r="F39" s="434">
        <f t="shared" si="24"/>
        <v>894.5309239391155</v>
      </c>
      <c r="G39" s="340">
        <f t="shared" si="24"/>
        <v>0</v>
      </c>
      <c r="H39" s="434">
        <f t="shared" si="24"/>
        <v>376.36685443535913</v>
      </c>
      <c r="I39" s="340">
        <f t="shared" si="24"/>
        <v>0</v>
      </c>
      <c r="J39" s="19"/>
      <c r="K39" s="434">
        <f t="shared" ref="K39:Q39" si="25">K38</f>
        <v>533.83722650982793</v>
      </c>
      <c r="L39" s="434">
        <f t="shared" si="25"/>
        <v>491.98936958789301</v>
      </c>
      <c r="M39" s="434">
        <f t="shared" si="25"/>
        <v>4435.0548743527297</v>
      </c>
      <c r="N39" s="434">
        <f t="shared" si="25"/>
        <v>0</v>
      </c>
      <c r="O39" s="340">
        <f t="shared" si="25"/>
        <v>0</v>
      </c>
      <c r="P39" s="340">
        <f t="shared" si="25"/>
        <v>0</v>
      </c>
      <c r="Q39" s="340">
        <f t="shared" si="25"/>
        <v>0</v>
      </c>
      <c r="R39" s="215">
        <f t="shared" si="23"/>
        <v>1204.709033677959</v>
      </c>
      <c r="S39" s="437">
        <f t="shared" ref="S39:AI39" si="26">S38</f>
        <v>7368.2255207307317</v>
      </c>
      <c r="T39" s="842">
        <f t="shared" si="26"/>
        <v>629.74428220960669</v>
      </c>
      <c r="U39" s="437">
        <f t="shared" si="26"/>
        <v>3821.25</v>
      </c>
      <c r="V39" s="844">
        <f t="shared" si="26"/>
        <v>0</v>
      </c>
      <c r="W39" s="433">
        <f t="shared" si="26"/>
        <v>26.504522243432294</v>
      </c>
      <c r="X39" s="433">
        <f t="shared" si="26"/>
        <v>41.839941186073261</v>
      </c>
      <c r="Y39" s="433">
        <f t="shared" si="26"/>
        <v>5.86556027348432</v>
      </c>
      <c r="Z39" s="433">
        <f t="shared" si="26"/>
        <v>50.02745064564224</v>
      </c>
      <c r="AA39" s="433">
        <f t="shared" si="26"/>
        <v>224.72510253368694</v>
      </c>
      <c r="AB39" s="433">
        <f t="shared" si="26"/>
        <v>27.668135415095179</v>
      </c>
      <c r="AC39" s="433">
        <f t="shared" si="26"/>
        <v>13.082072800690625</v>
      </c>
      <c r="AD39" s="433">
        <f t="shared" si="26"/>
        <v>70.766678603171144</v>
      </c>
      <c r="AE39" s="846">
        <f t="shared" si="26"/>
        <v>169.26481850833071</v>
      </c>
      <c r="AF39" s="434">
        <f t="shared" si="26"/>
        <v>376.44601179397569</v>
      </c>
      <c r="AG39" s="434">
        <f t="shared" si="26"/>
        <v>568.89074348384463</v>
      </c>
      <c r="AH39" s="434">
        <f t="shared" si="26"/>
        <v>250.95521260058192</v>
      </c>
      <c r="AI39" s="437">
        <f t="shared" si="26"/>
        <v>8.4170657995568963</v>
      </c>
      <c r="AJ39" s="606"/>
      <c r="AK39" s="753"/>
      <c r="AL39" s="847"/>
      <c r="AM39" s="55">
        <f t="shared" si="8"/>
        <v>23600.565693951161</v>
      </c>
      <c r="AN39" s="56"/>
      <c r="AO39" s="57"/>
      <c r="AP39" s="58">
        <f t="shared" si="9"/>
        <v>100</v>
      </c>
      <c r="AQ39" s="652">
        <f>AN39+AO39</f>
        <v>0</v>
      </c>
    </row>
    <row r="40" spans="2:44" ht="26.25" customHeight="1" thickBot="1" x14ac:dyDescent="0.25">
      <c r="B40" s="154" t="s">
        <v>52</v>
      </c>
      <c r="C40" s="340">
        <f t="shared" ref="C40:I40" si="27">C39</f>
        <v>0</v>
      </c>
      <c r="D40" s="340">
        <f t="shared" si="27"/>
        <v>0</v>
      </c>
      <c r="E40" s="434">
        <f t="shared" si="27"/>
        <v>3844.857608507938</v>
      </c>
      <c r="F40" s="434">
        <f t="shared" si="27"/>
        <v>894.5309239391155</v>
      </c>
      <c r="G40" s="340">
        <f t="shared" si="27"/>
        <v>0</v>
      </c>
      <c r="H40" s="434">
        <f t="shared" si="27"/>
        <v>376.36685443535913</v>
      </c>
      <c r="I40" s="340">
        <f t="shared" si="27"/>
        <v>0</v>
      </c>
      <c r="J40" s="19"/>
      <c r="K40" s="434">
        <f t="shared" ref="K40:Q40" si="28">K39</f>
        <v>533.83722650982793</v>
      </c>
      <c r="L40" s="434">
        <f t="shared" si="28"/>
        <v>491.98936958789301</v>
      </c>
      <c r="M40" s="434">
        <f t="shared" si="28"/>
        <v>4435.0548743527297</v>
      </c>
      <c r="N40" s="434">
        <f t="shared" si="28"/>
        <v>0</v>
      </c>
      <c r="O40" s="340">
        <f t="shared" si="28"/>
        <v>0</v>
      </c>
      <c r="P40" s="340">
        <f t="shared" si="28"/>
        <v>0</v>
      </c>
      <c r="Q40" s="340">
        <f t="shared" si="28"/>
        <v>0</v>
      </c>
      <c r="R40" s="215">
        <f t="shared" si="23"/>
        <v>1204.709033677959</v>
      </c>
      <c r="S40" s="437">
        <f t="shared" ref="S40:AI40" si="29">S39</f>
        <v>7368.2255207307317</v>
      </c>
      <c r="T40" s="842">
        <f t="shared" si="29"/>
        <v>629.74428220960669</v>
      </c>
      <c r="U40" s="437">
        <f t="shared" si="29"/>
        <v>3821.25</v>
      </c>
      <c r="V40" s="844">
        <f t="shared" si="29"/>
        <v>0</v>
      </c>
      <c r="W40" s="433">
        <f t="shared" si="29"/>
        <v>26.504522243432294</v>
      </c>
      <c r="X40" s="433">
        <f t="shared" si="29"/>
        <v>41.839941186073261</v>
      </c>
      <c r="Y40" s="433">
        <f t="shared" si="29"/>
        <v>5.86556027348432</v>
      </c>
      <c r="Z40" s="433">
        <f t="shared" si="29"/>
        <v>50.02745064564224</v>
      </c>
      <c r="AA40" s="433">
        <f t="shared" si="29"/>
        <v>224.72510253368694</v>
      </c>
      <c r="AB40" s="433">
        <f t="shared" si="29"/>
        <v>27.668135415095179</v>
      </c>
      <c r="AC40" s="433">
        <f t="shared" si="29"/>
        <v>13.082072800690625</v>
      </c>
      <c r="AD40" s="433">
        <f t="shared" si="29"/>
        <v>70.766678603171144</v>
      </c>
      <c r="AE40" s="846">
        <f t="shared" si="29"/>
        <v>169.26481850833071</v>
      </c>
      <c r="AF40" s="434">
        <f t="shared" si="29"/>
        <v>376.44601179397569</v>
      </c>
      <c r="AG40" s="434">
        <f t="shared" si="29"/>
        <v>568.89074348384463</v>
      </c>
      <c r="AH40" s="434">
        <f t="shared" si="29"/>
        <v>250.95521260058192</v>
      </c>
      <c r="AI40" s="437">
        <f t="shared" si="29"/>
        <v>8.4170657995568963</v>
      </c>
      <c r="AJ40" s="606"/>
      <c r="AK40" s="753"/>
      <c r="AL40" s="847"/>
      <c r="AM40" s="55">
        <f t="shared" si="8"/>
        <v>23600.565693951161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4" ht="26.25" customHeight="1" thickBot="1" x14ac:dyDescent="0.25">
      <c r="B41" s="179" t="s">
        <v>53</v>
      </c>
      <c r="C41" s="446">
        <f t="shared" ref="C41:AL41" si="30">SUM(C29:C40)</f>
        <v>0</v>
      </c>
      <c r="D41" s="446">
        <f t="shared" si="30"/>
        <v>0</v>
      </c>
      <c r="E41" s="115">
        <f t="shared" si="30"/>
        <v>46138.291302095262</v>
      </c>
      <c r="F41" s="115">
        <f t="shared" si="30"/>
        <v>10734.371087269386</v>
      </c>
      <c r="G41" s="435">
        <f t="shared" si="30"/>
        <v>0</v>
      </c>
      <c r="H41" s="115">
        <f t="shared" si="30"/>
        <v>4516.4022532243098</v>
      </c>
      <c r="I41" s="191">
        <f t="shared" si="30"/>
        <v>0</v>
      </c>
      <c r="J41" s="195">
        <f>SUM(J29:J40)</f>
        <v>0</v>
      </c>
      <c r="K41" s="115">
        <f t="shared" si="30"/>
        <v>6406.0467181179347</v>
      </c>
      <c r="L41" s="115">
        <f t="shared" si="30"/>
        <v>5903.8724350547154</v>
      </c>
      <c r="M41" s="115">
        <f t="shared" si="30"/>
        <v>53220.658492232767</v>
      </c>
      <c r="N41" s="115">
        <f t="shared" si="30"/>
        <v>0</v>
      </c>
      <c r="O41" s="435">
        <f t="shared" si="30"/>
        <v>0</v>
      </c>
      <c r="P41" s="191">
        <f t="shared" si="30"/>
        <v>0</v>
      </c>
      <c r="Q41" s="191">
        <f t="shared" si="30"/>
        <v>0</v>
      </c>
      <c r="R41" s="115">
        <f t="shared" si="30"/>
        <v>14456.508404135506</v>
      </c>
      <c r="S41" s="118">
        <f t="shared" si="30"/>
        <v>88418.70624876878</v>
      </c>
      <c r="T41" s="843">
        <f>SUM(T29:T40)</f>
        <v>7556.931386515279</v>
      </c>
      <c r="U41" s="841">
        <f t="shared" si="30"/>
        <v>45855</v>
      </c>
      <c r="V41" s="706">
        <f t="shared" si="30"/>
        <v>0</v>
      </c>
      <c r="W41" s="119">
        <f t="shared" si="30"/>
        <v>318.05426692118755</v>
      </c>
      <c r="X41" s="119">
        <f t="shared" si="30"/>
        <v>502.07929423287902</v>
      </c>
      <c r="Y41" s="119">
        <f t="shared" si="30"/>
        <v>70.38672328181184</v>
      </c>
      <c r="Z41" s="119">
        <f t="shared" si="30"/>
        <v>600.32940774770702</v>
      </c>
      <c r="AA41" s="119">
        <f t="shared" si="30"/>
        <v>2696.7012304042423</v>
      </c>
      <c r="AB41" s="119">
        <f t="shared" si="30"/>
        <v>332.01762498114215</v>
      </c>
      <c r="AC41" s="119">
        <f t="shared" si="30"/>
        <v>156.9848736082875</v>
      </c>
      <c r="AD41" s="119">
        <f t="shared" si="30"/>
        <v>849.20014323805378</v>
      </c>
      <c r="AE41" s="121">
        <f t="shared" si="30"/>
        <v>2031.1778220999688</v>
      </c>
      <c r="AF41" s="183">
        <f t="shared" si="30"/>
        <v>4517.3521415277082</v>
      </c>
      <c r="AG41" s="120">
        <f t="shared" si="30"/>
        <v>6826.688921806136</v>
      </c>
      <c r="AH41" s="120">
        <f t="shared" si="30"/>
        <v>3011.4625512069829</v>
      </c>
      <c r="AI41" s="183">
        <f t="shared" si="30"/>
        <v>101.00478959468275</v>
      </c>
      <c r="AJ41" s="655">
        <f t="shared" si="30"/>
        <v>0</v>
      </c>
      <c r="AK41" s="119">
        <f t="shared" si="30"/>
        <v>0</v>
      </c>
      <c r="AL41" s="848">
        <f t="shared" si="30"/>
        <v>0</v>
      </c>
      <c r="AM41" s="67">
        <f>SUM(AM29:AM40)</f>
        <v>283206.7883274139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4" ht="36" customHeight="1" thickBot="1" x14ac:dyDescent="0.25">
      <c r="B42" s="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tr">
        <f>V21</f>
        <v>20.01.34</v>
      </c>
      <c r="W42" s="635">
        <f t="shared" ref="W42:AE42" si="31">W21</f>
        <v>0.83439814814814817</v>
      </c>
      <c r="X42" s="635" t="str">
        <f t="shared" si="31"/>
        <v>20.01.25</v>
      </c>
      <c r="Y42" s="635" t="str">
        <f t="shared" si="31"/>
        <v>08.03.18</v>
      </c>
      <c r="Z42" s="635" t="str">
        <f t="shared" si="31"/>
        <v>20.01.26</v>
      </c>
      <c r="AA42" s="635" t="str">
        <f t="shared" si="31"/>
        <v>20.01.27</v>
      </c>
      <c r="AB42" s="635">
        <f t="shared" si="31"/>
        <v>0.62581018518518516</v>
      </c>
      <c r="AC42" s="635" t="str">
        <f t="shared" si="31"/>
        <v>15.01.11</v>
      </c>
      <c r="AD42" s="635" t="str">
        <f t="shared" si="31"/>
        <v>20.01.33</v>
      </c>
      <c r="AE42" s="635">
        <f t="shared" si="31"/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4" ht="30" customHeight="1" thickTop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4"/>
    </row>
    <row r="44" spans="2:44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4" ht="20.25" x14ac:dyDescent="0.3">
      <c r="B45" s="1067" t="str">
        <f>B3</f>
        <v>RACCOLTA DIFFERENZIATA ANNO 2023- BALANGERO.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4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4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4" ht="90" thickBot="1" x14ac:dyDescent="0.25">
      <c r="B48" s="1064" t="s">
        <v>64</v>
      </c>
      <c r="C48" s="718" t="s">
        <v>4</v>
      </c>
      <c r="D48" s="718" t="s">
        <v>176</v>
      </c>
      <c r="E48" s="719" t="s">
        <v>5</v>
      </c>
      <c r="F48" s="721" t="s">
        <v>6</v>
      </c>
      <c r="G48" s="720" t="s">
        <v>212</v>
      </c>
      <c r="H48" s="722" t="s">
        <v>8</v>
      </c>
      <c r="I48" s="721" t="s">
        <v>9</v>
      </c>
      <c r="J48" s="879" t="s">
        <v>197</v>
      </c>
      <c r="K48" s="719" t="s">
        <v>11</v>
      </c>
      <c r="L48" s="719" t="s">
        <v>12</v>
      </c>
      <c r="M48" s="723" t="s">
        <v>13</v>
      </c>
      <c r="N48" s="723" t="s">
        <v>14</v>
      </c>
      <c r="O48" s="723" t="s">
        <v>8</v>
      </c>
      <c r="P48" s="438" t="s">
        <v>16</v>
      </c>
      <c r="Q48" s="438" t="s">
        <v>219</v>
      </c>
      <c r="R48" s="724" t="s">
        <v>18</v>
      </c>
      <c r="S48" s="732" t="s">
        <v>19</v>
      </c>
      <c r="T48" s="726" t="s">
        <v>20</v>
      </c>
      <c r="U48" s="724" t="s">
        <v>21</v>
      </c>
      <c r="V48" s="733" t="s">
        <v>22</v>
      </c>
      <c r="W48" s="734" t="s">
        <v>23</v>
      </c>
      <c r="X48" s="734" t="s">
        <v>24</v>
      </c>
      <c r="Y48" s="734" t="s">
        <v>25</v>
      </c>
      <c r="Z48" s="734" t="s">
        <v>26</v>
      </c>
      <c r="AA48" s="734" t="s">
        <v>27</v>
      </c>
      <c r="AB48" s="734" t="s">
        <v>28</v>
      </c>
      <c r="AC48" s="734" t="s">
        <v>29</v>
      </c>
      <c r="AD48" s="734" t="s">
        <v>30</v>
      </c>
      <c r="AE48" s="145" t="s">
        <v>31</v>
      </c>
      <c r="AF48" s="538" t="s">
        <v>187</v>
      </c>
      <c r="AG48" s="538" t="s">
        <v>189</v>
      </c>
      <c r="AH48" s="539" t="s">
        <v>188</v>
      </c>
      <c r="AI48" s="556" t="s">
        <v>190</v>
      </c>
      <c r="AJ48" s="645" t="s">
        <v>32</v>
      </c>
      <c r="AK48" s="646" t="s">
        <v>33</v>
      </c>
      <c r="AL48" s="202" t="s">
        <v>150</v>
      </c>
      <c r="AM48" s="647" t="s">
        <v>35</v>
      </c>
      <c r="AN48" s="699" t="s">
        <v>236</v>
      </c>
      <c r="AO48" s="649" t="s">
        <v>36</v>
      </c>
      <c r="AP48" s="672" t="s">
        <v>37</v>
      </c>
      <c r="AQ48" s="651" t="s">
        <v>38</v>
      </c>
    </row>
    <row r="49" spans="2:43" ht="13.5" thickBot="1" x14ac:dyDescent="0.25">
      <c r="B49" s="1065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618" t="s">
        <v>39</v>
      </c>
      <c r="AK49" s="126" t="s">
        <v>39</v>
      </c>
      <c r="AL49" s="203" t="s">
        <v>39</v>
      </c>
      <c r="AM49" s="129" t="s">
        <v>39</v>
      </c>
      <c r="AN49" s="700" t="s">
        <v>39</v>
      </c>
      <c r="AO49" s="176" t="s">
        <v>39</v>
      </c>
      <c r="AP49" s="673" t="s">
        <v>40</v>
      </c>
      <c r="AQ49" s="178" t="s">
        <v>39</v>
      </c>
    </row>
    <row r="50" spans="2:43" ht="22.5" customHeight="1" thickBot="1" x14ac:dyDescent="0.3">
      <c r="B50" s="738" t="s">
        <v>41</v>
      </c>
      <c r="C50" s="305"/>
      <c r="D50" s="624"/>
      <c r="E50" s="302"/>
      <c r="F50" s="264"/>
      <c r="G50" s="302">
        <v>0</v>
      </c>
      <c r="H50" s="262"/>
      <c r="I50" s="262"/>
      <c r="J50" s="277">
        <v>0</v>
      </c>
      <c r="K50" s="215"/>
      <c r="L50" s="215"/>
      <c r="M50" s="219"/>
      <c r="N50" s="215"/>
      <c r="O50" s="619"/>
      <c r="P50" s="459"/>
      <c r="Q50" s="262"/>
      <c r="R50" s="304">
        <f>SUM(AF50:AI50)</f>
        <v>0</v>
      </c>
      <c r="S50" s="305">
        <v>0</v>
      </c>
      <c r="T50" s="315">
        <f>SUM(V50:AE50)</f>
        <v>0</v>
      </c>
      <c r="U50" s="319">
        <v>0</v>
      </c>
      <c r="V50" s="986">
        <v>0</v>
      </c>
      <c r="W50" s="489">
        <v>0</v>
      </c>
      <c r="X50" s="489">
        <v>0</v>
      </c>
      <c r="Y50" s="489">
        <v>0</v>
      </c>
      <c r="Z50" s="489"/>
      <c r="AA50" s="489">
        <v>0</v>
      </c>
      <c r="AB50" s="489">
        <v>0</v>
      </c>
      <c r="AC50" s="489"/>
      <c r="AD50" s="489">
        <v>0</v>
      </c>
      <c r="AE50" s="1017">
        <v>0</v>
      </c>
      <c r="AF50" s="98"/>
      <c r="AG50" s="98"/>
      <c r="AH50" s="98"/>
      <c r="AI50" s="296"/>
      <c r="AJ50" s="217"/>
      <c r="AK50" s="218"/>
      <c r="AL50" s="269"/>
      <c r="AM50" s="55">
        <f>SUM(C50:U50)</f>
        <v>0</v>
      </c>
      <c r="AN50" s="701">
        <v>0</v>
      </c>
      <c r="AO50" s="223">
        <v>0</v>
      </c>
      <c r="AP50" s="674" t="e">
        <f t="shared" ref="AP50:AP56" si="32">(AM50*100)/(AM50+AQ50)</f>
        <v>#DIV/0!</v>
      </c>
      <c r="AQ50" s="662"/>
    </row>
    <row r="51" spans="2:43" ht="26.25" customHeight="1" thickBot="1" x14ac:dyDescent="0.3">
      <c r="B51" s="468" t="s">
        <v>42</v>
      </c>
      <c r="C51" s="217"/>
      <c r="D51" s="262"/>
      <c r="E51" s="215"/>
      <c r="F51" s="218"/>
      <c r="G51" s="215"/>
      <c r="H51" s="218"/>
      <c r="I51" s="218"/>
      <c r="J51" s="19"/>
      <c r="K51" s="215"/>
      <c r="L51" s="215"/>
      <c r="M51" s="219"/>
      <c r="N51" s="215"/>
      <c r="O51" s="215"/>
      <c r="P51" s="218"/>
      <c r="Q51" s="218"/>
      <c r="R51" s="304">
        <f t="shared" ref="R51:R61" si="33">SUM(AF51:AI51)</f>
        <v>0</v>
      </c>
      <c r="S51" s="220"/>
      <c r="T51" s="315">
        <f t="shared" ref="T51:T61" si="34">SUM(V51:AE51)</f>
        <v>0</v>
      </c>
      <c r="U51" s="320">
        <v>0</v>
      </c>
      <c r="V51" s="1018">
        <v>0</v>
      </c>
      <c r="W51" s="1019">
        <v>0</v>
      </c>
      <c r="X51" s="1019">
        <v>0</v>
      </c>
      <c r="Y51" s="1019">
        <v>0</v>
      </c>
      <c r="Z51" s="1019"/>
      <c r="AA51" s="1019">
        <v>0</v>
      </c>
      <c r="AB51" s="1019">
        <v>0</v>
      </c>
      <c r="AC51" s="1019"/>
      <c r="AD51" s="1019">
        <v>0</v>
      </c>
      <c r="AE51" s="1019">
        <v>0</v>
      </c>
      <c r="AF51" s="498"/>
      <c r="AG51" s="18"/>
      <c r="AH51" s="498"/>
      <c r="AI51" s="696"/>
      <c r="AJ51" s="663"/>
      <c r="AK51" s="268"/>
      <c r="AL51" s="270"/>
      <c r="AM51" s="55">
        <f t="shared" ref="AM51:AM61" si="35">SUM(C51:U51)</f>
        <v>0</v>
      </c>
      <c r="AN51" s="702"/>
      <c r="AO51" s="57"/>
      <c r="AP51" s="674" t="e">
        <f t="shared" si="32"/>
        <v>#DIV/0!</v>
      </c>
      <c r="AQ51" s="652">
        <f t="shared" ref="AQ51:AQ57" si="36">AN51+AO51</f>
        <v>0</v>
      </c>
    </row>
    <row r="52" spans="2:43" ht="26.25" customHeight="1" thickBot="1" x14ac:dyDescent="0.3">
      <c r="B52" s="469" t="s">
        <v>43</v>
      </c>
      <c r="C52" s="217"/>
      <c r="D52" s="262"/>
      <c r="E52" s="215"/>
      <c r="F52" s="218"/>
      <c r="G52" s="215"/>
      <c r="H52" s="218"/>
      <c r="I52" s="218"/>
      <c r="J52" s="19"/>
      <c r="K52" s="215"/>
      <c r="L52" s="215"/>
      <c r="M52" s="219"/>
      <c r="N52" s="215"/>
      <c r="O52" s="215"/>
      <c r="P52" s="218"/>
      <c r="Q52" s="218"/>
      <c r="R52" s="304">
        <f t="shared" si="33"/>
        <v>0</v>
      </c>
      <c r="S52" s="220"/>
      <c r="T52" s="315">
        <f t="shared" si="34"/>
        <v>0</v>
      </c>
      <c r="U52" s="320">
        <v>0</v>
      </c>
      <c r="V52" s="1018">
        <v>0</v>
      </c>
      <c r="W52" s="1019">
        <v>0</v>
      </c>
      <c r="X52" s="1019">
        <v>0</v>
      </c>
      <c r="Y52" s="1019">
        <v>0</v>
      </c>
      <c r="Z52" s="1019"/>
      <c r="AA52" s="1019">
        <v>0</v>
      </c>
      <c r="AB52" s="1019">
        <v>0</v>
      </c>
      <c r="AC52" s="1019"/>
      <c r="AD52" s="1019">
        <v>0</v>
      </c>
      <c r="AE52" s="1019">
        <v>0</v>
      </c>
      <c r="AF52" s="498"/>
      <c r="AG52" s="18"/>
      <c r="AH52" s="498"/>
      <c r="AI52" s="696"/>
      <c r="AJ52" s="663"/>
      <c r="AK52" s="268"/>
      <c r="AL52" s="270"/>
      <c r="AM52" s="55">
        <f t="shared" si="35"/>
        <v>0</v>
      </c>
      <c r="AN52" s="702"/>
      <c r="AO52" s="57"/>
      <c r="AP52" s="674" t="e">
        <f t="shared" si="32"/>
        <v>#DIV/0!</v>
      </c>
      <c r="AQ52" s="652">
        <f t="shared" si="36"/>
        <v>0</v>
      </c>
    </row>
    <row r="53" spans="2:43" ht="26.25" customHeight="1" thickBot="1" x14ac:dyDescent="0.3">
      <c r="B53" s="469" t="s">
        <v>44</v>
      </c>
      <c r="C53" s="217"/>
      <c r="D53" s="262"/>
      <c r="E53" s="215"/>
      <c r="F53" s="218"/>
      <c r="G53" s="215"/>
      <c r="H53" s="218"/>
      <c r="I53" s="218"/>
      <c r="J53" s="19"/>
      <c r="K53" s="215"/>
      <c r="L53" s="215"/>
      <c r="M53" s="219"/>
      <c r="N53" s="215"/>
      <c r="O53" s="215"/>
      <c r="P53" s="218"/>
      <c r="Q53" s="218"/>
      <c r="R53" s="304">
        <f t="shared" si="33"/>
        <v>0</v>
      </c>
      <c r="S53" s="220"/>
      <c r="T53" s="315">
        <f t="shared" si="34"/>
        <v>0</v>
      </c>
      <c r="U53" s="320">
        <v>0</v>
      </c>
      <c r="V53" s="1018">
        <v>0</v>
      </c>
      <c r="W53" s="1019">
        <v>0</v>
      </c>
      <c r="X53" s="1019">
        <v>0</v>
      </c>
      <c r="Y53" s="1019">
        <v>0</v>
      </c>
      <c r="Z53" s="1019"/>
      <c r="AA53" s="1019">
        <v>0</v>
      </c>
      <c r="AB53" s="1019">
        <v>0</v>
      </c>
      <c r="AC53" s="1019"/>
      <c r="AD53" s="1019">
        <v>0</v>
      </c>
      <c r="AE53" s="1019">
        <v>0</v>
      </c>
      <c r="AF53" s="498"/>
      <c r="AG53" s="18"/>
      <c r="AH53" s="498"/>
      <c r="AI53" s="696"/>
      <c r="AJ53" s="663"/>
      <c r="AK53" s="268"/>
      <c r="AL53" s="270"/>
      <c r="AM53" s="55">
        <f t="shared" si="35"/>
        <v>0</v>
      </c>
      <c r="AN53" s="702"/>
      <c r="AO53" s="57"/>
      <c r="AP53" s="674" t="e">
        <f t="shared" si="32"/>
        <v>#DIV/0!</v>
      </c>
      <c r="AQ53" s="652">
        <f t="shared" si="36"/>
        <v>0</v>
      </c>
    </row>
    <row r="54" spans="2:43" ht="26.25" customHeight="1" thickBot="1" x14ac:dyDescent="0.3">
      <c r="B54" s="470" t="s">
        <v>45</v>
      </c>
      <c r="C54" s="217"/>
      <c r="D54" s="262"/>
      <c r="E54" s="215"/>
      <c r="F54" s="218"/>
      <c r="G54" s="215"/>
      <c r="H54" s="218"/>
      <c r="I54" s="218"/>
      <c r="J54" s="19"/>
      <c r="K54" s="215"/>
      <c r="L54" s="215"/>
      <c r="M54" s="219"/>
      <c r="N54" s="215"/>
      <c r="O54" s="215"/>
      <c r="P54" s="218"/>
      <c r="Q54" s="218"/>
      <c r="R54" s="304">
        <f t="shared" si="33"/>
        <v>0</v>
      </c>
      <c r="S54" s="220"/>
      <c r="T54" s="315">
        <f t="shared" si="34"/>
        <v>0</v>
      </c>
      <c r="U54" s="320">
        <v>0</v>
      </c>
      <c r="V54" s="1018">
        <v>0</v>
      </c>
      <c r="W54" s="1019">
        <v>0</v>
      </c>
      <c r="X54" s="1019">
        <v>0</v>
      </c>
      <c r="Y54" s="1019">
        <v>0</v>
      </c>
      <c r="Z54" s="1019"/>
      <c r="AA54" s="1019">
        <v>0</v>
      </c>
      <c r="AB54" s="1019">
        <v>0</v>
      </c>
      <c r="AC54" s="1019"/>
      <c r="AD54" s="1019">
        <v>0</v>
      </c>
      <c r="AE54" s="1019">
        <v>0</v>
      </c>
      <c r="AF54" s="498"/>
      <c r="AG54" s="18"/>
      <c r="AH54" s="498"/>
      <c r="AI54" s="696"/>
      <c r="AJ54" s="663"/>
      <c r="AK54" s="268"/>
      <c r="AL54" s="270"/>
      <c r="AM54" s="55">
        <f t="shared" si="35"/>
        <v>0</v>
      </c>
      <c r="AN54" s="702"/>
      <c r="AO54" s="57"/>
      <c r="AP54" s="674" t="e">
        <f t="shared" si="32"/>
        <v>#DIV/0!</v>
      </c>
      <c r="AQ54" s="652">
        <f t="shared" si="36"/>
        <v>0</v>
      </c>
    </row>
    <row r="55" spans="2:43" ht="26.25" customHeight="1" thickBot="1" x14ac:dyDescent="0.3">
      <c r="B55" s="151" t="s">
        <v>46</v>
      </c>
      <c r="C55" s="217"/>
      <c r="D55" s="262"/>
      <c r="E55" s="215"/>
      <c r="F55" s="218"/>
      <c r="G55" s="215"/>
      <c r="H55" s="218"/>
      <c r="I55" s="218"/>
      <c r="J55" s="19"/>
      <c r="K55" s="215"/>
      <c r="L55" s="215"/>
      <c r="M55" s="219"/>
      <c r="N55" s="215"/>
      <c r="O55" s="215"/>
      <c r="P55" s="218"/>
      <c r="Q55" s="218"/>
      <c r="R55" s="304">
        <f t="shared" si="33"/>
        <v>0</v>
      </c>
      <c r="S55" s="220"/>
      <c r="T55" s="315">
        <f t="shared" si="34"/>
        <v>0</v>
      </c>
      <c r="U55" s="320">
        <v>0</v>
      </c>
      <c r="V55" s="1018">
        <v>0</v>
      </c>
      <c r="W55" s="1019">
        <v>0</v>
      </c>
      <c r="X55" s="1019">
        <v>0</v>
      </c>
      <c r="Y55" s="1019">
        <v>0</v>
      </c>
      <c r="Z55" s="1019"/>
      <c r="AA55" s="1019">
        <v>0</v>
      </c>
      <c r="AB55" s="1019">
        <v>0</v>
      </c>
      <c r="AC55" s="1019"/>
      <c r="AD55" s="1019">
        <v>0</v>
      </c>
      <c r="AE55" s="1019">
        <v>0</v>
      </c>
      <c r="AF55" s="498"/>
      <c r="AG55" s="18"/>
      <c r="AH55" s="498"/>
      <c r="AI55" s="696"/>
      <c r="AJ55" s="663"/>
      <c r="AK55" s="268"/>
      <c r="AL55" s="270"/>
      <c r="AM55" s="55">
        <f t="shared" si="35"/>
        <v>0</v>
      </c>
      <c r="AN55" s="703"/>
      <c r="AO55" s="62"/>
      <c r="AP55" s="675" t="e">
        <f t="shared" si="32"/>
        <v>#DIV/0!</v>
      </c>
      <c r="AQ55" s="653">
        <f t="shared" si="36"/>
        <v>0</v>
      </c>
    </row>
    <row r="56" spans="2:43" ht="26.25" customHeight="1" thickBot="1" x14ac:dyDescent="0.3">
      <c r="B56" s="469" t="s">
        <v>47</v>
      </c>
      <c r="C56" s="217"/>
      <c r="D56" s="262"/>
      <c r="E56" s="215"/>
      <c r="F56" s="218"/>
      <c r="G56" s="215"/>
      <c r="H56" s="218"/>
      <c r="I56" s="218"/>
      <c r="J56" s="19"/>
      <c r="K56" s="215"/>
      <c r="L56" s="215"/>
      <c r="M56" s="219"/>
      <c r="N56" s="215"/>
      <c r="O56" s="215"/>
      <c r="P56" s="218"/>
      <c r="Q56" s="218"/>
      <c r="R56" s="304">
        <f t="shared" si="33"/>
        <v>0</v>
      </c>
      <c r="S56" s="220"/>
      <c r="T56" s="315">
        <f t="shared" si="34"/>
        <v>0</v>
      </c>
      <c r="U56" s="320">
        <v>0</v>
      </c>
      <c r="V56" s="1018">
        <v>0</v>
      </c>
      <c r="W56" s="1019">
        <v>0</v>
      </c>
      <c r="X56" s="1019">
        <v>0</v>
      </c>
      <c r="Y56" s="1019">
        <v>0</v>
      </c>
      <c r="Z56" s="1019"/>
      <c r="AA56" s="1019">
        <v>0</v>
      </c>
      <c r="AB56" s="1019">
        <v>0</v>
      </c>
      <c r="AC56" s="1019"/>
      <c r="AD56" s="1019">
        <v>0</v>
      </c>
      <c r="AE56" s="1019">
        <v>0</v>
      </c>
      <c r="AF56" s="498"/>
      <c r="AG56" s="18"/>
      <c r="AH56" s="498"/>
      <c r="AI56" s="696"/>
      <c r="AJ56" s="663"/>
      <c r="AK56" s="268"/>
      <c r="AL56" s="270"/>
      <c r="AM56" s="55">
        <f t="shared" si="35"/>
        <v>0</v>
      </c>
      <c r="AN56" s="702"/>
      <c r="AO56" s="57"/>
      <c r="AP56" s="674" t="e">
        <f t="shared" si="32"/>
        <v>#DIV/0!</v>
      </c>
      <c r="AQ56" s="652">
        <f t="shared" si="36"/>
        <v>0</v>
      </c>
    </row>
    <row r="57" spans="2:43" ht="26.25" customHeight="1" thickBot="1" x14ac:dyDescent="0.3">
      <c r="B57" s="468" t="s">
        <v>48</v>
      </c>
      <c r="C57" s="217"/>
      <c r="D57" s="262"/>
      <c r="E57" s="215"/>
      <c r="F57" s="218"/>
      <c r="G57" s="215"/>
      <c r="H57" s="218"/>
      <c r="I57" s="218"/>
      <c r="J57" s="19"/>
      <c r="K57" s="215"/>
      <c r="L57" s="215"/>
      <c r="M57" s="219"/>
      <c r="N57" s="215"/>
      <c r="O57" s="215"/>
      <c r="P57" s="218"/>
      <c r="Q57" s="218"/>
      <c r="R57" s="304">
        <f t="shared" si="33"/>
        <v>0</v>
      </c>
      <c r="S57" s="220"/>
      <c r="T57" s="315">
        <f t="shared" si="34"/>
        <v>0</v>
      </c>
      <c r="U57" s="320">
        <v>0</v>
      </c>
      <c r="V57" s="1018">
        <v>0</v>
      </c>
      <c r="W57" s="1019">
        <v>0</v>
      </c>
      <c r="X57" s="1019">
        <v>0</v>
      </c>
      <c r="Y57" s="1019">
        <v>0</v>
      </c>
      <c r="Z57" s="1019"/>
      <c r="AA57" s="1019">
        <v>0</v>
      </c>
      <c r="AB57" s="1019">
        <v>0</v>
      </c>
      <c r="AC57" s="1019"/>
      <c r="AD57" s="1019">
        <v>0</v>
      </c>
      <c r="AE57" s="1019">
        <v>0</v>
      </c>
      <c r="AF57" s="498"/>
      <c r="AG57" s="18"/>
      <c r="AH57" s="498"/>
      <c r="AI57" s="696"/>
      <c r="AJ57" s="663"/>
      <c r="AK57" s="268"/>
      <c r="AL57" s="270"/>
      <c r="AM57" s="55">
        <f t="shared" si="35"/>
        <v>0</v>
      </c>
      <c r="AN57" s="702"/>
      <c r="AO57" s="57"/>
      <c r="AP57" s="674" t="e">
        <f t="shared" ref="AP57:AP62" si="37">(AM57*100)/(AM57+AQ57)</f>
        <v>#DIV/0!</v>
      </c>
      <c r="AQ57" s="652">
        <f t="shared" si="36"/>
        <v>0</v>
      </c>
    </row>
    <row r="58" spans="2:43" ht="26.25" customHeight="1" thickBot="1" x14ac:dyDescent="0.3">
      <c r="B58" s="469" t="s">
        <v>49</v>
      </c>
      <c r="C58" s="217"/>
      <c r="D58" s="262"/>
      <c r="E58" s="215"/>
      <c r="F58" s="218"/>
      <c r="G58" s="215"/>
      <c r="H58" s="218"/>
      <c r="I58" s="218"/>
      <c r="J58" s="19"/>
      <c r="K58" s="215"/>
      <c r="L58" s="215"/>
      <c r="M58" s="219"/>
      <c r="N58" s="215"/>
      <c r="O58" s="215"/>
      <c r="P58" s="218"/>
      <c r="Q58" s="218"/>
      <c r="R58" s="304">
        <f t="shared" si="33"/>
        <v>0</v>
      </c>
      <c r="S58" s="220"/>
      <c r="T58" s="315">
        <f t="shared" si="34"/>
        <v>0</v>
      </c>
      <c r="U58" s="320">
        <v>0</v>
      </c>
      <c r="V58" s="1018">
        <v>0</v>
      </c>
      <c r="W58" s="1019">
        <v>0</v>
      </c>
      <c r="X58" s="1019">
        <v>0</v>
      </c>
      <c r="Y58" s="1019">
        <v>0</v>
      </c>
      <c r="Z58" s="1019"/>
      <c r="AA58" s="1019">
        <v>0</v>
      </c>
      <c r="AB58" s="1019">
        <v>0</v>
      </c>
      <c r="AC58" s="1019"/>
      <c r="AD58" s="1019">
        <v>0</v>
      </c>
      <c r="AE58" s="1019">
        <v>0</v>
      </c>
      <c r="AF58" s="498"/>
      <c r="AG58" s="18"/>
      <c r="AH58" s="498"/>
      <c r="AI58" s="696"/>
      <c r="AJ58" s="663"/>
      <c r="AK58" s="268"/>
      <c r="AL58" s="270"/>
      <c r="AM58" s="55">
        <f t="shared" si="35"/>
        <v>0</v>
      </c>
      <c r="AN58" s="702"/>
      <c r="AO58" s="57"/>
      <c r="AP58" s="674" t="e">
        <f t="shared" si="37"/>
        <v>#DIV/0!</v>
      </c>
      <c r="AQ58" s="652">
        <f>AN58+AO58</f>
        <v>0</v>
      </c>
    </row>
    <row r="59" spans="2:43" ht="26.25" customHeight="1" thickBot="1" x14ac:dyDescent="0.3">
      <c r="B59" s="469" t="s">
        <v>50</v>
      </c>
      <c r="C59" s="217"/>
      <c r="D59" s="262"/>
      <c r="E59" s="215"/>
      <c r="F59" s="218"/>
      <c r="G59" s="215"/>
      <c r="H59" s="218"/>
      <c r="I59" s="218"/>
      <c r="J59" s="19"/>
      <c r="K59" s="215"/>
      <c r="L59" s="215"/>
      <c r="M59" s="219"/>
      <c r="N59" s="215"/>
      <c r="O59" s="215"/>
      <c r="P59" s="329"/>
      <c r="Q59" s="329"/>
      <c r="R59" s="304">
        <f t="shared" si="33"/>
        <v>0</v>
      </c>
      <c r="S59" s="220"/>
      <c r="T59" s="315">
        <f t="shared" si="34"/>
        <v>0</v>
      </c>
      <c r="U59" s="320">
        <v>0</v>
      </c>
      <c r="V59" s="1018">
        <v>0</v>
      </c>
      <c r="W59" s="1019">
        <v>0</v>
      </c>
      <c r="X59" s="1019">
        <v>0</v>
      </c>
      <c r="Y59" s="1019">
        <v>0</v>
      </c>
      <c r="Z59" s="1019"/>
      <c r="AA59" s="1019">
        <v>0</v>
      </c>
      <c r="AB59" s="1019">
        <v>0</v>
      </c>
      <c r="AC59" s="1019"/>
      <c r="AD59" s="1019">
        <v>0</v>
      </c>
      <c r="AE59" s="1019">
        <v>0</v>
      </c>
      <c r="AF59" s="498"/>
      <c r="AG59" s="18"/>
      <c r="AH59" s="498"/>
      <c r="AI59" s="696"/>
      <c r="AJ59" s="663"/>
      <c r="AK59" s="268"/>
      <c r="AL59" s="270"/>
      <c r="AM59" s="55">
        <f t="shared" si="35"/>
        <v>0</v>
      </c>
      <c r="AN59" s="702"/>
      <c r="AO59" s="57"/>
      <c r="AP59" s="674" t="e">
        <f t="shared" si="37"/>
        <v>#DIV/0!</v>
      </c>
      <c r="AQ59" s="652">
        <f>AN59+AO59</f>
        <v>0</v>
      </c>
    </row>
    <row r="60" spans="2:43" ht="26.25" customHeight="1" thickBot="1" x14ac:dyDescent="0.3">
      <c r="B60" s="468" t="s">
        <v>51</v>
      </c>
      <c r="C60" s="217"/>
      <c r="D60" s="262"/>
      <c r="E60" s="215"/>
      <c r="F60" s="218"/>
      <c r="G60" s="215"/>
      <c r="H60" s="218"/>
      <c r="I60" s="218"/>
      <c r="J60" s="19"/>
      <c r="K60" s="215"/>
      <c r="L60" s="215"/>
      <c r="M60" s="219"/>
      <c r="N60" s="215"/>
      <c r="O60" s="215"/>
      <c r="P60" s="329"/>
      <c r="Q60" s="329"/>
      <c r="R60" s="304">
        <f t="shared" si="33"/>
        <v>0</v>
      </c>
      <c r="S60" s="220"/>
      <c r="T60" s="315">
        <f t="shared" si="34"/>
        <v>0</v>
      </c>
      <c r="U60" s="320">
        <v>0</v>
      </c>
      <c r="V60" s="1018">
        <v>0</v>
      </c>
      <c r="W60" s="1019">
        <v>0</v>
      </c>
      <c r="X60" s="1019">
        <v>0</v>
      </c>
      <c r="Y60" s="1019">
        <v>0</v>
      </c>
      <c r="Z60" s="1019"/>
      <c r="AA60" s="1019">
        <v>0</v>
      </c>
      <c r="AB60" s="1019">
        <v>0</v>
      </c>
      <c r="AC60" s="1019"/>
      <c r="AD60" s="1019">
        <v>0</v>
      </c>
      <c r="AE60" s="1019">
        <v>0</v>
      </c>
      <c r="AF60" s="498"/>
      <c r="AG60" s="18"/>
      <c r="AH60" s="498"/>
      <c r="AI60" s="696"/>
      <c r="AJ60" s="663"/>
      <c r="AK60" s="268"/>
      <c r="AL60" s="270"/>
      <c r="AM60" s="55">
        <f t="shared" si="35"/>
        <v>0</v>
      </c>
      <c r="AN60" s="702"/>
      <c r="AO60" s="57"/>
      <c r="AP60" s="674" t="e">
        <f t="shared" si="37"/>
        <v>#DIV/0!</v>
      </c>
      <c r="AQ60" s="652">
        <f>AN60+AO60</f>
        <v>0</v>
      </c>
    </row>
    <row r="61" spans="2:43" ht="26.25" customHeight="1" thickBot="1" x14ac:dyDescent="0.3">
      <c r="B61" s="470" t="s">
        <v>52</v>
      </c>
      <c r="C61" s="306"/>
      <c r="D61" s="453"/>
      <c r="E61" s="307"/>
      <c r="F61" s="308"/>
      <c r="G61" s="307"/>
      <c r="H61" s="308"/>
      <c r="I61" s="308"/>
      <c r="J61" s="327"/>
      <c r="K61" s="307">
        <v>22728</v>
      </c>
      <c r="L61" s="307"/>
      <c r="M61" s="309"/>
      <c r="N61" s="307"/>
      <c r="O61" s="307"/>
      <c r="P61" s="330"/>
      <c r="Q61" s="330"/>
      <c r="R61" s="304">
        <f t="shared" si="33"/>
        <v>215</v>
      </c>
      <c r="S61" s="310"/>
      <c r="T61" s="315">
        <f t="shared" si="34"/>
        <v>320</v>
      </c>
      <c r="U61" s="321">
        <v>0</v>
      </c>
      <c r="V61" s="1020">
        <v>0</v>
      </c>
      <c r="W61" s="1021">
        <v>0</v>
      </c>
      <c r="X61" s="1021">
        <v>0</v>
      </c>
      <c r="Y61" s="1021">
        <v>0</v>
      </c>
      <c r="Z61" s="1021"/>
      <c r="AA61" s="1021">
        <v>0</v>
      </c>
      <c r="AB61" s="1021">
        <v>0</v>
      </c>
      <c r="AC61" s="1021"/>
      <c r="AD61" s="1021">
        <v>320</v>
      </c>
      <c r="AE61" s="1021">
        <v>0</v>
      </c>
      <c r="AF61" s="499"/>
      <c r="AG61" s="79">
        <v>215</v>
      </c>
      <c r="AH61" s="499"/>
      <c r="AI61" s="697"/>
      <c r="AJ61" s="664"/>
      <c r="AK61" s="313"/>
      <c r="AL61" s="314"/>
      <c r="AM61" s="55">
        <f t="shared" si="35"/>
        <v>23263</v>
      </c>
      <c r="AN61" s="704"/>
      <c r="AO61" s="113"/>
      <c r="AP61" s="676">
        <f t="shared" si="37"/>
        <v>100</v>
      </c>
      <c r="AQ61" s="654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8">SUM(C50:C61)</f>
        <v>0</v>
      </c>
      <c r="D62" s="427"/>
      <c r="E62" s="115">
        <f t="shared" si="38"/>
        <v>0</v>
      </c>
      <c r="F62" s="191">
        <f t="shared" si="38"/>
        <v>0</v>
      </c>
      <c r="G62" s="115">
        <f t="shared" si="38"/>
        <v>0</v>
      </c>
      <c r="H62" s="191">
        <f t="shared" si="38"/>
        <v>0</v>
      </c>
      <c r="I62" s="191">
        <f t="shared" si="38"/>
        <v>0</v>
      </c>
      <c r="J62" s="195">
        <f>SUM(J50:J61)</f>
        <v>0</v>
      </c>
      <c r="K62" s="115">
        <f t="shared" si="38"/>
        <v>22728</v>
      </c>
      <c r="L62" s="115">
        <f t="shared" si="38"/>
        <v>0</v>
      </c>
      <c r="M62" s="115">
        <f t="shared" si="38"/>
        <v>0</v>
      </c>
      <c r="N62" s="115">
        <f t="shared" si="38"/>
        <v>0</v>
      </c>
      <c r="O62" s="115">
        <f t="shared" si="38"/>
        <v>0</v>
      </c>
      <c r="P62" s="191">
        <f t="shared" si="38"/>
        <v>0</v>
      </c>
      <c r="Q62" s="191">
        <f t="shared" si="38"/>
        <v>0</v>
      </c>
      <c r="R62" s="115">
        <f>SUM(R50:R61)</f>
        <v>215</v>
      </c>
      <c r="S62" s="116">
        <f>SUM(S50:S61)</f>
        <v>0</v>
      </c>
      <c r="T62" s="117">
        <f>SUM(T50:T61)</f>
        <v>320</v>
      </c>
      <c r="U62" s="118">
        <f t="shared" ref="U62:AL62" si="39">SUM(U50:U61)</f>
        <v>0</v>
      </c>
      <c r="V62" s="186">
        <f t="shared" si="39"/>
        <v>0</v>
      </c>
      <c r="W62" s="119">
        <f t="shared" si="39"/>
        <v>0</v>
      </c>
      <c r="X62" s="119">
        <f t="shared" si="39"/>
        <v>0</v>
      </c>
      <c r="Y62" s="119">
        <f t="shared" si="39"/>
        <v>0</v>
      </c>
      <c r="Z62" s="119">
        <f t="shared" si="39"/>
        <v>0</v>
      </c>
      <c r="AA62" s="119">
        <f t="shared" si="39"/>
        <v>0</v>
      </c>
      <c r="AB62" s="119">
        <f t="shared" si="39"/>
        <v>0</v>
      </c>
      <c r="AC62" s="119">
        <f t="shared" si="39"/>
        <v>0</v>
      </c>
      <c r="AD62" s="119">
        <f t="shared" si="39"/>
        <v>320</v>
      </c>
      <c r="AE62" s="184">
        <f t="shared" si="39"/>
        <v>0</v>
      </c>
      <c r="AF62" s="184">
        <f t="shared" si="39"/>
        <v>0</v>
      </c>
      <c r="AG62" s="184">
        <f t="shared" si="39"/>
        <v>215</v>
      </c>
      <c r="AH62" s="184">
        <f t="shared" si="39"/>
        <v>0</v>
      </c>
      <c r="AI62" s="119">
        <f t="shared" si="39"/>
        <v>0</v>
      </c>
      <c r="AJ62" s="655">
        <f t="shared" si="39"/>
        <v>0</v>
      </c>
      <c r="AK62" s="120">
        <f t="shared" si="39"/>
        <v>0</v>
      </c>
      <c r="AL62" s="121">
        <f t="shared" si="39"/>
        <v>0</v>
      </c>
      <c r="AM62" s="67">
        <f>SUM(C62:U62)</f>
        <v>23263</v>
      </c>
      <c r="AN62" s="705">
        <f>SUM(AN50:AN61)</f>
        <v>0</v>
      </c>
      <c r="AO62" s="123">
        <f>SUM(AO50:AO61)</f>
        <v>0</v>
      </c>
      <c r="AP62" s="68">
        <f t="shared" si="37"/>
        <v>100</v>
      </c>
      <c r="AQ62" s="124">
        <f>AN62+AO62</f>
        <v>0</v>
      </c>
    </row>
    <row r="63" spans="2:43" ht="36" customHeight="1" thickBot="1" x14ac:dyDescent="0.25">
      <c r="B63" s="639" t="s">
        <v>54</v>
      </c>
      <c r="C63" s="628">
        <v>0.83412037037037035</v>
      </c>
      <c r="D63" s="628" t="s">
        <v>220</v>
      </c>
      <c r="E63" s="629">
        <v>0.83473379629629629</v>
      </c>
      <c r="F63" s="629" t="s">
        <v>221</v>
      </c>
      <c r="G63" s="629" t="s">
        <v>213</v>
      </c>
      <c r="H63" s="630">
        <v>0.62577546296296294</v>
      </c>
      <c r="I63" s="630"/>
      <c r="J63" s="630" t="s">
        <v>198</v>
      </c>
      <c r="K63" s="629" t="s">
        <v>56</v>
      </c>
      <c r="L63" s="629" t="s">
        <v>222</v>
      </c>
      <c r="M63" s="629">
        <v>0.83446759259259251</v>
      </c>
      <c r="N63" s="629">
        <v>0.83415509259259257</v>
      </c>
      <c r="O63" s="629" t="s">
        <v>227</v>
      </c>
      <c r="P63" s="630" t="s">
        <v>214</v>
      </c>
      <c r="Q63" s="630" t="s">
        <v>238</v>
      </c>
      <c r="R63" s="629"/>
      <c r="S63" s="632">
        <v>0.83549768518518519</v>
      </c>
      <c r="T63" s="633"/>
      <c r="U63" s="638">
        <v>0.70906250000000004</v>
      </c>
      <c r="V63" s="740" t="str">
        <f>V21</f>
        <v>20.01.34</v>
      </c>
      <c r="W63" s="740">
        <f t="shared" ref="W63:AE63" si="40">W21</f>
        <v>0.83439814814814817</v>
      </c>
      <c r="X63" s="740" t="str">
        <f t="shared" si="40"/>
        <v>20.01.25</v>
      </c>
      <c r="Y63" s="740" t="str">
        <f t="shared" si="40"/>
        <v>08.03.18</v>
      </c>
      <c r="Z63" s="740" t="str">
        <f t="shared" si="40"/>
        <v>20.01.26</v>
      </c>
      <c r="AA63" s="740" t="str">
        <f t="shared" si="40"/>
        <v>20.01.27</v>
      </c>
      <c r="AB63" s="740">
        <f t="shared" si="40"/>
        <v>0.62581018518518516</v>
      </c>
      <c r="AC63" s="740" t="str">
        <f t="shared" si="40"/>
        <v>15.01.11</v>
      </c>
      <c r="AD63" s="740" t="str">
        <f t="shared" si="40"/>
        <v>20.01.33</v>
      </c>
      <c r="AE63" s="740">
        <f t="shared" si="40"/>
        <v>0.6673958333333333</v>
      </c>
      <c r="AF63" s="741" t="s">
        <v>208</v>
      </c>
      <c r="AG63" s="634" t="s">
        <v>209</v>
      </c>
      <c r="AH63" s="634" t="s">
        <v>210</v>
      </c>
      <c r="AI63" s="376" t="s">
        <v>211</v>
      </c>
      <c r="AJ63" s="635">
        <v>0.6257638888888889</v>
      </c>
      <c r="AK63" s="376">
        <v>0.83543981481481477</v>
      </c>
      <c r="AL63" s="636">
        <v>0.83545138888888892</v>
      </c>
      <c r="AM63" s="374"/>
      <c r="AN63" s="375">
        <v>0.83542824074074085</v>
      </c>
      <c r="AO63" s="376">
        <v>0.83549768518518519</v>
      </c>
      <c r="AP63" s="518"/>
      <c r="AQ63" s="518"/>
    </row>
    <row r="64" spans="2:43" ht="36" customHeight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BALANGERO.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64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22</v>
      </c>
      <c r="W70" s="734" t="s">
        <v>23</v>
      </c>
      <c r="X70" s="734" t="s">
        <v>24</v>
      </c>
      <c r="Y70" s="734" t="s">
        <v>25</v>
      </c>
      <c r="Z70" s="568" t="s">
        <v>26</v>
      </c>
      <c r="AA70" s="734" t="s">
        <v>27</v>
      </c>
      <c r="AB70" s="734" t="s">
        <v>28</v>
      </c>
      <c r="AC70" s="734" t="s">
        <v>29</v>
      </c>
      <c r="AD70" s="734" t="s">
        <v>30</v>
      </c>
      <c r="AE70" s="859" t="s">
        <v>31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8.5" customHeight="1" x14ac:dyDescent="0.2">
      <c r="B72" s="150" t="s">
        <v>41</v>
      </c>
      <c r="C72" s="261">
        <f t="shared" ref="C72:Q72" si="41">C29+C8+C50</f>
        <v>16480</v>
      </c>
      <c r="D72" s="261">
        <f t="shared" si="41"/>
        <v>0</v>
      </c>
      <c r="E72" s="79">
        <f t="shared" si="41"/>
        <v>5464.8576085079385</v>
      </c>
      <c r="F72" s="524">
        <f t="shared" si="41"/>
        <v>8974.5309239391154</v>
      </c>
      <c r="G72" s="524">
        <f t="shared" si="41"/>
        <v>860</v>
      </c>
      <c r="H72" s="524">
        <f t="shared" si="41"/>
        <v>8786.3668544353586</v>
      </c>
      <c r="I72" s="524">
        <f t="shared" si="41"/>
        <v>0</v>
      </c>
      <c r="J72" s="524">
        <f t="shared" si="41"/>
        <v>0</v>
      </c>
      <c r="K72" s="524">
        <f t="shared" si="41"/>
        <v>623.83722650982793</v>
      </c>
      <c r="L72" s="524">
        <f t="shared" si="41"/>
        <v>491.98936958789301</v>
      </c>
      <c r="M72" s="524">
        <f t="shared" si="41"/>
        <v>4685.0548743527297</v>
      </c>
      <c r="N72" s="524">
        <f t="shared" si="41"/>
        <v>1230</v>
      </c>
      <c r="O72" s="524">
        <f t="shared" si="41"/>
        <v>0</v>
      </c>
      <c r="P72" s="524">
        <f t="shared" si="41"/>
        <v>7800</v>
      </c>
      <c r="Q72" s="524">
        <f t="shared" si="41"/>
        <v>0</v>
      </c>
      <c r="R72" s="524">
        <f t="shared" ref="R72:R83" si="42">SUM(AF72:AI72)</f>
        <v>1494.7090336779593</v>
      </c>
      <c r="S72" s="665">
        <f t="shared" ref="S72:S82" si="43">S8+S29</f>
        <v>14393.225520730732</v>
      </c>
      <c r="T72" s="867">
        <f>SUM(V72:AE72)</f>
        <v>629.74428220960669</v>
      </c>
      <c r="U72" s="864">
        <f t="shared" ref="U72:AL72" si="44">U29+U8+U50</f>
        <v>3821.25</v>
      </c>
      <c r="V72" s="860">
        <f t="shared" si="44"/>
        <v>0</v>
      </c>
      <c r="W72" s="666">
        <f t="shared" si="44"/>
        <v>26.504522243432294</v>
      </c>
      <c r="X72" s="666">
        <f t="shared" si="44"/>
        <v>41.839941186073261</v>
      </c>
      <c r="Y72" s="666">
        <f t="shared" si="44"/>
        <v>5.86556027348432</v>
      </c>
      <c r="Z72" s="666">
        <f t="shared" si="44"/>
        <v>50.02745064564224</v>
      </c>
      <c r="AA72" s="666">
        <f t="shared" si="44"/>
        <v>224.72510253368694</v>
      </c>
      <c r="AB72" s="666">
        <f t="shared" si="44"/>
        <v>27.668135415095179</v>
      </c>
      <c r="AC72" s="666">
        <f t="shared" si="44"/>
        <v>13.082072800690625</v>
      </c>
      <c r="AD72" s="666">
        <f t="shared" si="44"/>
        <v>70.766678603171144</v>
      </c>
      <c r="AE72" s="861">
        <f t="shared" si="44"/>
        <v>169.26481850833071</v>
      </c>
      <c r="AF72" s="855">
        <f t="shared" si="44"/>
        <v>376.44601179397569</v>
      </c>
      <c r="AG72" s="688">
        <f t="shared" si="44"/>
        <v>858.89074348384463</v>
      </c>
      <c r="AH72" s="688">
        <f t="shared" si="44"/>
        <v>250.95521260058192</v>
      </c>
      <c r="AI72" s="689">
        <f t="shared" si="44"/>
        <v>8.4170657995568963</v>
      </c>
      <c r="AJ72" s="667">
        <f t="shared" si="44"/>
        <v>0</v>
      </c>
      <c r="AK72" s="851">
        <f t="shared" si="44"/>
        <v>0</v>
      </c>
      <c r="AL72" s="853">
        <f t="shared" si="44"/>
        <v>0</v>
      </c>
      <c r="AM72" s="100">
        <f>SUM(C72:S72)+T72+U72+AJ72+AK72+AL72</f>
        <v>75735.565693951154</v>
      </c>
      <c r="AN72" s="668">
        <f t="shared" ref="AN72:AO83" si="45">AN8</f>
        <v>20380</v>
      </c>
      <c r="AO72" s="669">
        <f t="shared" si="45"/>
        <v>0</v>
      </c>
      <c r="AP72" s="690">
        <f t="shared" ref="AP72:AP84" si="46">(AM72*100)/(AM72+AQ72)</f>
        <v>78.796358474449917</v>
      </c>
      <c r="AQ72" s="691">
        <f t="shared" ref="AQ72:AQ84" si="47">AN72+AO72</f>
        <v>20380</v>
      </c>
    </row>
    <row r="73" spans="2:43" ht="26.25" customHeight="1" x14ac:dyDescent="0.2">
      <c r="B73" s="151" t="s">
        <v>42</v>
      </c>
      <c r="C73" s="17">
        <f t="shared" ref="C73:Q73" si="48">C30+C9+C51</f>
        <v>13210</v>
      </c>
      <c r="D73" s="94">
        <f t="shared" si="48"/>
        <v>0</v>
      </c>
      <c r="E73" s="18">
        <f t="shared" si="48"/>
        <v>8024.8576085079385</v>
      </c>
      <c r="F73" s="18">
        <f t="shared" si="48"/>
        <v>7914.5309239391154</v>
      </c>
      <c r="G73" s="18">
        <f t="shared" si="48"/>
        <v>1500</v>
      </c>
      <c r="H73" s="18">
        <f t="shared" si="48"/>
        <v>7276.3668544353595</v>
      </c>
      <c r="I73" s="18">
        <f t="shared" si="48"/>
        <v>0</v>
      </c>
      <c r="J73" s="18">
        <f t="shared" si="48"/>
        <v>0</v>
      </c>
      <c r="K73" s="18">
        <f t="shared" si="48"/>
        <v>673.83722650982793</v>
      </c>
      <c r="L73" s="18">
        <f t="shared" si="48"/>
        <v>491.98936958789301</v>
      </c>
      <c r="M73" s="18">
        <f t="shared" si="48"/>
        <v>5025.0548743527297</v>
      </c>
      <c r="N73" s="18">
        <f t="shared" si="48"/>
        <v>1250</v>
      </c>
      <c r="O73" s="18">
        <f t="shared" si="48"/>
        <v>0</v>
      </c>
      <c r="P73" s="18">
        <f t="shared" si="48"/>
        <v>7160</v>
      </c>
      <c r="Q73" s="18">
        <f t="shared" si="48"/>
        <v>0</v>
      </c>
      <c r="R73" s="18">
        <f t="shared" si="42"/>
        <v>1384.7090336779593</v>
      </c>
      <c r="S73" s="20">
        <f t="shared" si="43"/>
        <v>7898.2255207307317</v>
      </c>
      <c r="T73" s="768">
        <f t="shared" ref="T73:T82" si="49">SUM(V73:AE73)</f>
        <v>629.74428220960669</v>
      </c>
      <c r="U73" s="865">
        <f t="shared" ref="U73:AL73" si="50">U30+U9+U51</f>
        <v>3821.25</v>
      </c>
      <c r="V73" s="775">
        <f t="shared" si="50"/>
        <v>0</v>
      </c>
      <c r="W73" s="76">
        <f t="shared" si="50"/>
        <v>26.504522243432294</v>
      </c>
      <c r="X73" s="76">
        <f t="shared" si="50"/>
        <v>41.839941186073261</v>
      </c>
      <c r="Y73" s="76">
        <f t="shared" si="50"/>
        <v>5.86556027348432</v>
      </c>
      <c r="Z73" s="76">
        <f t="shared" si="50"/>
        <v>50.02745064564224</v>
      </c>
      <c r="AA73" s="76">
        <f t="shared" si="50"/>
        <v>224.72510253368694</v>
      </c>
      <c r="AB73" s="76">
        <f t="shared" si="50"/>
        <v>27.668135415095179</v>
      </c>
      <c r="AC73" s="76">
        <f t="shared" si="50"/>
        <v>13.082072800690625</v>
      </c>
      <c r="AD73" s="76">
        <f t="shared" si="50"/>
        <v>70.766678603171144</v>
      </c>
      <c r="AE73" s="765">
        <f t="shared" si="50"/>
        <v>169.26481850833071</v>
      </c>
      <c r="AF73" s="856">
        <f t="shared" si="50"/>
        <v>376.44601179397569</v>
      </c>
      <c r="AG73" s="500">
        <f t="shared" si="50"/>
        <v>748.89074348384463</v>
      </c>
      <c r="AH73" s="500">
        <f t="shared" si="50"/>
        <v>250.95521260058192</v>
      </c>
      <c r="AI73" s="554">
        <f t="shared" si="50"/>
        <v>8.4170657995568963</v>
      </c>
      <c r="AJ73" s="529">
        <f t="shared" si="50"/>
        <v>0</v>
      </c>
      <c r="AK73" s="793">
        <f t="shared" si="50"/>
        <v>0</v>
      </c>
      <c r="AL73" s="525">
        <f t="shared" si="50"/>
        <v>0</v>
      </c>
      <c r="AM73" s="22">
        <f t="shared" ref="AM73:AM82" si="51">SUM(C73:S73)+T73+U73+AJ73+AK73+AL73</f>
        <v>66260.565693951154</v>
      </c>
      <c r="AN73" s="102">
        <f t="shared" si="45"/>
        <v>18530</v>
      </c>
      <c r="AO73" s="24">
        <f t="shared" si="45"/>
        <v>0</v>
      </c>
      <c r="AP73" s="455">
        <f t="shared" si="46"/>
        <v>78.146153586374879</v>
      </c>
      <c r="AQ73" s="301">
        <f t="shared" si="47"/>
        <v>18530</v>
      </c>
    </row>
    <row r="74" spans="2:43" ht="26.25" customHeight="1" x14ac:dyDescent="0.2">
      <c r="B74" s="152" t="s">
        <v>43</v>
      </c>
      <c r="C74" s="17">
        <f t="shared" ref="C74:Q74" si="52">C31+C10+C52</f>
        <v>13860</v>
      </c>
      <c r="D74" s="94">
        <f t="shared" si="52"/>
        <v>0</v>
      </c>
      <c r="E74" s="18">
        <f t="shared" si="52"/>
        <v>6884.8576085079385</v>
      </c>
      <c r="F74" s="18">
        <f t="shared" si="52"/>
        <v>7954.5309239391154</v>
      </c>
      <c r="G74" s="18">
        <f t="shared" si="52"/>
        <v>1500</v>
      </c>
      <c r="H74" s="18">
        <f t="shared" si="52"/>
        <v>13276.366854435359</v>
      </c>
      <c r="I74" s="18">
        <f t="shared" si="52"/>
        <v>0</v>
      </c>
      <c r="J74" s="18">
        <f t="shared" si="52"/>
        <v>0</v>
      </c>
      <c r="K74" s="18">
        <f t="shared" si="52"/>
        <v>743.83722650982793</v>
      </c>
      <c r="L74" s="18">
        <f t="shared" si="52"/>
        <v>491.98936958789301</v>
      </c>
      <c r="M74" s="18">
        <f t="shared" si="52"/>
        <v>5075.0548743527297</v>
      </c>
      <c r="N74" s="18">
        <f t="shared" si="52"/>
        <v>1620</v>
      </c>
      <c r="O74" s="18">
        <f t="shared" si="52"/>
        <v>0</v>
      </c>
      <c r="P74" s="18">
        <f t="shared" si="52"/>
        <v>7330</v>
      </c>
      <c r="Q74" s="18">
        <f t="shared" si="52"/>
        <v>0</v>
      </c>
      <c r="R74" s="18">
        <f t="shared" si="42"/>
        <v>1314.7090336779593</v>
      </c>
      <c r="S74" s="20">
        <f t="shared" si="43"/>
        <v>8088.2255207307317</v>
      </c>
      <c r="T74" s="768">
        <f t="shared" si="49"/>
        <v>629.74428220960669</v>
      </c>
      <c r="U74" s="865">
        <f t="shared" ref="U74:AL74" si="53">U31+U10+U52</f>
        <v>3821.25</v>
      </c>
      <c r="V74" s="775">
        <f t="shared" si="53"/>
        <v>0</v>
      </c>
      <c r="W74" s="76">
        <f t="shared" si="53"/>
        <v>26.504522243432294</v>
      </c>
      <c r="X74" s="76">
        <f t="shared" si="53"/>
        <v>41.839941186073261</v>
      </c>
      <c r="Y74" s="76">
        <f t="shared" si="53"/>
        <v>5.86556027348432</v>
      </c>
      <c r="Z74" s="76">
        <f t="shared" si="53"/>
        <v>50.02745064564224</v>
      </c>
      <c r="AA74" s="76">
        <f t="shared" si="53"/>
        <v>224.72510253368694</v>
      </c>
      <c r="AB74" s="76">
        <f t="shared" si="53"/>
        <v>27.668135415095179</v>
      </c>
      <c r="AC74" s="76">
        <f t="shared" si="53"/>
        <v>13.082072800690625</v>
      </c>
      <c r="AD74" s="76">
        <f t="shared" si="53"/>
        <v>70.766678603171144</v>
      </c>
      <c r="AE74" s="765">
        <f t="shared" si="53"/>
        <v>169.26481850833071</v>
      </c>
      <c r="AF74" s="856">
        <f t="shared" si="53"/>
        <v>376.44601179397569</v>
      </c>
      <c r="AG74" s="500">
        <f t="shared" si="53"/>
        <v>678.89074348384463</v>
      </c>
      <c r="AH74" s="500">
        <f t="shared" si="53"/>
        <v>250.95521260058192</v>
      </c>
      <c r="AI74" s="554">
        <f t="shared" si="53"/>
        <v>8.4170657995568963</v>
      </c>
      <c r="AJ74" s="529">
        <f t="shared" si="53"/>
        <v>0</v>
      </c>
      <c r="AK74" s="793">
        <f t="shared" si="53"/>
        <v>0</v>
      </c>
      <c r="AL74" s="525">
        <f t="shared" si="53"/>
        <v>0</v>
      </c>
      <c r="AM74" s="22">
        <f t="shared" si="51"/>
        <v>72590.565693951154</v>
      </c>
      <c r="AN74" s="102">
        <f t="shared" si="45"/>
        <v>27010</v>
      </c>
      <c r="AO74" s="24">
        <f t="shared" si="45"/>
        <v>0</v>
      </c>
      <c r="AP74" s="455">
        <f t="shared" si="46"/>
        <v>72.881680127203992</v>
      </c>
      <c r="AQ74" s="301">
        <f t="shared" si="47"/>
        <v>27010</v>
      </c>
    </row>
    <row r="75" spans="2:43" ht="26.25" customHeight="1" x14ac:dyDescent="0.2">
      <c r="B75" s="152" t="s">
        <v>44</v>
      </c>
      <c r="C75" s="17">
        <f t="shared" ref="C75:Q75" si="54">C32+C11+C53</f>
        <v>16010</v>
      </c>
      <c r="D75" s="94">
        <f t="shared" si="54"/>
        <v>0</v>
      </c>
      <c r="E75" s="18">
        <f t="shared" si="54"/>
        <v>9054.8576085079385</v>
      </c>
      <c r="F75" s="18">
        <f t="shared" si="54"/>
        <v>7714.5309239391154</v>
      </c>
      <c r="G75" s="18">
        <f t="shared" si="54"/>
        <v>1200</v>
      </c>
      <c r="H75" s="18">
        <f t="shared" si="54"/>
        <v>7116.3668544353595</v>
      </c>
      <c r="I75" s="18">
        <f t="shared" si="54"/>
        <v>0</v>
      </c>
      <c r="J75" s="18">
        <f t="shared" si="54"/>
        <v>0</v>
      </c>
      <c r="K75" s="18">
        <f t="shared" si="54"/>
        <v>603.83722650982793</v>
      </c>
      <c r="L75" s="18">
        <f t="shared" si="54"/>
        <v>491.98936958789301</v>
      </c>
      <c r="M75" s="18">
        <f t="shared" si="54"/>
        <v>4855.0548743527297</v>
      </c>
      <c r="N75" s="18">
        <f t="shared" si="54"/>
        <v>1530</v>
      </c>
      <c r="O75" s="18">
        <f t="shared" si="54"/>
        <v>0</v>
      </c>
      <c r="P75" s="18">
        <f t="shared" si="54"/>
        <v>7020</v>
      </c>
      <c r="Q75" s="18">
        <f t="shared" si="54"/>
        <v>0</v>
      </c>
      <c r="R75" s="18">
        <f t="shared" si="42"/>
        <v>1464.7090336779593</v>
      </c>
      <c r="S75" s="20">
        <f t="shared" si="43"/>
        <v>7498.2255207307317</v>
      </c>
      <c r="T75" s="768">
        <f t="shared" si="49"/>
        <v>629.74428220960669</v>
      </c>
      <c r="U75" s="865">
        <f t="shared" ref="U75:AL75" si="55">U32+U11+U53</f>
        <v>3821.25</v>
      </c>
      <c r="V75" s="775">
        <f t="shared" si="55"/>
        <v>0</v>
      </c>
      <c r="W75" s="76">
        <f t="shared" si="55"/>
        <v>26.504522243432294</v>
      </c>
      <c r="X75" s="76">
        <f t="shared" si="55"/>
        <v>41.839941186073261</v>
      </c>
      <c r="Y75" s="76">
        <f t="shared" si="55"/>
        <v>5.86556027348432</v>
      </c>
      <c r="Z75" s="76">
        <f t="shared" si="55"/>
        <v>50.02745064564224</v>
      </c>
      <c r="AA75" s="76">
        <f t="shared" si="55"/>
        <v>224.72510253368694</v>
      </c>
      <c r="AB75" s="76">
        <f t="shared" si="55"/>
        <v>27.668135415095179</v>
      </c>
      <c r="AC75" s="76">
        <f t="shared" si="55"/>
        <v>13.082072800690625</v>
      </c>
      <c r="AD75" s="76">
        <f t="shared" si="55"/>
        <v>70.766678603171144</v>
      </c>
      <c r="AE75" s="765">
        <f t="shared" si="55"/>
        <v>169.26481850833071</v>
      </c>
      <c r="AF75" s="856">
        <f t="shared" si="55"/>
        <v>376.44601179397569</v>
      </c>
      <c r="AG75" s="500">
        <f t="shared" si="55"/>
        <v>828.89074348384463</v>
      </c>
      <c r="AH75" s="500">
        <f t="shared" si="55"/>
        <v>250.95521260058192</v>
      </c>
      <c r="AI75" s="554">
        <f t="shared" si="55"/>
        <v>8.4170657995568963</v>
      </c>
      <c r="AJ75" s="529">
        <f t="shared" si="55"/>
        <v>0</v>
      </c>
      <c r="AK75" s="793">
        <f t="shared" si="55"/>
        <v>0</v>
      </c>
      <c r="AL75" s="525">
        <f t="shared" si="55"/>
        <v>0</v>
      </c>
      <c r="AM75" s="22">
        <f t="shared" si="51"/>
        <v>69010.565693951154</v>
      </c>
      <c r="AN75" s="102">
        <f t="shared" si="45"/>
        <v>19990</v>
      </c>
      <c r="AO75" s="24">
        <f t="shared" si="45"/>
        <v>0</v>
      </c>
      <c r="AP75" s="455">
        <f t="shared" si="46"/>
        <v>77.539468604345515</v>
      </c>
      <c r="AQ75" s="301">
        <f t="shared" si="47"/>
        <v>19990</v>
      </c>
    </row>
    <row r="76" spans="2:43" ht="26.25" customHeight="1" x14ac:dyDescent="0.2">
      <c r="B76" s="153" t="s">
        <v>45</v>
      </c>
      <c r="C76" s="17">
        <f t="shared" ref="C76:Q76" si="56">C33+C12+C54</f>
        <v>14030</v>
      </c>
      <c r="D76" s="94">
        <f t="shared" si="56"/>
        <v>0</v>
      </c>
      <c r="E76" s="18">
        <f t="shared" si="56"/>
        <v>9604.8576085079385</v>
      </c>
      <c r="F76" s="18">
        <f t="shared" si="56"/>
        <v>12554.530923939115</v>
      </c>
      <c r="G76" s="18">
        <f t="shared" si="56"/>
        <v>1010</v>
      </c>
      <c r="H76" s="18">
        <f t="shared" si="56"/>
        <v>13976.366854435359</v>
      </c>
      <c r="I76" s="18">
        <f t="shared" si="56"/>
        <v>0</v>
      </c>
      <c r="J76" s="18">
        <f t="shared" si="56"/>
        <v>0</v>
      </c>
      <c r="K76" s="18">
        <f t="shared" si="56"/>
        <v>583.83722650982793</v>
      </c>
      <c r="L76" s="18">
        <f t="shared" si="56"/>
        <v>491.98936958789301</v>
      </c>
      <c r="M76" s="18">
        <f t="shared" si="56"/>
        <v>4745.0548743527297</v>
      </c>
      <c r="N76" s="18">
        <f t="shared" si="56"/>
        <v>1610</v>
      </c>
      <c r="O76" s="18">
        <f t="shared" si="56"/>
        <v>0</v>
      </c>
      <c r="P76" s="18">
        <f t="shared" si="56"/>
        <v>12160</v>
      </c>
      <c r="Q76" s="18">
        <f t="shared" si="56"/>
        <v>0</v>
      </c>
      <c r="R76" s="18">
        <f t="shared" si="42"/>
        <v>1604.7090336779593</v>
      </c>
      <c r="S76" s="20">
        <f t="shared" si="43"/>
        <v>8008.2255207307317</v>
      </c>
      <c r="T76" s="768">
        <f t="shared" si="49"/>
        <v>629.74428220960669</v>
      </c>
      <c r="U76" s="865">
        <f t="shared" ref="U76:AL76" si="57">U33+U12+U54</f>
        <v>3821.25</v>
      </c>
      <c r="V76" s="862">
        <f t="shared" si="57"/>
        <v>0</v>
      </c>
      <c r="W76" s="749">
        <f t="shared" si="57"/>
        <v>26.504522243432294</v>
      </c>
      <c r="X76" s="749">
        <f t="shared" si="57"/>
        <v>41.839941186073261</v>
      </c>
      <c r="Y76" s="749">
        <f t="shared" si="57"/>
        <v>5.86556027348432</v>
      </c>
      <c r="Z76" s="749">
        <f t="shared" si="57"/>
        <v>50.02745064564224</v>
      </c>
      <c r="AA76" s="749">
        <f t="shared" si="57"/>
        <v>224.72510253368694</v>
      </c>
      <c r="AB76" s="749">
        <f t="shared" si="57"/>
        <v>27.668135415095179</v>
      </c>
      <c r="AC76" s="749">
        <f t="shared" si="57"/>
        <v>13.082072800690625</v>
      </c>
      <c r="AD76" s="749">
        <f t="shared" si="57"/>
        <v>70.766678603171144</v>
      </c>
      <c r="AE76" s="863">
        <f t="shared" si="57"/>
        <v>169.26481850833071</v>
      </c>
      <c r="AF76" s="857">
        <f t="shared" si="57"/>
        <v>376.44601179397569</v>
      </c>
      <c r="AG76" s="750">
        <f t="shared" si="57"/>
        <v>968.89074348384463</v>
      </c>
      <c r="AH76" s="750">
        <f t="shared" si="57"/>
        <v>250.95521260058192</v>
      </c>
      <c r="AI76" s="751">
        <f t="shared" si="57"/>
        <v>8.4170657995568963</v>
      </c>
      <c r="AJ76" s="752">
        <f t="shared" si="57"/>
        <v>0</v>
      </c>
      <c r="AK76" s="852">
        <f t="shared" si="57"/>
        <v>0</v>
      </c>
      <c r="AL76" s="854">
        <f t="shared" si="57"/>
        <v>0</v>
      </c>
      <c r="AM76" s="22">
        <f t="shared" si="51"/>
        <v>84830.565693951168</v>
      </c>
      <c r="AN76" s="102">
        <f t="shared" si="45"/>
        <v>22300</v>
      </c>
      <c r="AO76" s="24">
        <f t="shared" si="45"/>
        <v>0</v>
      </c>
      <c r="AP76" s="455">
        <f t="shared" si="46"/>
        <v>79.18427868316661</v>
      </c>
      <c r="AQ76" s="301">
        <f t="shared" si="47"/>
        <v>22300</v>
      </c>
    </row>
    <row r="77" spans="2:43" ht="26.25" customHeight="1" x14ac:dyDescent="0.2">
      <c r="B77" s="151" t="s">
        <v>46</v>
      </c>
      <c r="C77" s="17">
        <f t="shared" ref="C77:Q77" si="58">C34+C13+C55</f>
        <v>15850</v>
      </c>
      <c r="D77" s="94">
        <f t="shared" si="58"/>
        <v>0</v>
      </c>
      <c r="E77" s="18">
        <f t="shared" si="58"/>
        <v>9964.8576085079385</v>
      </c>
      <c r="F77" s="18">
        <f t="shared" si="58"/>
        <v>7834.5309239391154</v>
      </c>
      <c r="G77" s="18">
        <f t="shared" si="58"/>
        <v>1520</v>
      </c>
      <c r="H77" s="18">
        <f t="shared" si="58"/>
        <v>8956.3668544353586</v>
      </c>
      <c r="I77" s="18">
        <f t="shared" si="58"/>
        <v>0</v>
      </c>
      <c r="J77" s="18">
        <f t="shared" si="58"/>
        <v>0</v>
      </c>
      <c r="K77" s="18">
        <f t="shared" si="58"/>
        <v>713.83722650982793</v>
      </c>
      <c r="L77" s="18">
        <f t="shared" si="58"/>
        <v>491.98936958789301</v>
      </c>
      <c r="M77" s="18">
        <f t="shared" si="58"/>
        <v>4475.0548743527297</v>
      </c>
      <c r="N77" s="18">
        <f t="shared" si="58"/>
        <v>3230</v>
      </c>
      <c r="O77" s="18">
        <f t="shared" si="58"/>
        <v>0</v>
      </c>
      <c r="P77" s="18">
        <f t="shared" si="58"/>
        <v>7740</v>
      </c>
      <c r="Q77" s="18">
        <f t="shared" si="58"/>
        <v>0</v>
      </c>
      <c r="R77" s="18">
        <f t="shared" si="42"/>
        <v>1304.7090336779593</v>
      </c>
      <c r="S77" s="20">
        <f t="shared" si="43"/>
        <v>7568.2255207307317</v>
      </c>
      <c r="T77" s="768">
        <f t="shared" si="49"/>
        <v>629.74428220960669</v>
      </c>
      <c r="U77" s="865">
        <f t="shared" ref="U77:AL77" si="59">U34+U13+U55</f>
        <v>3821.25</v>
      </c>
      <c r="V77" s="775">
        <f t="shared" si="59"/>
        <v>0</v>
      </c>
      <c r="W77" s="76">
        <f t="shared" si="59"/>
        <v>26.504522243432294</v>
      </c>
      <c r="X77" s="76">
        <f t="shared" si="59"/>
        <v>41.839941186073261</v>
      </c>
      <c r="Y77" s="76">
        <f t="shared" si="59"/>
        <v>5.86556027348432</v>
      </c>
      <c r="Z77" s="76">
        <f t="shared" si="59"/>
        <v>50.02745064564224</v>
      </c>
      <c r="AA77" s="76">
        <f t="shared" si="59"/>
        <v>224.72510253368694</v>
      </c>
      <c r="AB77" s="76">
        <f t="shared" si="59"/>
        <v>27.668135415095179</v>
      </c>
      <c r="AC77" s="76">
        <f t="shared" si="59"/>
        <v>13.082072800690625</v>
      </c>
      <c r="AD77" s="76">
        <f t="shared" si="59"/>
        <v>70.766678603171144</v>
      </c>
      <c r="AE77" s="765">
        <f t="shared" si="59"/>
        <v>169.26481850833071</v>
      </c>
      <c r="AF77" s="856">
        <f t="shared" si="59"/>
        <v>376.44601179397569</v>
      </c>
      <c r="AG77" s="500">
        <f t="shared" si="59"/>
        <v>668.89074348384463</v>
      </c>
      <c r="AH77" s="500">
        <f t="shared" si="59"/>
        <v>250.95521260058192</v>
      </c>
      <c r="AI77" s="554">
        <f t="shared" si="59"/>
        <v>8.4170657995568963</v>
      </c>
      <c r="AJ77" s="529">
        <f t="shared" si="59"/>
        <v>0</v>
      </c>
      <c r="AK77" s="793">
        <f t="shared" si="59"/>
        <v>0</v>
      </c>
      <c r="AL77" s="525">
        <f t="shared" si="59"/>
        <v>800</v>
      </c>
      <c r="AM77" s="22">
        <f t="shared" si="51"/>
        <v>74900.565693951154</v>
      </c>
      <c r="AN77" s="102">
        <f t="shared" si="45"/>
        <v>19930</v>
      </c>
      <c r="AO77" s="24">
        <f t="shared" si="45"/>
        <v>0</v>
      </c>
      <c r="AP77" s="455">
        <f t="shared" si="46"/>
        <v>78.983569428109774</v>
      </c>
      <c r="AQ77" s="301">
        <f t="shared" si="47"/>
        <v>19930</v>
      </c>
    </row>
    <row r="78" spans="2:43" ht="26.25" customHeight="1" x14ac:dyDescent="0.2">
      <c r="B78" s="152" t="s">
        <v>47</v>
      </c>
      <c r="C78" s="17">
        <f t="shared" ref="C78:Q78" si="60">C35+C14+C56</f>
        <v>15920</v>
      </c>
      <c r="D78" s="94">
        <f t="shared" si="60"/>
        <v>0</v>
      </c>
      <c r="E78" s="18">
        <f t="shared" si="60"/>
        <v>11004.857608507938</v>
      </c>
      <c r="F78" s="553">
        <f t="shared" si="60"/>
        <v>7874.5309239391154</v>
      </c>
      <c r="G78" s="18">
        <f t="shared" si="60"/>
        <v>1640</v>
      </c>
      <c r="H78" s="18">
        <f t="shared" si="60"/>
        <v>11396.366854435359</v>
      </c>
      <c r="I78" s="553">
        <f t="shared" si="60"/>
        <v>0</v>
      </c>
      <c r="J78" s="553">
        <f t="shared" si="60"/>
        <v>0</v>
      </c>
      <c r="K78" s="553">
        <f t="shared" si="60"/>
        <v>853.83722650982793</v>
      </c>
      <c r="L78" s="553">
        <f t="shared" si="60"/>
        <v>491.98936958789301</v>
      </c>
      <c r="M78" s="553">
        <f t="shared" si="60"/>
        <v>4915.0548743527297</v>
      </c>
      <c r="N78" s="553">
        <f t="shared" si="60"/>
        <v>1560</v>
      </c>
      <c r="O78" s="553">
        <f t="shared" si="60"/>
        <v>0</v>
      </c>
      <c r="P78" s="18">
        <f t="shared" si="60"/>
        <v>7300</v>
      </c>
      <c r="Q78" s="18">
        <f t="shared" si="60"/>
        <v>0</v>
      </c>
      <c r="R78" s="18">
        <f t="shared" si="42"/>
        <v>1434.7090336779593</v>
      </c>
      <c r="S78" s="20">
        <f t="shared" si="43"/>
        <v>7938.2255207307317</v>
      </c>
      <c r="T78" s="768">
        <f t="shared" si="49"/>
        <v>629.74428220960669</v>
      </c>
      <c r="U78" s="865">
        <f t="shared" ref="U78:AL78" si="61">U35+U14+U56</f>
        <v>3821.25</v>
      </c>
      <c r="V78" s="775">
        <f t="shared" si="61"/>
        <v>0</v>
      </c>
      <c r="W78" s="76">
        <f t="shared" si="61"/>
        <v>26.504522243432294</v>
      </c>
      <c r="X78" s="76">
        <f t="shared" si="61"/>
        <v>41.839941186073261</v>
      </c>
      <c r="Y78" s="76">
        <f t="shared" si="61"/>
        <v>5.86556027348432</v>
      </c>
      <c r="Z78" s="76">
        <f t="shared" si="61"/>
        <v>50.02745064564224</v>
      </c>
      <c r="AA78" s="76">
        <f t="shared" si="61"/>
        <v>224.72510253368694</v>
      </c>
      <c r="AB78" s="76">
        <f t="shared" si="61"/>
        <v>27.668135415095179</v>
      </c>
      <c r="AC78" s="76">
        <f t="shared" si="61"/>
        <v>13.082072800690625</v>
      </c>
      <c r="AD78" s="76">
        <f t="shared" si="61"/>
        <v>70.766678603171144</v>
      </c>
      <c r="AE78" s="765">
        <f t="shared" si="61"/>
        <v>169.26481850833071</v>
      </c>
      <c r="AF78" s="856">
        <f t="shared" si="61"/>
        <v>376.44601179397569</v>
      </c>
      <c r="AG78" s="500">
        <f t="shared" si="61"/>
        <v>798.89074348384463</v>
      </c>
      <c r="AH78" s="500">
        <f t="shared" si="61"/>
        <v>250.95521260058192</v>
      </c>
      <c r="AI78" s="554">
        <f t="shared" si="61"/>
        <v>8.4170657995568963</v>
      </c>
      <c r="AJ78" s="529">
        <f t="shared" si="61"/>
        <v>0</v>
      </c>
      <c r="AK78" s="793">
        <f t="shared" si="61"/>
        <v>0</v>
      </c>
      <c r="AL78" s="525">
        <f t="shared" si="61"/>
        <v>0</v>
      </c>
      <c r="AM78" s="22">
        <f t="shared" si="51"/>
        <v>76780.565693951154</v>
      </c>
      <c r="AN78" s="102">
        <f t="shared" si="45"/>
        <v>18830</v>
      </c>
      <c r="AO78" s="24">
        <f t="shared" si="45"/>
        <v>0</v>
      </c>
      <c r="AP78" s="455">
        <f t="shared" si="46"/>
        <v>80.305523910113962</v>
      </c>
      <c r="AQ78" s="301">
        <f t="shared" si="47"/>
        <v>18830</v>
      </c>
    </row>
    <row r="79" spans="2:43" ht="26.25" customHeight="1" x14ac:dyDescent="0.2">
      <c r="B79" s="151" t="s">
        <v>48</v>
      </c>
      <c r="C79" s="17">
        <f t="shared" ref="C79:Q79" si="62">C36+C15+C57</f>
        <v>14880</v>
      </c>
      <c r="D79" s="94">
        <f t="shared" si="62"/>
        <v>0</v>
      </c>
      <c r="E79" s="18">
        <f t="shared" si="62"/>
        <v>9464.8576085079385</v>
      </c>
      <c r="F79" s="553">
        <f t="shared" si="62"/>
        <v>7814.5309239391154</v>
      </c>
      <c r="G79" s="18">
        <f t="shared" si="62"/>
        <v>2000</v>
      </c>
      <c r="H79" s="18">
        <f t="shared" si="62"/>
        <v>6346.3668544353595</v>
      </c>
      <c r="I79" s="553">
        <f t="shared" si="62"/>
        <v>0</v>
      </c>
      <c r="J79" s="553">
        <f t="shared" si="62"/>
        <v>0</v>
      </c>
      <c r="K79" s="553">
        <f t="shared" si="62"/>
        <v>613.83722650982793</v>
      </c>
      <c r="L79" s="553">
        <f t="shared" si="62"/>
        <v>491.98936958789301</v>
      </c>
      <c r="M79" s="553">
        <f t="shared" si="62"/>
        <v>4765.0548743527297</v>
      </c>
      <c r="N79" s="553">
        <f t="shared" si="62"/>
        <v>1310</v>
      </c>
      <c r="O79" s="553">
        <f t="shared" si="62"/>
        <v>0</v>
      </c>
      <c r="P79" s="18">
        <f t="shared" si="62"/>
        <v>6250</v>
      </c>
      <c r="Q79" s="18">
        <f t="shared" si="62"/>
        <v>0</v>
      </c>
      <c r="R79" s="18">
        <f t="shared" si="42"/>
        <v>1604.7090336779593</v>
      </c>
      <c r="S79" s="20">
        <f t="shared" si="43"/>
        <v>8718.2255207307317</v>
      </c>
      <c r="T79" s="768">
        <f t="shared" si="49"/>
        <v>629.74428220960669</v>
      </c>
      <c r="U79" s="865">
        <f t="shared" ref="U79:AL79" si="63">U36+U15+U57</f>
        <v>3821.25</v>
      </c>
      <c r="V79" s="775">
        <f t="shared" si="63"/>
        <v>0</v>
      </c>
      <c r="W79" s="76">
        <f t="shared" si="63"/>
        <v>26.504522243432294</v>
      </c>
      <c r="X79" s="76">
        <f t="shared" si="63"/>
        <v>41.839941186073261</v>
      </c>
      <c r="Y79" s="76">
        <f t="shared" si="63"/>
        <v>5.86556027348432</v>
      </c>
      <c r="Z79" s="76">
        <f t="shared" si="63"/>
        <v>50.02745064564224</v>
      </c>
      <c r="AA79" s="76">
        <f t="shared" si="63"/>
        <v>224.72510253368694</v>
      </c>
      <c r="AB79" s="76">
        <f t="shared" si="63"/>
        <v>27.668135415095179</v>
      </c>
      <c r="AC79" s="76">
        <f t="shared" si="63"/>
        <v>13.082072800690625</v>
      </c>
      <c r="AD79" s="76">
        <f t="shared" si="63"/>
        <v>70.766678603171144</v>
      </c>
      <c r="AE79" s="765">
        <f t="shared" si="63"/>
        <v>169.26481850833071</v>
      </c>
      <c r="AF79" s="856">
        <f t="shared" si="63"/>
        <v>376.44601179397569</v>
      </c>
      <c r="AG79" s="500">
        <f t="shared" si="63"/>
        <v>968.89074348384463</v>
      </c>
      <c r="AH79" s="500">
        <f t="shared" si="63"/>
        <v>250.95521260058192</v>
      </c>
      <c r="AI79" s="554">
        <f t="shared" si="63"/>
        <v>8.4170657995568963</v>
      </c>
      <c r="AJ79" s="529">
        <f t="shared" si="63"/>
        <v>0</v>
      </c>
      <c r="AK79" s="793">
        <f t="shared" si="63"/>
        <v>0</v>
      </c>
      <c r="AL79" s="525">
        <f t="shared" si="63"/>
        <v>0</v>
      </c>
      <c r="AM79" s="22">
        <f t="shared" si="51"/>
        <v>68710.565693951154</v>
      </c>
      <c r="AN79" s="102">
        <f t="shared" si="45"/>
        <v>23220</v>
      </c>
      <c r="AO79" s="24">
        <f t="shared" si="45"/>
        <v>0</v>
      </c>
      <c r="AP79" s="455">
        <f t="shared" si="46"/>
        <v>74.741806683424088</v>
      </c>
      <c r="AQ79" s="301">
        <f t="shared" si="47"/>
        <v>23220</v>
      </c>
    </row>
    <row r="80" spans="2:43" ht="26.25" customHeight="1" x14ac:dyDescent="0.2">
      <c r="B80" s="152" t="s">
        <v>49</v>
      </c>
      <c r="C80" s="17">
        <f t="shared" ref="C80:Q80" si="64">C37+C16+C58</f>
        <v>11240</v>
      </c>
      <c r="D80" s="94">
        <f t="shared" si="64"/>
        <v>0</v>
      </c>
      <c r="E80" s="18">
        <f t="shared" si="64"/>
        <v>7664.8576085079385</v>
      </c>
      <c r="F80" s="553">
        <f t="shared" si="64"/>
        <v>13474.530923939115</v>
      </c>
      <c r="G80" s="18">
        <f t="shared" si="64"/>
        <v>950</v>
      </c>
      <c r="H80" s="18">
        <f t="shared" si="64"/>
        <v>12756.366854435359</v>
      </c>
      <c r="I80" s="553">
        <f t="shared" si="64"/>
        <v>0</v>
      </c>
      <c r="J80" s="553">
        <f t="shared" si="64"/>
        <v>0</v>
      </c>
      <c r="K80" s="553">
        <f t="shared" si="64"/>
        <v>733.83722650982793</v>
      </c>
      <c r="L80" s="553">
        <f t="shared" si="64"/>
        <v>491.98936958789301</v>
      </c>
      <c r="M80" s="553">
        <f t="shared" si="64"/>
        <v>5475.0548743527297</v>
      </c>
      <c r="N80" s="553">
        <f t="shared" si="64"/>
        <v>2260</v>
      </c>
      <c r="O80" s="553">
        <f t="shared" si="64"/>
        <v>0</v>
      </c>
      <c r="P80" s="18">
        <f t="shared" si="64"/>
        <v>6940</v>
      </c>
      <c r="Q80" s="18">
        <f t="shared" si="64"/>
        <v>0</v>
      </c>
      <c r="R80" s="18">
        <f t="shared" si="42"/>
        <v>1274.709033677959</v>
      </c>
      <c r="S80" s="20">
        <f t="shared" si="43"/>
        <v>8258.2255207307317</v>
      </c>
      <c r="T80" s="768">
        <f t="shared" si="49"/>
        <v>629.74428220960669</v>
      </c>
      <c r="U80" s="865">
        <f t="shared" ref="U80:AL80" si="65">U37+U16+U58</f>
        <v>3821.25</v>
      </c>
      <c r="V80" s="775">
        <f t="shared" si="65"/>
        <v>0</v>
      </c>
      <c r="W80" s="76">
        <f t="shared" si="65"/>
        <v>26.504522243432294</v>
      </c>
      <c r="X80" s="76">
        <f t="shared" si="65"/>
        <v>41.839941186073261</v>
      </c>
      <c r="Y80" s="76">
        <f t="shared" si="65"/>
        <v>5.86556027348432</v>
      </c>
      <c r="Z80" s="76">
        <f t="shared" si="65"/>
        <v>50.02745064564224</v>
      </c>
      <c r="AA80" s="76">
        <f t="shared" si="65"/>
        <v>224.72510253368694</v>
      </c>
      <c r="AB80" s="76">
        <f t="shared" si="65"/>
        <v>27.668135415095179</v>
      </c>
      <c r="AC80" s="76">
        <f t="shared" si="65"/>
        <v>13.082072800690625</v>
      </c>
      <c r="AD80" s="76">
        <f t="shared" si="65"/>
        <v>70.766678603171144</v>
      </c>
      <c r="AE80" s="765">
        <f t="shared" si="65"/>
        <v>169.26481850833071</v>
      </c>
      <c r="AF80" s="856">
        <f t="shared" si="65"/>
        <v>376.44601179397569</v>
      </c>
      <c r="AG80" s="500">
        <f t="shared" si="65"/>
        <v>638.89074348384463</v>
      </c>
      <c r="AH80" s="500">
        <f t="shared" si="65"/>
        <v>250.95521260058192</v>
      </c>
      <c r="AI80" s="554">
        <f t="shared" si="65"/>
        <v>8.4170657995568963</v>
      </c>
      <c r="AJ80" s="529">
        <f t="shared" si="65"/>
        <v>0</v>
      </c>
      <c r="AK80" s="793">
        <f t="shared" si="65"/>
        <v>0</v>
      </c>
      <c r="AL80" s="525">
        <f t="shared" si="65"/>
        <v>0</v>
      </c>
      <c r="AM80" s="22">
        <f t="shared" si="51"/>
        <v>75970.565693951154</v>
      </c>
      <c r="AN80" s="102">
        <f t="shared" si="45"/>
        <v>16040</v>
      </c>
      <c r="AO80" s="24">
        <f t="shared" si="45"/>
        <v>0</v>
      </c>
      <c r="AP80" s="455">
        <f t="shared" si="46"/>
        <v>82.567219450260936</v>
      </c>
      <c r="AQ80" s="301">
        <f>AN80+AO80</f>
        <v>16040</v>
      </c>
    </row>
    <row r="81" spans="2:43" ht="26.25" customHeight="1" x14ac:dyDescent="0.2">
      <c r="B81" s="152" t="s">
        <v>50</v>
      </c>
      <c r="C81" s="17">
        <f t="shared" ref="C81:Q81" si="66">C38+C17+C59</f>
        <v>16550</v>
      </c>
      <c r="D81" s="94">
        <f t="shared" si="66"/>
        <v>0</v>
      </c>
      <c r="E81" s="18">
        <f t="shared" si="66"/>
        <v>10984.857608507938</v>
      </c>
      <c r="F81" s="553">
        <f t="shared" si="66"/>
        <v>9484.5309239391154</v>
      </c>
      <c r="G81" s="18">
        <f t="shared" si="66"/>
        <v>900</v>
      </c>
      <c r="H81" s="18">
        <f t="shared" si="66"/>
        <v>6146.3668544353595</v>
      </c>
      <c r="I81" s="553">
        <f t="shared" si="66"/>
        <v>0</v>
      </c>
      <c r="J81" s="553">
        <f t="shared" si="66"/>
        <v>0</v>
      </c>
      <c r="K81" s="553">
        <f t="shared" si="66"/>
        <v>633.83722650982793</v>
      </c>
      <c r="L81" s="553">
        <f t="shared" si="66"/>
        <v>491.98936958789301</v>
      </c>
      <c r="M81" s="553">
        <f t="shared" si="66"/>
        <v>4815.0548743527297</v>
      </c>
      <c r="N81" s="553">
        <f t="shared" si="66"/>
        <v>2180</v>
      </c>
      <c r="O81" s="553">
        <f t="shared" si="66"/>
        <v>0</v>
      </c>
      <c r="P81" s="18">
        <f t="shared" si="66"/>
        <v>6600</v>
      </c>
      <c r="Q81" s="18">
        <f t="shared" si="66"/>
        <v>0</v>
      </c>
      <c r="R81" s="18">
        <f t="shared" si="42"/>
        <v>1504.7090336779593</v>
      </c>
      <c r="S81" s="20">
        <f t="shared" si="43"/>
        <v>8828.2255207307317</v>
      </c>
      <c r="T81" s="768">
        <f t="shared" si="49"/>
        <v>629.74428220960669</v>
      </c>
      <c r="U81" s="865">
        <f t="shared" ref="U81:AL81" si="67">U38+U17+U59</f>
        <v>3821.25</v>
      </c>
      <c r="V81" s="775">
        <f t="shared" si="67"/>
        <v>0</v>
      </c>
      <c r="W81" s="76">
        <f t="shared" si="67"/>
        <v>26.504522243432294</v>
      </c>
      <c r="X81" s="76">
        <f t="shared" si="67"/>
        <v>41.839941186073261</v>
      </c>
      <c r="Y81" s="76">
        <f t="shared" si="67"/>
        <v>5.86556027348432</v>
      </c>
      <c r="Z81" s="76">
        <f t="shared" si="67"/>
        <v>50.02745064564224</v>
      </c>
      <c r="AA81" s="76">
        <f t="shared" si="67"/>
        <v>224.72510253368694</v>
      </c>
      <c r="AB81" s="76">
        <f t="shared" si="67"/>
        <v>27.668135415095179</v>
      </c>
      <c r="AC81" s="76">
        <f t="shared" si="67"/>
        <v>13.082072800690625</v>
      </c>
      <c r="AD81" s="76">
        <f t="shared" si="67"/>
        <v>70.766678603171144</v>
      </c>
      <c r="AE81" s="765">
        <f t="shared" si="67"/>
        <v>169.26481850833071</v>
      </c>
      <c r="AF81" s="856">
        <f t="shared" si="67"/>
        <v>376.44601179397569</v>
      </c>
      <c r="AG81" s="500">
        <f t="shared" si="67"/>
        <v>868.89074348384463</v>
      </c>
      <c r="AH81" s="500">
        <f t="shared" si="67"/>
        <v>250.95521260058192</v>
      </c>
      <c r="AI81" s="554">
        <f t="shared" si="67"/>
        <v>8.4170657995568963</v>
      </c>
      <c r="AJ81" s="529">
        <f t="shared" si="67"/>
        <v>0</v>
      </c>
      <c r="AK81" s="793">
        <f t="shared" si="67"/>
        <v>0</v>
      </c>
      <c r="AL81" s="525">
        <f t="shared" si="67"/>
        <v>0</v>
      </c>
      <c r="AM81" s="22">
        <f t="shared" si="51"/>
        <v>73570.565693951154</v>
      </c>
      <c r="AN81" s="102">
        <f t="shared" si="45"/>
        <v>17770</v>
      </c>
      <c r="AO81" s="24">
        <f t="shared" si="45"/>
        <v>0</v>
      </c>
      <c r="AP81" s="455">
        <f t="shared" si="46"/>
        <v>80.545336165816209</v>
      </c>
      <c r="AQ81" s="301">
        <f t="shared" si="47"/>
        <v>17770</v>
      </c>
    </row>
    <row r="82" spans="2:43" ht="26.25" customHeight="1" x14ac:dyDescent="0.2">
      <c r="B82" s="151" t="s">
        <v>51</v>
      </c>
      <c r="C82" s="17">
        <f t="shared" ref="C82:Q82" si="68">C39+C18+C60</f>
        <v>13270</v>
      </c>
      <c r="D82" s="94">
        <f t="shared" si="68"/>
        <v>0</v>
      </c>
      <c r="E82" s="18">
        <f t="shared" si="68"/>
        <v>13294.857608507938</v>
      </c>
      <c r="F82" s="553">
        <f t="shared" si="68"/>
        <v>7414.5309239391154</v>
      </c>
      <c r="G82" s="18">
        <f t="shared" si="68"/>
        <v>1110</v>
      </c>
      <c r="H82" s="18">
        <f t="shared" si="68"/>
        <v>10716.366854435359</v>
      </c>
      <c r="I82" s="553">
        <f t="shared" si="68"/>
        <v>0</v>
      </c>
      <c r="J82" s="553">
        <f t="shared" si="68"/>
        <v>0</v>
      </c>
      <c r="K82" s="553">
        <f t="shared" si="68"/>
        <v>653.83722650982793</v>
      </c>
      <c r="L82" s="553">
        <f t="shared" si="68"/>
        <v>491.98936958789301</v>
      </c>
      <c r="M82" s="553">
        <f t="shared" si="68"/>
        <v>5115.0548743527297</v>
      </c>
      <c r="N82" s="553">
        <f t="shared" si="68"/>
        <v>2620</v>
      </c>
      <c r="O82" s="553">
        <f t="shared" si="68"/>
        <v>0</v>
      </c>
      <c r="P82" s="18">
        <f t="shared" si="68"/>
        <v>9810</v>
      </c>
      <c r="Q82" s="18">
        <f t="shared" si="68"/>
        <v>0</v>
      </c>
      <c r="R82" s="18">
        <f t="shared" si="42"/>
        <v>1484.7090336779593</v>
      </c>
      <c r="S82" s="20">
        <f t="shared" si="43"/>
        <v>8408.2255207307317</v>
      </c>
      <c r="T82" s="768">
        <f t="shared" si="49"/>
        <v>629.74428220960669</v>
      </c>
      <c r="U82" s="865">
        <f t="shared" ref="U82:AL82" si="69">U39+U18+U60</f>
        <v>3821.25</v>
      </c>
      <c r="V82" s="775">
        <f t="shared" si="69"/>
        <v>0</v>
      </c>
      <c r="W82" s="76">
        <f t="shared" si="69"/>
        <v>26.504522243432294</v>
      </c>
      <c r="X82" s="76">
        <f t="shared" si="69"/>
        <v>41.839941186073261</v>
      </c>
      <c r="Y82" s="76">
        <f t="shared" si="69"/>
        <v>5.86556027348432</v>
      </c>
      <c r="Z82" s="76">
        <f t="shared" si="69"/>
        <v>50.02745064564224</v>
      </c>
      <c r="AA82" s="76">
        <f t="shared" si="69"/>
        <v>224.72510253368694</v>
      </c>
      <c r="AB82" s="76">
        <f t="shared" si="69"/>
        <v>27.668135415095179</v>
      </c>
      <c r="AC82" s="76">
        <f t="shared" si="69"/>
        <v>13.082072800690625</v>
      </c>
      <c r="AD82" s="76">
        <f t="shared" si="69"/>
        <v>70.766678603171144</v>
      </c>
      <c r="AE82" s="765">
        <f t="shared" si="69"/>
        <v>169.26481850833071</v>
      </c>
      <c r="AF82" s="856">
        <f>AF39+AF18+AF60</f>
        <v>376.44601179397569</v>
      </c>
      <c r="AG82" s="500">
        <f t="shared" si="69"/>
        <v>848.89074348384463</v>
      </c>
      <c r="AH82" s="500">
        <f t="shared" si="69"/>
        <v>250.95521260058192</v>
      </c>
      <c r="AI82" s="554">
        <f t="shared" si="69"/>
        <v>8.4170657995568963</v>
      </c>
      <c r="AJ82" s="529">
        <f t="shared" si="69"/>
        <v>0</v>
      </c>
      <c r="AK82" s="793">
        <f t="shared" si="69"/>
        <v>0</v>
      </c>
      <c r="AL82" s="525">
        <f t="shared" si="69"/>
        <v>725</v>
      </c>
      <c r="AM82" s="22">
        <f t="shared" si="51"/>
        <v>79565.565693951168</v>
      </c>
      <c r="AN82" s="102">
        <f t="shared" si="45"/>
        <v>19710</v>
      </c>
      <c r="AO82" s="24">
        <f t="shared" si="45"/>
        <v>0</v>
      </c>
      <c r="AP82" s="455">
        <f t="shared" si="46"/>
        <v>80.146172059333907</v>
      </c>
      <c r="AQ82" s="301">
        <f t="shared" si="47"/>
        <v>19710</v>
      </c>
    </row>
    <row r="83" spans="2:43" ht="26.25" customHeight="1" thickBot="1" x14ac:dyDescent="0.25">
      <c r="B83" s="154" t="s">
        <v>52</v>
      </c>
      <c r="C83" s="295">
        <f t="shared" ref="C83:Q83" si="70">C40+C19+C61</f>
        <v>12060</v>
      </c>
      <c r="D83" s="295">
        <f t="shared" si="70"/>
        <v>90960</v>
      </c>
      <c r="E83" s="98">
        <f t="shared" si="70"/>
        <v>13184.857608507938</v>
      </c>
      <c r="F83" s="623">
        <f t="shared" si="70"/>
        <v>8594.5309239391154</v>
      </c>
      <c r="G83" s="98">
        <f t="shared" si="70"/>
        <v>650</v>
      </c>
      <c r="H83" s="98">
        <f t="shared" si="70"/>
        <v>6226.3668544353595</v>
      </c>
      <c r="I83" s="623">
        <f t="shared" si="70"/>
        <v>0</v>
      </c>
      <c r="J83" s="623">
        <f t="shared" si="70"/>
        <v>0</v>
      </c>
      <c r="K83" s="623">
        <f t="shared" si="70"/>
        <v>23361.83722650983</v>
      </c>
      <c r="L83" s="623">
        <f t="shared" si="70"/>
        <v>491.98936958789301</v>
      </c>
      <c r="M83" s="623">
        <f t="shared" si="70"/>
        <v>4605.0548743527297</v>
      </c>
      <c r="N83" s="623">
        <f t="shared" si="70"/>
        <v>1030</v>
      </c>
      <c r="O83" s="623">
        <f t="shared" si="70"/>
        <v>0</v>
      </c>
      <c r="P83" s="98">
        <f t="shared" si="70"/>
        <v>6780</v>
      </c>
      <c r="Q83" s="98">
        <f t="shared" si="70"/>
        <v>0</v>
      </c>
      <c r="R83" s="98">
        <f t="shared" si="42"/>
        <v>1539.7090336779593</v>
      </c>
      <c r="S83" s="296">
        <f>S19+S40</f>
        <v>7598.2255207307317</v>
      </c>
      <c r="T83" s="868">
        <f>SUM(V83:AE83)</f>
        <v>949.74428220960669</v>
      </c>
      <c r="U83" s="866">
        <f t="shared" ref="U83:AL83" si="71">U40+U19+U61</f>
        <v>3821.25</v>
      </c>
      <c r="V83" s="860">
        <f t="shared" si="71"/>
        <v>0</v>
      </c>
      <c r="W83" s="666">
        <f t="shared" si="71"/>
        <v>26.504522243432294</v>
      </c>
      <c r="X83" s="666">
        <f t="shared" si="71"/>
        <v>41.839941186073261</v>
      </c>
      <c r="Y83" s="666">
        <f t="shared" si="71"/>
        <v>5.86556027348432</v>
      </c>
      <c r="Z83" s="666">
        <f t="shared" si="71"/>
        <v>50.02745064564224</v>
      </c>
      <c r="AA83" s="666">
        <f t="shared" si="71"/>
        <v>224.72510253368694</v>
      </c>
      <c r="AB83" s="666">
        <f t="shared" si="71"/>
        <v>27.668135415095179</v>
      </c>
      <c r="AC83" s="666">
        <f t="shared" si="71"/>
        <v>13.082072800690625</v>
      </c>
      <c r="AD83" s="666">
        <f t="shared" si="71"/>
        <v>390.76667860317116</v>
      </c>
      <c r="AE83" s="861">
        <f t="shared" si="71"/>
        <v>169.26481850833071</v>
      </c>
      <c r="AF83" s="855">
        <f>AF40+AF19+AF61</f>
        <v>376.44601179397569</v>
      </c>
      <c r="AG83" s="688">
        <f t="shared" si="71"/>
        <v>903.89074348384463</v>
      </c>
      <c r="AH83" s="688">
        <f t="shared" si="71"/>
        <v>250.95521260058192</v>
      </c>
      <c r="AI83" s="689">
        <f t="shared" si="71"/>
        <v>8.4170657995568963</v>
      </c>
      <c r="AJ83" s="667">
        <f t="shared" si="71"/>
        <v>0</v>
      </c>
      <c r="AK83" s="851">
        <f t="shared" si="71"/>
        <v>0</v>
      </c>
      <c r="AL83" s="853">
        <f t="shared" si="71"/>
        <v>0</v>
      </c>
      <c r="AM83" s="461">
        <f>SUM(C83:S83)+T83+U83+AJ83+AK83+AL83</f>
        <v>181853.56569395121</v>
      </c>
      <c r="AN83" s="299">
        <f t="shared" si="45"/>
        <v>18510</v>
      </c>
      <c r="AO83" s="670">
        <f t="shared" si="45"/>
        <v>0</v>
      </c>
      <c r="AP83" s="671">
        <f t="shared" si="46"/>
        <v>90.761793474830938</v>
      </c>
      <c r="AQ83" s="692">
        <f t="shared" si="47"/>
        <v>18510</v>
      </c>
    </row>
    <row r="84" spans="2:43" ht="26.25" customHeight="1" thickBot="1" x14ac:dyDescent="0.25">
      <c r="B84" s="179" t="s">
        <v>53</v>
      </c>
      <c r="C84" s="82">
        <f>SUM(C72:C83)</f>
        <v>173360</v>
      </c>
      <c r="D84" s="82">
        <f t="shared" ref="D84:AL84" si="72">SUM(D72:D83)</f>
        <v>90960</v>
      </c>
      <c r="E84" s="83">
        <f t="shared" si="72"/>
        <v>114598.29130209527</v>
      </c>
      <c r="F84" s="83">
        <f t="shared" si="72"/>
        <v>107604.37108726941</v>
      </c>
      <c r="G84" s="83">
        <f t="shared" si="72"/>
        <v>14840</v>
      </c>
      <c r="H84" s="83">
        <f t="shared" si="72"/>
        <v>112976.4022532243</v>
      </c>
      <c r="I84" s="83">
        <f t="shared" si="72"/>
        <v>0</v>
      </c>
      <c r="J84" s="83">
        <f t="shared" si="72"/>
        <v>0</v>
      </c>
      <c r="K84" s="115">
        <f t="shared" si="72"/>
        <v>30794.046718117937</v>
      </c>
      <c r="L84" s="83">
        <f t="shared" si="72"/>
        <v>5903.8724350547154</v>
      </c>
      <c r="M84" s="83">
        <f t="shared" si="72"/>
        <v>58550.658492232767</v>
      </c>
      <c r="N84" s="83">
        <f t="shared" si="72"/>
        <v>21430</v>
      </c>
      <c r="O84" s="83">
        <f t="shared" si="72"/>
        <v>0</v>
      </c>
      <c r="P84" s="83">
        <f t="shared" si="72"/>
        <v>92890</v>
      </c>
      <c r="Q84" s="83">
        <f t="shared" si="72"/>
        <v>0</v>
      </c>
      <c r="R84" s="83">
        <f t="shared" si="72"/>
        <v>17411.508404135508</v>
      </c>
      <c r="S84" s="84">
        <f>SUM(S72:S83)</f>
        <v>103203.70624876878</v>
      </c>
      <c r="T84" s="769">
        <f t="shared" si="72"/>
        <v>7876.931386515279</v>
      </c>
      <c r="U84" s="772">
        <f t="shared" si="72"/>
        <v>45855</v>
      </c>
      <c r="V84" s="530">
        <f t="shared" si="72"/>
        <v>0</v>
      </c>
      <c r="W84" s="85">
        <f t="shared" si="72"/>
        <v>318.05426692118755</v>
      </c>
      <c r="X84" s="85">
        <f t="shared" si="72"/>
        <v>502.07929423287902</v>
      </c>
      <c r="Y84" s="85">
        <f t="shared" si="72"/>
        <v>70.38672328181184</v>
      </c>
      <c r="Z84" s="85">
        <f t="shared" si="72"/>
        <v>600.32940774770702</v>
      </c>
      <c r="AA84" s="85">
        <f t="shared" si="72"/>
        <v>2696.7012304042423</v>
      </c>
      <c r="AB84" s="85">
        <f t="shared" si="72"/>
        <v>332.01762498114215</v>
      </c>
      <c r="AC84" s="85">
        <f t="shared" si="72"/>
        <v>156.9848736082875</v>
      </c>
      <c r="AD84" s="85">
        <f t="shared" si="72"/>
        <v>1169.2001432380539</v>
      </c>
      <c r="AE84" s="87">
        <f t="shared" si="72"/>
        <v>2031.1778220999688</v>
      </c>
      <c r="AF84" s="183">
        <f>SUM(AF72:AF83)</f>
        <v>4517.3521415277082</v>
      </c>
      <c r="AG84" s="120">
        <f>SUM(AG72:AG83)</f>
        <v>9781.6889218061351</v>
      </c>
      <c r="AH84" s="419">
        <f>SUM(AH72:AH83)</f>
        <v>3011.4625512069829</v>
      </c>
      <c r="AI84" s="183">
        <f>SUM(AI72:AI83)</f>
        <v>101.00478959468275</v>
      </c>
      <c r="AJ84" s="530">
        <f t="shared" si="72"/>
        <v>0</v>
      </c>
      <c r="AK84" s="196">
        <f t="shared" si="72"/>
        <v>0</v>
      </c>
      <c r="AL84" s="598">
        <f t="shared" si="72"/>
        <v>1525</v>
      </c>
      <c r="AM84" s="298">
        <f>SUM(AM72:AM83)</f>
        <v>999779.78832741408</v>
      </c>
      <c r="AN84" s="324">
        <f>SUM(AN72:AN83)</f>
        <v>242220</v>
      </c>
      <c r="AO84" s="266">
        <f>SUM(AO72:AO83)</f>
        <v>0</v>
      </c>
      <c r="AP84" s="454">
        <f t="shared" si="46"/>
        <v>80.497581217288712</v>
      </c>
      <c r="AQ84" s="200">
        <f t="shared" si="47"/>
        <v>242220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7" spans="2:10" ht="16.5" x14ac:dyDescent="0.25">
      <c r="B107" s="1074" t="s">
        <v>62</v>
      </c>
      <c r="C107" s="1074"/>
      <c r="D107" s="1074"/>
      <c r="E107" s="1074"/>
      <c r="F107" s="1074"/>
      <c r="G107" s="1074"/>
      <c r="H107" s="1074"/>
      <c r="I107" s="1074"/>
      <c r="J107" s="1074"/>
    </row>
    <row r="108" spans="2:10" ht="16.5" x14ac:dyDescent="0.25">
      <c r="B108" s="1073" t="s">
        <v>63</v>
      </c>
      <c r="C108" s="1073"/>
      <c r="D108" s="1073"/>
      <c r="E108" s="1073"/>
      <c r="F108" s="1073"/>
      <c r="G108" s="1073"/>
      <c r="H108" s="1073"/>
      <c r="I108" s="1073"/>
      <c r="J108" s="1073"/>
    </row>
  </sheetData>
  <mergeCells count="18">
    <mergeCell ref="B2:AQ2"/>
    <mergeCell ref="B3:AQ3"/>
    <mergeCell ref="B4:AQ4"/>
    <mergeCell ref="B6:B7"/>
    <mergeCell ref="B23:AQ23"/>
    <mergeCell ref="B48:B49"/>
    <mergeCell ref="B66:AQ66"/>
    <mergeCell ref="B108:J108"/>
    <mergeCell ref="B107:J107"/>
    <mergeCell ref="B24:AQ24"/>
    <mergeCell ref="B44:AQ44"/>
    <mergeCell ref="B45:AQ45"/>
    <mergeCell ref="B70:B71"/>
    <mergeCell ref="B46:AQ46"/>
    <mergeCell ref="B25:AQ25"/>
    <mergeCell ref="B27:B28"/>
    <mergeCell ref="B67:AQ67"/>
    <mergeCell ref="B68:AQ68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 sizeWithCells="1">
              <from>
                <xdr:col>1</xdr:col>
                <xdr:colOff>723900</xdr:colOff>
                <xdr:row>0</xdr:row>
                <xdr:rowOff>228600</xdr:rowOff>
              </from>
              <to>
                <xdr:col>2</xdr:col>
                <xdr:colOff>771525</xdr:colOff>
                <xdr:row>3</xdr:row>
                <xdr:rowOff>190500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T85"/>
  <sheetViews>
    <sheetView topLeftCell="M58" zoomScale="71" zoomScaleNormal="71" workbookViewId="0">
      <selection activeCell="W79" sqref="W79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6.42578125" style="1" customWidth="1"/>
    <col min="4" max="4" width="20.85546875" style="1" bestFit="1" customWidth="1"/>
    <col min="5" max="5" width="12.7109375" style="1" customWidth="1"/>
    <col min="6" max="7" width="13.7109375" style="1" customWidth="1"/>
    <col min="8" max="8" width="13.42578125" style="1" bestFit="1" customWidth="1"/>
    <col min="9" max="9" width="15.57031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customWidth="1"/>
    <col min="18" max="35" width="12.7109375" style="1" customWidth="1"/>
    <col min="36" max="36" width="13.5703125" style="1" hidden="1" customWidth="1"/>
    <col min="37" max="37" width="12.7109375" style="1" hidden="1" customWidth="1"/>
    <col min="38" max="41" width="12.7109375" style="1" customWidth="1"/>
    <col min="42" max="42" width="11.5703125" style="1" customWidth="1"/>
    <col min="43" max="43" width="11.5703125" style="1" hidden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243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9.25" x14ac:dyDescent="0.2">
      <c r="B6" s="1064" t="s">
        <v>65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39</v>
      </c>
      <c r="AQ7" s="680" t="s">
        <v>39</v>
      </c>
    </row>
    <row r="8" spans="2:43" ht="26.25" customHeight="1" x14ac:dyDescent="0.2">
      <c r="B8" s="150" t="s">
        <v>41</v>
      </c>
      <c r="C8" s="295">
        <v>20</v>
      </c>
      <c r="D8" s="295"/>
      <c r="E8" s="295"/>
      <c r="F8" s="295">
        <v>1760</v>
      </c>
      <c r="G8" s="295"/>
      <c r="H8" s="295">
        <v>1160</v>
      </c>
      <c r="I8" s="465"/>
      <c r="J8" s="18"/>
      <c r="K8" s="295"/>
      <c r="L8" s="465"/>
      <c r="M8" s="295"/>
      <c r="N8" s="295"/>
      <c r="O8" s="465"/>
      <c r="P8" s="295">
        <v>1520</v>
      </c>
      <c r="Q8" s="295"/>
      <c r="R8" s="295"/>
      <c r="S8" s="497">
        <v>1020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/>
      <c r="AH8" s="494"/>
      <c r="AI8" s="835"/>
      <c r="AJ8" s="77"/>
      <c r="AK8" s="21"/>
      <c r="AL8" s="525"/>
      <c r="AM8" s="27">
        <f>SUM(C8:S8)</f>
        <v>5480</v>
      </c>
      <c r="AN8" s="896">
        <v>4840</v>
      </c>
      <c r="AO8" s="281">
        <v>0</v>
      </c>
      <c r="AP8" s="14">
        <f t="shared" ref="AP8:AP20" si="0">(AM8*100)/(AM8+AQ8)</f>
        <v>53.100775193798448</v>
      </c>
      <c r="AQ8" s="550">
        <f t="shared" ref="AQ8:AQ20" si="1">AN8+AO8</f>
        <v>4840</v>
      </c>
    </row>
    <row r="9" spans="2:43" ht="26.25" customHeight="1" x14ac:dyDescent="0.2">
      <c r="B9" s="151" t="s">
        <v>42</v>
      </c>
      <c r="C9" s="94">
        <v>0</v>
      </c>
      <c r="D9" s="94"/>
      <c r="E9" s="94"/>
      <c r="F9" s="94">
        <v>1980</v>
      </c>
      <c r="G9" s="94"/>
      <c r="H9" s="94">
        <v>1260</v>
      </c>
      <c r="I9" s="332"/>
      <c r="J9" s="18"/>
      <c r="K9" s="94"/>
      <c r="L9" s="332"/>
      <c r="M9" s="94"/>
      <c r="N9" s="94"/>
      <c r="O9" s="332"/>
      <c r="P9" s="18">
        <v>1160</v>
      </c>
      <c r="Q9" s="18"/>
      <c r="R9" s="295"/>
      <c r="S9" s="20"/>
      <c r="T9" s="771">
        <f t="shared" ref="T9:T18" si="2">SUM(V9:AE9)</f>
        <v>0</v>
      </c>
      <c r="U9" s="892">
        <v>0</v>
      </c>
      <c r="V9" s="467">
        <v>0</v>
      </c>
      <c r="W9" s="467">
        <v>0</v>
      </c>
      <c r="X9" s="467">
        <v>0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77">
        <v>0</v>
      </c>
      <c r="AE9" s="512">
        <v>0</v>
      </c>
      <c r="AF9" s="17"/>
      <c r="AG9" s="18"/>
      <c r="AH9" s="18"/>
      <c r="AI9" s="520"/>
      <c r="AJ9" s="77"/>
      <c r="AK9" s="21"/>
      <c r="AL9" s="525"/>
      <c r="AM9" s="22">
        <f t="shared" ref="AM9:AM19" si="3">SUM(C9:S9)</f>
        <v>4400</v>
      </c>
      <c r="AN9" s="423">
        <v>4900</v>
      </c>
      <c r="AO9" s="24">
        <v>0</v>
      </c>
      <c r="AP9" s="25">
        <f t="shared" si="0"/>
        <v>47.311827956989248</v>
      </c>
      <c r="AQ9" s="301">
        <f t="shared" si="1"/>
        <v>4900</v>
      </c>
    </row>
    <row r="10" spans="2:43" ht="26.25" customHeight="1" x14ac:dyDescent="0.2">
      <c r="B10" s="152" t="s">
        <v>43</v>
      </c>
      <c r="C10" s="94">
        <v>0</v>
      </c>
      <c r="D10" s="94"/>
      <c r="E10" s="94"/>
      <c r="F10" s="94">
        <v>2260</v>
      </c>
      <c r="G10" s="94"/>
      <c r="H10" s="94">
        <v>1200</v>
      </c>
      <c r="I10" s="332"/>
      <c r="J10" s="18"/>
      <c r="K10" s="94"/>
      <c r="L10" s="332"/>
      <c r="M10" s="94"/>
      <c r="N10" s="94"/>
      <c r="O10" s="332"/>
      <c r="P10" s="18">
        <v>1140</v>
      </c>
      <c r="Q10" s="18"/>
      <c r="R10" s="295"/>
      <c r="S10" s="20">
        <v>3425</v>
      </c>
      <c r="T10" s="771">
        <f t="shared" si="2"/>
        <v>0</v>
      </c>
      <c r="U10" s="892">
        <v>0</v>
      </c>
      <c r="V10" s="467">
        <v>0</v>
      </c>
      <c r="W10" s="467">
        <v>0</v>
      </c>
      <c r="X10" s="467">
        <v>0</v>
      </c>
      <c r="Y10" s="467">
        <v>0</v>
      </c>
      <c r="Z10" s="467">
        <v>0</v>
      </c>
      <c r="AA10" s="467">
        <v>0</v>
      </c>
      <c r="AB10" s="467">
        <v>0</v>
      </c>
      <c r="AC10" s="467">
        <v>0</v>
      </c>
      <c r="AD10" s="477">
        <v>0</v>
      </c>
      <c r="AE10" s="512">
        <v>0</v>
      </c>
      <c r="AF10" s="17"/>
      <c r="AG10" s="18"/>
      <c r="AH10" s="18"/>
      <c r="AI10" s="520"/>
      <c r="AJ10" s="181"/>
      <c r="AK10" s="180"/>
      <c r="AL10" s="526"/>
      <c r="AM10" s="22">
        <f t="shared" si="3"/>
        <v>8025</v>
      </c>
      <c r="AN10" s="423">
        <v>4130</v>
      </c>
      <c r="AO10" s="24">
        <v>0</v>
      </c>
      <c r="AP10" s="25">
        <f t="shared" si="0"/>
        <v>66.022213081036611</v>
      </c>
      <c r="AQ10" s="301">
        <f t="shared" si="1"/>
        <v>4130</v>
      </c>
    </row>
    <row r="11" spans="2:43" ht="26.25" customHeight="1" x14ac:dyDescent="0.2">
      <c r="B11" s="152" t="s">
        <v>44</v>
      </c>
      <c r="C11" s="94">
        <v>0</v>
      </c>
      <c r="D11" s="94"/>
      <c r="E11" s="94"/>
      <c r="F11" s="94">
        <v>1540</v>
      </c>
      <c r="G11" s="94"/>
      <c r="H11" s="94">
        <v>720</v>
      </c>
      <c r="I11" s="332"/>
      <c r="J11" s="18"/>
      <c r="K11" s="94"/>
      <c r="L11" s="332"/>
      <c r="M11" s="94"/>
      <c r="N11" s="94"/>
      <c r="O11" s="332"/>
      <c r="P11" s="18">
        <v>1260</v>
      </c>
      <c r="Q11" s="18"/>
      <c r="R11" s="295"/>
      <c r="S11" s="20">
        <v>2780</v>
      </c>
      <c r="T11" s="771">
        <f t="shared" si="2"/>
        <v>0</v>
      </c>
      <c r="U11" s="892">
        <v>0</v>
      </c>
      <c r="V11" s="467">
        <v>0</v>
      </c>
      <c r="W11" s="467">
        <v>0</v>
      </c>
      <c r="X11" s="467">
        <v>0</v>
      </c>
      <c r="Y11" s="467">
        <v>0</v>
      </c>
      <c r="Z11" s="467">
        <v>0</v>
      </c>
      <c r="AA11" s="467">
        <v>0</v>
      </c>
      <c r="AB11" s="467">
        <v>0</v>
      </c>
      <c r="AC11" s="467">
        <v>0</v>
      </c>
      <c r="AD11" s="477">
        <v>0</v>
      </c>
      <c r="AE11" s="512">
        <v>0</v>
      </c>
      <c r="AF11" s="17"/>
      <c r="AG11" s="18"/>
      <c r="AH11" s="18"/>
      <c r="AI11" s="520"/>
      <c r="AJ11" s="181"/>
      <c r="AK11" s="180"/>
      <c r="AL11" s="526"/>
      <c r="AM11" s="22">
        <f t="shared" si="3"/>
        <v>6300</v>
      </c>
      <c r="AN11" s="423">
        <v>8370</v>
      </c>
      <c r="AO11" s="24">
        <v>0</v>
      </c>
      <c r="AP11" s="25">
        <f t="shared" si="0"/>
        <v>42.944785276073617</v>
      </c>
      <c r="AQ11" s="301">
        <f t="shared" si="1"/>
        <v>8370</v>
      </c>
    </row>
    <row r="12" spans="2:43" ht="26.25" customHeight="1" x14ac:dyDescent="0.2">
      <c r="B12" s="153" t="s">
        <v>45</v>
      </c>
      <c r="C12" s="94">
        <v>0</v>
      </c>
      <c r="D12" s="94"/>
      <c r="E12" s="94"/>
      <c r="F12" s="94">
        <v>1980</v>
      </c>
      <c r="G12" s="94"/>
      <c r="H12" s="94">
        <v>2020</v>
      </c>
      <c r="I12" s="332"/>
      <c r="J12" s="18"/>
      <c r="K12" s="94"/>
      <c r="L12" s="332"/>
      <c r="M12" s="94"/>
      <c r="N12" s="94"/>
      <c r="O12" s="332"/>
      <c r="P12" s="18">
        <v>1430</v>
      </c>
      <c r="Q12" s="18"/>
      <c r="R12" s="295"/>
      <c r="S12" s="20">
        <v>5870</v>
      </c>
      <c r="T12" s="771">
        <f t="shared" si="2"/>
        <v>0</v>
      </c>
      <c r="U12" s="892">
        <v>0</v>
      </c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77">
        <v>0</v>
      </c>
      <c r="AE12" s="512">
        <v>0</v>
      </c>
      <c r="AF12" s="17"/>
      <c r="AG12" s="18"/>
      <c r="AH12" s="18"/>
      <c r="AI12" s="520"/>
      <c r="AJ12" s="181"/>
      <c r="AK12" s="180"/>
      <c r="AL12" s="526"/>
      <c r="AM12" s="22">
        <f t="shared" si="3"/>
        <v>11300</v>
      </c>
      <c r="AN12" s="423">
        <v>6270</v>
      </c>
      <c r="AO12" s="24">
        <v>0</v>
      </c>
      <c r="AP12" s="25">
        <f t="shared" si="0"/>
        <v>64.314171883892996</v>
      </c>
      <c r="AQ12" s="301">
        <f t="shared" si="1"/>
        <v>6270</v>
      </c>
    </row>
    <row r="13" spans="2:43" ht="26.25" customHeight="1" x14ac:dyDescent="0.2">
      <c r="B13" s="151" t="s">
        <v>46</v>
      </c>
      <c r="C13" s="95">
        <v>0</v>
      </c>
      <c r="D13" s="95"/>
      <c r="E13" s="95"/>
      <c r="F13" s="95">
        <v>440</v>
      </c>
      <c r="G13" s="95"/>
      <c r="H13" s="95">
        <v>810</v>
      </c>
      <c r="I13" s="277"/>
      <c r="J13" s="18"/>
      <c r="K13" s="18"/>
      <c r="L13" s="277"/>
      <c r="M13" s="18"/>
      <c r="N13" s="18"/>
      <c r="O13" s="277"/>
      <c r="P13" s="18">
        <v>700</v>
      </c>
      <c r="Q13" s="18"/>
      <c r="R13" s="295"/>
      <c r="S13" s="30">
        <v>2400</v>
      </c>
      <c r="T13" s="771">
        <f t="shared" si="2"/>
        <v>0</v>
      </c>
      <c r="U13" s="892">
        <v>0</v>
      </c>
      <c r="V13" s="467">
        <v>0</v>
      </c>
      <c r="W13" s="467">
        <v>0</v>
      </c>
      <c r="X13" s="467">
        <v>0</v>
      </c>
      <c r="Y13" s="467">
        <v>0</v>
      </c>
      <c r="Z13" s="467">
        <v>0</v>
      </c>
      <c r="AA13" s="467">
        <v>0</v>
      </c>
      <c r="AB13" s="467">
        <v>0</v>
      </c>
      <c r="AC13" s="467">
        <v>0</v>
      </c>
      <c r="AD13" s="477">
        <v>0</v>
      </c>
      <c r="AE13" s="512">
        <v>0</v>
      </c>
      <c r="AF13" s="17"/>
      <c r="AG13" s="18"/>
      <c r="AH13" s="18"/>
      <c r="AI13" s="520"/>
      <c r="AJ13" s="573"/>
      <c r="AK13" s="271"/>
      <c r="AL13" s="694"/>
      <c r="AM13" s="22">
        <f t="shared" si="3"/>
        <v>4350</v>
      </c>
      <c r="AN13" s="422">
        <v>6510</v>
      </c>
      <c r="AO13" s="31">
        <v>0</v>
      </c>
      <c r="AP13" s="32">
        <f t="shared" si="0"/>
        <v>40.055248618784532</v>
      </c>
      <c r="AQ13" s="620">
        <f t="shared" si="1"/>
        <v>6510</v>
      </c>
    </row>
    <row r="14" spans="2:43" ht="26.25" customHeight="1" x14ac:dyDescent="0.2">
      <c r="B14" s="152" t="s">
        <v>47</v>
      </c>
      <c r="C14" s="94">
        <v>0</v>
      </c>
      <c r="D14" s="94"/>
      <c r="E14" s="94"/>
      <c r="F14" s="94">
        <v>540</v>
      </c>
      <c r="G14" s="94"/>
      <c r="H14" s="94">
        <v>690</v>
      </c>
      <c r="I14" s="277"/>
      <c r="J14" s="18"/>
      <c r="K14" s="18"/>
      <c r="L14" s="277"/>
      <c r="M14" s="18"/>
      <c r="N14" s="18"/>
      <c r="O14" s="277"/>
      <c r="P14" s="18">
        <v>250</v>
      </c>
      <c r="Q14" s="18"/>
      <c r="R14" s="295"/>
      <c r="S14" s="20">
        <v>2600</v>
      </c>
      <c r="T14" s="771">
        <f t="shared" si="2"/>
        <v>0</v>
      </c>
      <c r="U14" s="892">
        <v>0</v>
      </c>
      <c r="V14" s="467">
        <v>0</v>
      </c>
      <c r="W14" s="467">
        <v>0</v>
      </c>
      <c r="X14" s="467">
        <v>0</v>
      </c>
      <c r="Y14" s="467">
        <v>0</v>
      </c>
      <c r="Z14" s="467">
        <v>0</v>
      </c>
      <c r="AA14" s="467">
        <v>0</v>
      </c>
      <c r="AB14" s="467">
        <v>0</v>
      </c>
      <c r="AC14" s="467">
        <v>0</v>
      </c>
      <c r="AD14" s="477">
        <v>0</v>
      </c>
      <c r="AE14" s="512">
        <v>0</v>
      </c>
      <c r="AF14" s="17"/>
      <c r="AG14" s="18"/>
      <c r="AH14" s="18"/>
      <c r="AI14" s="520"/>
      <c r="AJ14" s="77"/>
      <c r="AK14" s="21"/>
      <c r="AL14" s="525"/>
      <c r="AM14" s="22">
        <f t="shared" si="3"/>
        <v>4080</v>
      </c>
      <c r="AN14" s="423">
        <v>4910</v>
      </c>
      <c r="AO14" s="24">
        <v>0</v>
      </c>
      <c r="AP14" s="25">
        <f t="shared" si="0"/>
        <v>45.383759733036705</v>
      </c>
      <c r="AQ14" s="301">
        <f t="shared" si="1"/>
        <v>4910</v>
      </c>
    </row>
    <row r="15" spans="2:43" ht="26.25" customHeight="1" x14ac:dyDescent="0.2">
      <c r="B15" s="151" t="s">
        <v>48</v>
      </c>
      <c r="C15" s="94">
        <v>0</v>
      </c>
      <c r="D15" s="94"/>
      <c r="E15" s="94"/>
      <c r="F15" s="94">
        <v>1120</v>
      </c>
      <c r="G15" s="94"/>
      <c r="H15" s="94">
        <v>1360</v>
      </c>
      <c r="I15" s="277"/>
      <c r="J15" s="18"/>
      <c r="K15" s="18"/>
      <c r="L15" s="608"/>
      <c r="M15" s="18"/>
      <c r="N15" s="18"/>
      <c r="O15" s="608"/>
      <c r="P15" s="18">
        <v>330</v>
      </c>
      <c r="Q15" s="18"/>
      <c r="R15" s="295"/>
      <c r="S15" s="20">
        <v>1760</v>
      </c>
      <c r="T15" s="771">
        <f t="shared" si="2"/>
        <v>0</v>
      </c>
      <c r="U15" s="892">
        <v>0</v>
      </c>
      <c r="V15" s="467">
        <v>0</v>
      </c>
      <c r="W15" s="467">
        <v>0</v>
      </c>
      <c r="X15" s="467">
        <v>0</v>
      </c>
      <c r="Y15" s="467">
        <v>0</v>
      </c>
      <c r="Z15" s="467">
        <v>0</v>
      </c>
      <c r="AA15" s="467">
        <v>0</v>
      </c>
      <c r="AB15" s="467">
        <v>0</v>
      </c>
      <c r="AC15" s="467">
        <v>0</v>
      </c>
      <c r="AD15" s="477">
        <v>0</v>
      </c>
      <c r="AE15" s="512">
        <v>0</v>
      </c>
      <c r="AF15" s="17"/>
      <c r="AG15" s="18"/>
      <c r="AH15" s="18"/>
      <c r="AI15" s="520"/>
      <c r="AJ15" s="77"/>
      <c r="AK15" s="21"/>
      <c r="AL15" s="525"/>
      <c r="AM15" s="22">
        <f t="shared" si="3"/>
        <v>4570</v>
      </c>
      <c r="AN15" s="423">
        <v>9960</v>
      </c>
      <c r="AO15" s="24">
        <v>0</v>
      </c>
      <c r="AP15" s="25">
        <f t="shared" si="0"/>
        <v>31.45216792842395</v>
      </c>
      <c r="AQ15" s="301">
        <f t="shared" si="1"/>
        <v>9960</v>
      </c>
    </row>
    <row r="16" spans="2:43" ht="26.25" customHeight="1" x14ac:dyDescent="0.2">
      <c r="B16" s="152" t="s">
        <v>49</v>
      </c>
      <c r="C16" s="94">
        <v>0</v>
      </c>
      <c r="D16" s="94"/>
      <c r="E16" s="94"/>
      <c r="F16" s="94">
        <v>530</v>
      </c>
      <c r="G16" s="94"/>
      <c r="H16" s="94">
        <v>230</v>
      </c>
      <c r="I16" s="277"/>
      <c r="J16" s="18"/>
      <c r="K16" s="18"/>
      <c r="L16" s="608"/>
      <c r="M16" s="18"/>
      <c r="N16" s="18"/>
      <c r="O16" s="608"/>
      <c r="P16" s="18">
        <v>440</v>
      </c>
      <c r="Q16" s="18"/>
      <c r="R16" s="295"/>
      <c r="S16" s="20">
        <v>3940</v>
      </c>
      <c r="T16" s="771">
        <f t="shared" si="2"/>
        <v>0</v>
      </c>
      <c r="U16" s="892">
        <v>0</v>
      </c>
      <c r="V16" s="467">
        <v>0</v>
      </c>
      <c r="W16" s="467">
        <v>0</v>
      </c>
      <c r="X16" s="467">
        <v>0</v>
      </c>
      <c r="Y16" s="467">
        <v>0</v>
      </c>
      <c r="Z16" s="467">
        <v>0</v>
      </c>
      <c r="AA16" s="467">
        <v>0</v>
      </c>
      <c r="AB16" s="467">
        <v>0</v>
      </c>
      <c r="AC16" s="467">
        <v>0</v>
      </c>
      <c r="AD16" s="477">
        <v>0</v>
      </c>
      <c r="AE16" s="512">
        <v>0</v>
      </c>
      <c r="AF16" s="17"/>
      <c r="AG16" s="18"/>
      <c r="AH16" s="18"/>
      <c r="AI16" s="520"/>
      <c r="AJ16" s="77"/>
      <c r="AK16" s="21"/>
      <c r="AL16" s="525"/>
      <c r="AM16" s="22">
        <f t="shared" si="3"/>
        <v>5140</v>
      </c>
      <c r="AN16" s="423">
        <v>2600</v>
      </c>
      <c r="AO16" s="24">
        <v>0</v>
      </c>
      <c r="AP16" s="25">
        <f t="shared" si="0"/>
        <v>66.408268733850136</v>
      </c>
      <c r="AQ16" s="301">
        <f t="shared" si="1"/>
        <v>2600</v>
      </c>
    </row>
    <row r="17" spans="2:43" ht="26.25" customHeight="1" x14ac:dyDescent="0.2">
      <c r="B17" s="152" t="s">
        <v>50</v>
      </c>
      <c r="C17" s="94">
        <v>130</v>
      </c>
      <c r="D17" s="94"/>
      <c r="E17" s="94"/>
      <c r="F17" s="94">
        <v>290</v>
      </c>
      <c r="G17" s="94"/>
      <c r="H17" s="94">
        <v>290</v>
      </c>
      <c r="I17" s="277"/>
      <c r="J17" s="18"/>
      <c r="K17" s="18"/>
      <c r="L17" s="608"/>
      <c r="M17" s="18"/>
      <c r="N17" s="18"/>
      <c r="O17" s="608"/>
      <c r="P17" s="18">
        <v>480</v>
      </c>
      <c r="Q17" s="18"/>
      <c r="R17" s="295"/>
      <c r="S17" s="20">
        <v>3660</v>
      </c>
      <c r="T17" s="771">
        <f t="shared" si="2"/>
        <v>0</v>
      </c>
      <c r="U17" s="892">
        <v>0</v>
      </c>
      <c r="V17" s="467">
        <v>0</v>
      </c>
      <c r="W17" s="467">
        <v>0</v>
      </c>
      <c r="X17" s="467">
        <v>0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77">
        <v>0</v>
      </c>
      <c r="AE17" s="512">
        <v>0</v>
      </c>
      <c r="AF17" s="17"/>
      <c r="AG17" s="18"/>
      <c r="AH17" s="18"/>
      <c r="AI17" s="520"/>
      <c r="AJ17" s="77"/>
      <c r="AK17" s="21"/>
      <c r="AL17" s="525"/>
      <c r="AM17" s="22">
        <f t="shared" si="3"/>
        <v>4850</v>
      </c>
      <c r="AN17" s="423">
        <v>1400</v>
      </c>
      <c r="AO17" s="24">
        <v>0</v>
      </c>
      <c r="AP17" s="25">
        <f t="shared" si="0"/>
        <v>77.599999999999994</v>
      </c>
      <c r="AQ17" s="301">
        <f t="shared" si="1"/>
        <v>1400</v>
      </c>
    </row>
    <row r="18" spans="2:43" ht="26.25" customHeight="1" x14ac:dyDescent="0.2">
      <c r="B18" s="151" t="s">
        <v>51</v>
      </c>
      <c r="C18" s="94">
        <v>200</v>
      </c>
      <c r="D18" s="94"/>
      <c r="E18" s="94">
        <v>0</v>
      </c>
      <c r="F18" s="94">
        <v>410</v>
      </c>
      <c r="G18" s="94">
        <v>0</v>
      </c>
      <c r="H18" s="94">
        <v>320</v>
      </c>
      <c r="I18" s="277"/>
      <c r="J18" s="18">
        <v>0</v>
      </c>
      <c r="K18" s="18"/>
      <c r="L18" s="608"/>
      <c r="M18" s="18"/>
      <c r="N18" s="18">
        <v>0</v>
      </c>
      <c r="O18" s="608"/>
      <c r="P18" s="18">
        <v>240</v>
      </c>
      <c r="Q18" s="18">
        <v>0</v>
      </c>
      <c r="R18" s="295"/>
      <c r="S18" s="20">
        <v>1780</v>
      </c>
      <c r="T18" s="771">
        <f t="shared" si="2"/>
        <v>0</v>
      </c>
      <c r="U18" s="892">
        <v>0</v>
      </c>
      <c r="V18" s="467">
        <v>0</v>
      </c>
      <c r="W18" s="467">
        <v>0</v>
      </c>
      <c r="X18" s="467">
        <v>0</v>
      </c>
      <c r="Y18" s="467">
        <v>0</v>
      </c>
      <c r="Z18" s="467">
        <v>0</v>
      </c>
      <c r="AA18" s="467">
        <v>0</v>
      </c>
      <c r="AB18" s="467">
        <v>0</v>
      </c>
      <c r="AC18" s="467">
        <v>0</v>
      </c>
      <c r="AD18" s="477">
        <v>0</v>
      </c>
      <c r="AE18" s="512">
        <v>0</v>
      </c>
      <c r="AF18" s="17"/>
      <c r="AG18" s="18"/>
      <c r="AH18" s="18"/>
      <c r="AI18" s="520"/>
      <c r="AJ18" s="77"/>
      <c r="AK18" s="21"/>
      <c r="AL18" s="525"/>
      <c r="AM18" s="22">
        <f t="shared" si="3"/>
        <v>2950</v>
      </c>
      <c r="AN18" s="423">
        <v>1290</v>
      </c>
      <c r="AO18" s="24">
        <v>0</v>
      </c>
      <c r="AP18" s="25">
        <f t="shared" si="0"/>
        <v>69.575471698113205</v>
      </c>
      <c r="AQ18" s="301">
        <f t="shared" si="1"/>
        <v>1290</v>
      </c>
    </row>
    <row r="19" spans="2:43" ht="26.25" customHeight="1" thickBot="1" x14ac:dyDescent="0.25">
      <c r="B19" s="154" t="s">
        <v>52</v>
      </c>
      <c r="C19" s="261">
        <v>70</v>
      </c>
      <c r="D19" s="261"/>
      <c r="E19" s="261"/>
      <c r="F19" s="261">
        <v>330</v>
      </c>
      <c r="G19" s="261"/>
      <c r="H19" s="261">
        <v>250</v>
      </c>
      <c r="I19" s="333"/>
      <c r="J19" s="79"/>
      <c r="K19" s="261"/>
      <c r="L19" s="333"/>
      <c r="M19" s="261"/>
      <c r="N19" s="261"/>
      <c r="O19" s="333"/>
      <c r="P19" s="79">
        <v>190</v>
      </c>
      <c r="Q19" s="79"/>
      <c r="R19" s="295"/>
      <c r="S19" s="80">
        <v>1220</v>
      </c>
      <c r="T19" s="771"/>
      <c r="U19" s="892">
        <v>0</v>
      </c>
      <c r="V19" s="467">
        <v>0</v>
      </c>
      <c r="W19" s="467">
        <v>0</v>
      </c>
      <c r="X19" s="467">
        <v>0</v>
      </c>
      <c r="Y19" s="467">
        <v>0</v>
      </c>
      <c r="Z19" s="467">
        <v>0</v>
      </c>
      <c r="AA19" s="467">
        <v>0</v>
      </c>
      <c r="AB19" s="467">
        <v>0</v>
      </c>
      <c r="AC19" s="467">
        <v>0</v>
      </c>
      <c r="AD19" s="467">
        <v>0</v>
      </c>
      <c r="AE19" s="541">
        <v>0</v>
      </c>
      <c r="AF19" s="757"/>
      <c r="AG19" s="98"/>
      <c r="AH19" s="98"/>
      <c r="AI19" s="836"/>
      <c r="AJ19" s="481"/>
      <c r="AK19" s="192"/>
      <c r="AL19" s="527"/>
      <c r="AM19" s="27">
        <f t="shared" si="3"/>
        <v>2060</v>
      </c>
      <c r="AN19" s="643">
        <v>1590</v>
      </c>
      <c r="AO19" s="194">
        <v>0</v>
      </c>
      <c r="AP19" s="33">
        <f t="shared" si="0"/>
        <v>56.438356164383563</v>
      </c>
      <c r="AQ19" s="323">
        <f t="shared" si="1"/>
        <v>1590</v>
      </c>
    </row>
    <row r="20" spans="2:43" ht="26.25" customHeight="1" thickBot="1" x14ac:dyDescent="0.25">
      <c r="B20" s="179" t="s">
        <v>53</v>
      </c>
      <c r="C20" s="82">
        <f t="shared" ref="C20:AO20" si="4">SUM(C8:C19)</f>
        <v>420</v>
      </c>
      <c r="D20" s="82"/>
      <c r="E20" s="83">
        <f t="shared" si="4"/>
        <v>0</v>
      </c>
      <c r="F20" s="83">
        <f t="shared" si="4"/>
        <v>13180</v>
      </c>
      <c r="G20" s="83">
        <f t="shared" si="4"/>
        <v>0</v>
      </c>
      <c r="H20" s="83">
        <f t="shared" si="4"/>
        <v>10310</v>
      </c>
      <c r="I20" s="195">
        <f t="shared" si="4"/>
        <v>0</v>
      </c>
      <c r="J20" s="83">
        <f>SUM(J8:J19)</f>
        <v>0</v>
      </c>
      <c r="K20" s="83">
        <f t="shared" si="4"/>
        <v>0</v>
      </c>
      <c r="L20" s="328">
        <f t="shared" si="4"/>
        <v>0</v>
      </c>
      <c r="M20" s="83">
        <f t="shared" si="4"/>
        <v>0</v>
      </c>
      <c r="N20" s="83">
        <f t="shared" si="4"/>
        <v>0</v>
      </c>
      <c r="O20" s="328">
        <f t="shared" si="4"/>
        <v>0</v>
      </c>
      <c r="P20" s="83">
        <f t="shared" si="4"/>
        <v>9140</v>
      </c>
      <c r="Q20" s="83">
        <f t="shared" si="4"/>
        <v>0</v>
      </c>
      <c r="R20" s="83">
        <f t="shared" si="4"/>
        <v>0</v>
      </c>
      <c r="S20" s="84">
        <f t="shared" si="4"/>
        <v>30455</v>
      </c>
      <c r="T20" s="748">
        <f>SUM(T8:T19)</f>
        <v>0</v>
      </c>
      <c r="U20" s="893">
        <f t="shared" si="4"/>
        <v>0</v>
      </c>
      <c r="V20" s="197">
        <f>SUM(V8:V19)</f>
        <v>0</v>
      </c>
      <c r="W20" s="196">
        <f t="shared" si="4"/>
        <v>0</v>
      </c>
      <c r="X20" s="196">
        <f t="shared" ref="X20:AD20" si="5">SUM(X8:X19)</f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4"/>
        <v>0</v>
      </c>
      <c r="AF20" s="547">
        <f t="shared" si="4"/>
        <v>0</v>
      </c>
      <c r="AG20" s="196">
        <f t="shared" si="4"/>
        <v>0</v>
      </c>
      <c r="AH20" s="196">
        <f t="shared" si="4"/>
        <v>0</v>
      </c>
      <c r="AI20" s="87">
        <f t="shared" si="4"/>
        <v>0</v>
      </c>
      <c r="AJ20" s="86">
        <f t="shared" si="4"/>
        <v>0</v>
      </c>
      <c r="AK20" s="197">
        <f t="shared" si="4"/>
        <v>0</v>
      </c>
      <c r="AL20" s="598">
        <f t="shared" si="4"/>
        <v>0</v>
      </c>
      <c r="AM20" s="36">
        <f>SUM(AM8:AM19)</f>
        <v>63505</v>
      </c>
      <c r="AN20" s="644">
        <f t="shared" si="4"/>
        <v>56770</v>
      </c>
      <c r="AO20" s="199">
        <f t="shared" si="4"/>
        <v>0</v>
      </c>
      <c r="AP20" s="37">
        <f t="shared" si="0"/>
        <v>52.799833714404492</v>
      </c>
      <c r="AQ20" s="200">
        <f t="shared" si="1"/>
        <v>56770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 - BALME.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65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7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Foglio2!D5</f>
        <v>0</v>
      </c>
      <c r="D29" s="340"/>
      <c r="E29" s="434">
        <f>Foglio2!E5</f>
        <v>0</v>
      </c>
      <c r="F29" s="434">
        <f>Foglio2!F5</f>
        <v>0</v>
      </c>
      <c r="G29" s="340">
        <f>Foglio2!G5</f>
        <v>0</v>
      </c>
      <c r="H29" s="340">
        <f>Foglio2!H5</f>
        <v>0</v>
      </c>
      <c r="I29" s="340">
        <f>Foglio2!I5</f>
        <v>0</v>
      </c>
      <c r="J29" s="340">
        <f>Foglio2!J5</f>
        <v>0</v>
      </c>
      <c r="K29" s="434">
        <f>Foglio2!K5</f>
        <v>0</v>
      </c>
      <c r="L29" s="434">
        <f>Foglio2!L5</f>
        <v>0</v>
      </c>
      <c r="M29" s="434">
        <f>Foglio2!M5</f>
        <v>0</v>
      </c>
      <c r="N29" s="434">
        <f>Foglio2!N5</f>
        <v>0</v>
      </c>
      <c r="O29" s="434">
        <f>Foglio2!O5</f>
        <v>0</v>
      </c>
      <c r="P29" s="340">
        <f>Foglio2!Q5</f>
        <v>0</v>
      </c>
      <c r="Q29" s="340">
        <f>Foglio2!R5</f>
        <v>0</v>
      </c>
      <c r="R29" s="215">
        <f>SUM(AF29:AI29)</f>
        <v>0</v>
      </c>
      <c r="S29" s="434">
        <f>Foglio2!T5</f>
        <v>0</v>
      </c>
      <c r="T29" s="842">
        <f>SUM(V29:AE29)</f>
        <v>0</v>
      </c>
      <c r="U29" s="434">
        <f>Foglio2!V5</f>
        <v>0</v>
      </c>
      <c r="V29" s="433">
        <f>Foglio2!W5</f>
        <v>0</v>
      </c>
      <c r="W29" s="433">
        <f>Foglio2!X5</f>
        <v>0</v>
      </c>
      <c r="X29" s="433">
        <f>Foglio2!Y5</f>
        <v>0</v>
      </c>
      <c r="Y29" s="433">
        <f>Foglio2!Z5</f>
        <v>0</v>
      </c>
      <c r="Z29" s="433">
        <f>Foglio2!AA5</f>
        <v>0</v>
      </c>
      <c r="AA29" s="433">
        <f>Foglio2!AB5</f>
        <v>0</v>
      </c>
      <c r="AB29" s="433">
        <f>Foglio2!AC5</f>
        <v>0</v>
      </c>
      <c r="AC29" s="433">
        <f>Foglio2!AD5</f>
        <v>0</v>
      </c>
      <c r="AD29" s="433">
        <f>Foglio2!AE5</f>
        <v>0</v>
      </c>
      <c r="AE29" s="433">
        <f>Foglio2!AF5</f>
        <v>0</v>
      </c>
      <c r="AF29" s="434">
        <f>Foglio2!AG5</f>
        <v>0</v>
      </c>
      <c r="AG29" s="434">
        <f>Foglio2!AH5</f>
        <v>0</v>
      </c>
      <c r="AH29" s="434">
        <f>Foglio2!AI5</f>
        <v>0</v>
      </c>
      <c r="AI29" s="434">
        <f>Foglio2!AJ5</f>
        <v>0</v>
      </c>
      <c r="AJ29" s="340">
        <f>Foglio2!AK5</f>
        <v>0</v>
      </c>
      <c r="AK29" s="340">
        <f>Foglio2!AL5</f>
        <v>0</v>
      </c>
      <c r="AL29" s="847"/>
      <c r="AM29" s="55">
        <f t="shared" ref="AM29:AM41" si="6">SUM(C29:U29)+AJ29+AK29+AL29</f>
        <v>0</v>
      </c>
      <c r="AN29" s="222">
        <v>0</v>
      </c>
      <c r="AO29" s="223">
        <v>0</v>
      </c>
      <c r="AP29" s="58" t="e">
        <f t="shared" ref="AP29:AP41" si="7">(AM29*100)/(AM29+AQ29)</f>
        <v>#DIV/0!</v>
      </c>
      <c r="AQ29" s="652"/>
    </row>
    <row r="30" spans="2:43" ht="26.25" customHeight="1" x14ac:dyDescent="0.2">
      <c r="B30" s="151" t="s">
        <v>42</v>
      </c>
      <c r="C30" s="340">
        <f>C29</f>
        <v>0</v>
      </c>
      <c r="D30" s="340"/>
      <c r="E30" s="434">
        <f>E29</f>
        <v>0</v>
      </c>
      <c r="F30" s="434">
        <f t="shared" ref="F30:Q30" si="8">F29</f>
        <v>0</v>
      </c>
      <c r="G30" s="340">
        <f t="shared" si="8"/>
        <v>0</v>
      </c>
      <c r="H30" s="340">
        <f t="shared" si="8"/>
        <v>0</v>
      </c>
      <c r="I30" s="340">
        <f t="shared" si="8"/>
        <v>0</v>
      </c>
      <c r="J30" s="340">
        <f t="shared" si="8"/>
        <v>0</v>
      </c>
      <c r="K30" s="434">
        <f t="shared" si="8"/>
        <v>0</v>
      </c>
      <c r="L30" s="434">
        <f t="shared" si="8"/>
        <v>0</v>
      </c>
      <c r="M30" s="434">
        <f t="shared" si="8"/>
        <v>0</v>
      </c>
      <c r="N30" s="434">
        <f t="shared" si="8"/>
        <v>0</v>
      </c>
      <c r="O30" s="434">
        <f t="shared" si="8"/>
        <v>0</v>
      </c>
      <c r="P30" s="340">
        <f t="shared" si="8"/>
        <v>0</v>
      </c>
      <c r="Q30" s="340">
        <f t="shared" si="8"/>
        <v>0</v>
      </c>
      <c r="R30" s="215">
        <f>SUM(AF30:AI30)</f>
        <v>0</v>
      </c>
      <c r="S30" s="437">
        <f>S29</f>
        <v>0</v>
      </c>
      <c r="T30" s="842">
        <f>SUM(V30:AE30)</f>
        <v>0</v>
      </c>
      <c r="U30" s="437">
        <f>U29</f>
        <v>0</v>
      </c>
      <c r="V30" s="844">
        <f>V29</f>
        <v>0</v>
      </c>
      <c r="W30" s="844">
        <f t="shared" ref="W30:AE30" si="9">W29</f>
        <v>0</v>
      </c>
      <c r="X30" s="844">
        <f t="shared" si="9"/>
        <v>0</v>
      </c>
      <c r="Y30" s="844">
        <f t="shared" si="9"/>
        <v>0</v>
      </c>
      <c r="Z30" s="844">
        <f t="shared" si="9"/>
        <v>0</v>
      </c>
      <c r="AA30" s="844">
        <f t="shared" si="9"/>
        <v>0</v>
      </c>
      <c r="AB30" s="844">
        <f t="shared" si="9"/>
        <v>0</v>
      </c>
      <c r="AC30" s="844">
        <f t="shared" si="9"/>
        <v>0</v>
      </c>
      <c r="AD30" s="844">
        <f t="shared" si="9"/>
        <v>0</v>
      </c>
      <c r="AE30" s="844">
        <f t="shared" si="9"/>
        <v>0</v>
      </c>
      <c r="AF30" s="434">
        <f>AF29</f>
        <v>0</v>
      </c>
      <c r="AG30" s="434">
        <f>AG29</f>
        <v>0</v>
      </c>
      <c r="AH30" s="434">
        <f>AH29</f>
        <v>0</v>
      </c>
      <c r="AI30" s="434">
        <f>AI29</f>
        <v>0</v>
      </c>
      <c r="AJ30" s="606"/>
      <c r="AK30" s="753"/>
      <c r="AL30" s="847"/>
      <c r="AM30" s="55">
        <f t="shared" si="6"/>
        <v>0</v>
      </c>
      <c r="AN30" s="56"/>
      <c r="AO30" s="57"/>
      <c r="AP30" s="58" t="e">
        <f t="shared" si="7"/>
        <v>#DIV/0!</v>
      </c>
      <c r="AQ30" s="652">
        <f t="shared" ref="AQ30:AQ41" si="10">AN30+AO30</f>
        <v>0</v>
      </c>
    </row>
    <row r="31" spans="2:43" ht="26.25" customHeight="1" x14ac:dyDescent="0.2">
      <c r="B31" s="152" t="s">
        <v>43</v>
      </c>
      <c r="C31" s="340">
        <f t="shared" ref="C31:C40" si="11">C30</f>
        <v>0</v>
      </c>
      <c r="D31" s="340"/>
      <c r="E31" s="434">
        <f t="shared" ref="E31:E40" si="12">E30</f>
        <v>0</v>
      </c>
      <c r="F31" s="434">
        <f t="shared" ref="F31:F40" si="13">F30</f>
        <v>0</v>
      </c>
      <c r="G31" s="340">
        <f t="shared" ref="G31:G40" si="14">G30</f>
        <v>0</v>
      </c>
      <c r="H31" s="340">
        <f t="shared" ref="H31:H40" si="15">H30</f>
        <v>0</v>
      </c>
      <c r="I31" s="340">
        <f t="shared" ref="I31:I40" si="16">I30</f>
        <v>0</v>
      </c>
      <c r="J31" s="340">
        <f t="shared" ref="J31:J40" si="17">J30</f>
        <v>0</v>
      </c>
      <c r="K31" s="434">
        <f t="shared" ref="K31:K40" si="18">K30</f>
        <v>0</v>
      </c>
      <c r="L31" s="434">
        <f t="shared" ref="L31:L40" si="19">L30</f>
        <v>0</v>
      </c>
      <c r="M31" s="434">
        <f t="shared" ref="M31:M40" si="20">M30</f>
        <v>0</v>
      </c>
      <c r="N31" s="434">
        <f t="shared" ref="N31:N40" si="21">N30</f>
        <v>0</v>
      </c>
      <c r="O31" s="434">
        <f t="shared" ref="O31:O40" si="22">O30</f>
        <v>0</v>
      </c>
      <c r="P31" s="340">
        <f t="shared" ref="P31:P40" si="23">P30</f>
        <v>0</v>
      </c>
      <c r="Q31" s="340">
        <f t="shared" ref="Q31:Q40" si="24">Q30</f>
        <v>0</v>
      </c>
      <c r="R31" s="215">
        <f t="shared" ref="R31:R40" si="25">SUM(AF31:AI31)</f>
        <v>0</v>
      </c>
      <c r="S31" s="437">
        <f t="shared" ref="S31:S40" si="26">S30</f>
        <v>0</v>
      </c>
      <c r="T31" s="842">
        <f t="shared" ref="T31:T40" si="27">SUM(V31:AE31)</f>
        <v>0</v>
      </c>
      <c r="U31" s="437">
        <f t="shared" ref="U31:U40" si="28">U30</f>
        <v>0</v>
      </c>
      <c r="V31" s="844">
        <f t="shared" ref="V31:V40" si="29">V30</f>
        <v>0</v>
      </c>
      <c r="W31" s="844">
        <f t="shared" ref="W31:W40" si="30">W30</f>
        <v>0</v>
      </c>
      <c r="X31" s="844">
        <f t="shared" ref="X31:X40" si="31">X30</f>
        <v>0</v>
      </c>
      <c r="Y31" s="844">
        <f t="shared" ref="Y31:Y40" si="32">Y30</f>
        <v>0</v>
      </c>
      <c r="Z31" s="844">
        <f t="shared" ref="Z31:Z40" si="33">Z30</f>
        <v>0</v>
      </c>
      <c r="AA31" s="844">
        <f t="shared" ref="AA31:AA40" si="34">AA30</f>
        <v>0</v>
      </c>
      <c r="AB31" s="844">
        <f t="shared" ref="AB31:AB40" si="35">AB30</f>
        <v>0</v>
      </c>
      <c r="AC31" s="844">
        <f t="shared" ref="AC31:AC40" si="36">AC30</f>
        <v>0</v>
      </c>
      <c r="AD31" s="844">
        <f t="shared" ref="AD31:AD40" si="37">AD30</f>
        <v>0</v>
      </c>
      <c r="AE31" s="844">
        <f t="shared" ref="AE31:AE40" si="38">AE30</f>
        <v>0</v>
      </c>
      <c r="AF31" s="434">
        <f t="shared" ref="AF31:AF40" si="39">AF30</f>
        <v>0</v>
      </c>
      <c r="AG31" s="434">
        <f t="shared" ref="AG31:AG40" si="40">AG30</f>
        <v>0</v>
      </c>
      <c r="AH31" s="434">
        <f t="shared" ref="AH31:AH40" si="41">AH30</f>
        <v>0</v>
      </c>
      <c r="AI31" s="434">
        <f t="shared" ref="AI31:AI40" si="42">AI30</f>
        <v>0</v>
      </c>
      <c r="AJ31" s="606"/>
      <c r="AK31" s="753"/>
      <c r="AL31" s="847"/>
      <c r="AM31" s="55">
        <f t="shared" si="6"/>
        <v>0</v>
      </c>
      <c r="AN31" s="56"/>
      <c r="AO31" s="57"/>
      <c r="AP31" s="58" t="e">
        <f t="shared" si="7"/>
        <v>#DIV/0!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0</v>
      </c>
      <c r="F32" s="434">
        <f t="shared" si="13"/>
        <v>0</v>
      </c>
      <c r="G32" s="340">
        <f t="shared" si="14"/>
        <v>0</v>
      </c>
      <c r="H32" s="340">
        <f t="shared" si="15"/>
        <v>0</v>
      </c>
      <c r="I32" s="340">
        <f t="shared" si="16"/>
        <v>0</v>
      </c>
      <c r="J32" s="340">
        <f t="shared" si="17"/>
        <v>0</v>
      </c>
      <c r="K32" s="434">
        <f t="shared" si="18"/>
        <v>0</v>
      </c>
      <c r="L32" s="434">
        <f t="shared" si="19"/>
        <v>0</v>
      </c>
      <c r="M32" s="434">
        <f t="shared" si="20"/>
        <v>0</v>
      </c>
      <c r="N32" s="434">
        <f t="shared" si="21"/>
        <v>0</v>
      </c>
      <c r="O32" s="434">
        <f t="shared" si="22"/>
        <v>0</v>
      </c>
      <c r="P32" s="340">
        <f t="shared" si="23"/>
        <v>0</v>
      </c>
      <c r="Q32" s="340">
        <f t="shared" si="24"/>
        <v>0</v>
      </c>
      <c r="R32" s="215">
        <f t="shared" si="25"/>
        <v>0</v>
      </c>
      <c r="S32" s="437">
        <f t="shared" si="26"/>
        <v>0</v>
      </c>
      <c r="T32" s="842">
        <f t="shared" si="27"/>
        <v>0</v>
      </c>
      <c r="U32" s="437">
        <f t="shared" si="28"/>
        <v>0</v>
      </c>
      <c r="V32" s="844">
        <f t="shared" si="29"/>
        <v>0</v>
      </c>
      <c r="W32" s="844">
        <f t="shared" si="30"/>
        <v>0</v>
      </c>
      <c r="X32" s="844">
        <f t="shared" si="31"/>
        <v>0</v>
      </c>
      <c r="Y32" s="844">
        <f t="shared" si="32"/>
        <v>0</v>
      </c>
      <c r="Z32" s="844">
        <f t="shared" si="33"/>
        <v>0</v>
      </c>
      <c r="AA32" s="844">
        <f t="shared" si="34"/>
        <v>0</v>
      </c>
      <c r="AB32" s="844">
        <f t="shared" si="35"/>
        <v>0</v>
      </c>
      <c r="AC32" s="844">
        <f t="shared" si="36"/>
        <v>0</v>
      </c>
      <c r="AD32" s="844">
        <f t="shared" si="37"/>
        <v>0</v>
      </c>
      <c r="AE32" s="844">
        <f t="shared" si="38"/>
        <v>0</v>
      </c>
      <c r="AF32" s="434">
        <f t="shared" si="39"/>
        <v>0</v>
      </c>
      <c r="AG32" s="434">
        <f t="shared" si="40"/>
        <v>0</v>
      </c>
      <c r="AH32" s="434">
        <f t="shared" si="41"/>
        <v>0</v>
      </c>
      <c r="AI32" s="434">
        <f t="shared" si="42"/>
        <v>0</v>
      </c>
      <c r="AJ32" s="606"/>
      <c r="AK32" s="753"/>
      <c r="AL32" s="847"/>
      <c r="AM32" s="55">
        <f t="shared" si="6"/>
        <v>0</v>
      </c>
      <c r="AN32" s="56"/>
      <c r="AO32" s="57"/>
      <c r="AP32" s="58" t="e">
        <f t="shared" si="7"/>
        <v>#DIV/0!</v>
      </c>
      <c r="AQ32" s="652">
        <f t="shared" si="10"/>
        <v>0</v>
      </c>
    </row>
    <row r="33" spans="2:46" ht="26.25" customHeight="1" x14ac:dyDescent="0.2">
      <c r="B33" s="153" t="s">
        <v>45</v>
      </c>
      <c r="C33" s="340">
        <f t="shared" si="11"/>
        <v>0</v>
      </c>
      <c r="D33" s="340"/>
      <c r="E33" s="434">
        <f t="shared" si="12"/>
        <v>0</v>
      </c>
      <c r="F33" s="434">
        <f t="shared" si="13"/>
        <v>0</v>
      </c>
      <c r="G33" s="340">
        <f t="shared" si="14"/>
        <v>0</v>
      </c>
      <c r="H33" s="340">
        <f t="shared" si="15"/>
        <v>0</v>
      </c>
      <c r="I33" s="340">
        <f t="shared" si="16"/>
        <v>0</v>
      </c>
      <c r="J33" s="340">
        <f t="shared" si="17"/>
        <v>0</v>
      </c>
      <c r="K33" s="434">
        <f t="shared" si="18"/>
        <v>0</v>
      </c>
      <c r="L33" s="434">
        <f t="shared" si="19"/>
        <v>0</v>
      </c>
      <c r="M33" s="434">
        <f t="shared" si="20"/>
        <v>0</v>
      </c>
      <c r="N33" s="434">
        <f t="shared" si="21"/>
        <v>0</v>
      </c>
      <c r="O33" s="434">
        <f t="shared" si="22"/>
        <v>0</v>
      </c>
      <c r="P33" s="340">
        <f t="shared" si="23"/>
        <v>0</v>
      </c>
      <c r="Q33" s="340">
        <f t="shared" si="24"/>
        <v>0</v>
      </c>
      <c r="R33" s="215">
        <f t="shared" si="25"/>
        <v>0</v>
      </c>
      <c r="S33" s="437">
        <f t="shared" si="26"/>
        <v>0</v>
      </c>
      <c r="T33" s="842">
        <f t="shared" si="27"/>
        <v>0</v>
      </c>
      <c r="U33" s="437">
        <f t="shared" si="28"/>
        <v>0</v>
      </c>
      <c r="V33" s="844">
        <f t="shared" si="29"/>
        <v>0</v>
      </c>
      <c r="W33" s="844">
        <f t="shared" si="30"/>
        <v>0</v>
      </c>
      <c r="X33" s="844">
        <f t="shared" si="31"/>
        <v>0</v>
      </c>
      <c r="Y33" s="844">
        <f t="shared" si="32"/>
        <v>0</v>
      </c>
      <c r="Z33" s="844">
        <f t="shared" si="33"/>
        <v>0</v>
      </c>
      <c r="AA33" s="844">
        <f t="shared" si="34"/>
        <v>0</v>
      </c>
      <c r="AB33" s="844">
        <f t="shared" si="35"/>
        <v>0</v>
      </c>
      <c r="AC33" s="844">
        <f t="shared" si="36"/>
        <v>0</v>
      </c>
      <c r="AD33" s="844">
        <f t="shared" si="37"/>
        <v>0</v>
      </c>
      <c r="AE33" s="844">
        <f t="shared" si="38"/>
        <v>0</v>
      </c>
      <c r="AF33" s="434">
        <f t="shared" si="39"/>
        <v>0</v>
      </c>
      <c r="AG33" s="434">
        <f t="shared" si="40"/>
        <v>0</v>
      </c>
      <c r="AH33" s="434">
        <f t="shared" si="41"/>
        <v>0</v>
      </c>
      <c r="AI33" s="434">
        <f t="shared" si="42"/>
        <v>0</v>
      </c>
      <c r="AJ33" s="606"/>
      <c r="AK33" s="753"/>
      <c r="AL33" s="847"/>
      <c r="AM33" s="55">
        <f t="shared" si="6"/>
        <v>0</v>
      </c>
      <c r="AN33" s="56"/>
      <c r="AO33" s="57"/>
      <c r="AP33" s="58" t="e">
        <f t="shared" si="7"/>
        <v>#DIV/0!</v>
      </c>
      <c r="AQ33" s="652">
        <f t="shared" si="10"/>
        <v>0</v>
      </c>
    </row>
    <row r="34" spans="2:46" ht="26.25" customHeight="1" x14ac:dyDescent="0.2">
      <c r="B34" s="151" t="s">
        <v>46</v>
      </c>
      <c r="C34" s="340">
        <f t="shared" si="11"/>
        <v>0</v>
      </c>
      <c r="D34" s="340"/>
      <c r="E34" s="434">
        <f t="shared" si="12"/>
        <v>0</v>
      </c>
      <c r="F34" s="434">
        <f t="shared" si="13"/>
        <v>0</v>
      </c>
      <c r="G34" s="340">
        <f t="shared" si="14"/>
        <v>0</v>
      </c>
      <c r="H34" s="340">
        <f t="shared" si="15"/>
        <v>0</v>
      </c>
      <c r="I34" s="340">
        <f t="shared" si="16"/>
        <v>0</v>
      </c>
      <c r="J34" s="340">
        <f t="shared" si="17"/>
        <v>0</v>
      </c>
      <c r="K34" s="434">
        <f t="shared" si="18"/>
        <v>0</v>
      </c>
      <c r="L34" s="434">
        <f t="shared" si="19"/>
        <v>0</v>
      </c>
      <c r="M34" s="434">
        <f t="shared" si="20"/>
        <v>0</v>
      </c>
      <c r="N34" s="434">
        <f t="shared" si="21"/>
        <v>0</v>
      </c>
      <c r="O34" s="434">
        <f t="shared" si="22"/>
        <v>0</v>
      </c>
      <c r="P34" s="340">
        <f t="shared" si="23"/>
        <v>0</v>
      </c>
      <c r="Q34" s="340">
        <f t="shared" si="24"/>
        <v>0</v>
      </c>
      <c r="R34" s="215">
        <f t="shared" si="25"/>
        <v>0</v>
      </c>
      <c r="S34" s="437">
        <f t="shared" si="26"/>
        <v>0</v>
      </c>
      <c r="T34" s="842">
        <f t="shared" si="27"/>
        <v>0</v>
      </c>
      <c r="U34" s="437">
        <f t="shared" si="28"/>
        <v>0</v>
      </c>
      <c r="V34" s="844">
        <f t="shared" si="29"/>
        <v>0</v>
      </c>
      <c r="W34" s="844">
        <f t="shared" si="30"/>
        <v>0</v>
      </c>
      <c r="X34" s="844">
        <f t="shared" si="31"/>
        <v>0</v>
      </c>
      <c r="Y34" s="844">
        <f t="shared" si="32"/>
        <v>0</v>
      </c>
      <c r="Z34" s="844">
        <f t="shared" si="33"/>
        <v>0</v>
      </c>
      <c r="AA34" s="844">
        <f t="shared" si="34"/>
        <v>0</v>
      </c>
      <c r="AB34" s="844">
        <f t="shared" si="35"/>
        <v>0</v>
      </c>
      <c r="AC34" s="844">
        <f t="shared" si="36"/>
        <v>0</v>
      </c>
      <c r="AD34" s="844">
        <f t="shared" si="37"/>
        <v>0</v>
      </c>
      <c r="AE34" s="844">
        <f t="shared" si="38"/>
        <v>0</v>
      </c>
      <c r="AF34" s="434">
        <f t="shared" si="39"/>
        <v>0</v>
      </c>
      <c r="AG34" s="434">
        <f t="shared" si="40"/>
        <v>0</v>
      </c>
      <c r="AH34" s="434">
        <f t="shared" si="41"/>
        <v>0</v>
      </c>
      <c r="AI34" s="434">
        <f t="shared" si="42"/>
        <v>0</v>
      </c>
      <c r="AJ34" s="606"/>
      <c r="AK34" s="753"/>
      <c r="AL34" s="847"/>
      <c r="AM34" s="55">
        <f t="shared" si="6"/>
        <v>0</v>
      </c>
      <c r="AN34" s="61"/>
      <c r="AO34" s="62"/>
      <c r="AP34" s="63" t="e">
        <f t="shared" si="7"/>
        <v>#DIV/0!</v>
      </c>
      <c r="AQ34" s="653">
        <f t="shared" si="10"/>
        <v>0</v>
      </c>
    </row>
    <row r="35" spans="2:46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2"/>
        <v>0</v>
      </c>
      <c r="F35" s="434">
        <f t="shared" si="13"/>
        <v>0</v>
      </c>
      <c r="G35" s="340">
        <f t="shared" si="14"/>
        <v>0</v>
      </c>
      <c r="H35" s="340">
        <f t="shared" si="15"/>
        <v>0</v>
      </c>
      <c r="I35" s="340">
        <f t="shared" si="16"/>
        <v>0</v>
      </c>
      <c r="J35" s="340">
        <f t="shared" si="17"/>
        <v>0</v>
      </c>
      <c r="K35" s="434">
        <f t="shared" si="18"/>
        <v>0</v>
      </c>
      <c r="L35" s="434">
        <f t="shared" si="19"/>
        <v>0</v>
      </c>
      <c r="M35" s="434">
        <f t="shared" si="20"/>
        <v>0</v>
      </c>
      <c r="N35" s="434">
        <f t="shared" si="21"/>
        <v>0</v>
      </c>
      <c r="O35" s="434">
        <f t="shared" si="22"/>
        <v>0</v>
      </c>
      <c r="P35" s="340">
        <f t="shared" si="23"/>
        <v>0</v>
      </c>
      <c r="Q35" s="340">
        <f t="shared" si="24"/>
        <v>0</v>
      </c>
      <c r="R35" s="215">
        <f t="shared" si="25"/>
        <v>0</v>
      </c>
      <c r="S35" s="437">
        <f t="shared" si="26"/>
        <v>0</v>
      </c>
      <c r="T35" s="842">
        <f t="shared" si="27"/>
        <v>0</v>
      </c>
      <c r="U35" s="437">
        <f t="shared" si="28"/>
        <v>0</v>
      </c>
      <c r="V35" s="844">
        <f t="shared" si="29"/>
        <v>0</v>
      </c>
      <c r="W35" s="844">
        <f t="shared" si="30"/>
        <v>0</v>
      </c>
      <c r="X35" s="844">
        <f t="shared" si="31"/>
        <v>0</v>
      </c>
      <c r="Y35" s="844">
        <f t="shared" si="32"/>
        <v>0</v>
      </c>
      <c r="Z35" s="844">
        <f t="shared" si="33"/>
        <v>0</v>
      </c>
      <c r="AA35" s="844">
        <f t="shared" si="34"/>
        <v>0</v>
      </c>
      <c r="AB35" s="844">
        <f t="shared" si="35"/>
        <v>0</v>
      </c>
      <c r="AC35" s="844">
        <f t="shared" si="36"/>
        <v>0</v>
      </c>
      <c r="AD35" s="844">
        <f t="shared" si="37"/>
        <v>0</v>
      </c>
      <c r="AE35" s="844">
        <f t="shared" si="38"/>
        <v>0</v>
      </c>
      <c r="AF35" s="434">
        <f t="shared" si="39"/>
        <v>0</v>
      </c>
      <c r="AG35" s="434">
        <f t="shared" si="40"/>
        <v>0</v>
      </c>
      <c r="AH35" s="434">
        <f t="shared" si="41"/>
        <v>0</v>
      </c>
      <c r="AI35" s="434">
        <f t="shared" si="42"/>
        <v>0</v>
      </c>
      <c r="AJ35" s="606"/>
      <c r="AK35" s="753"/>
      <c r="AL35" s="847"/>
      <c r="AM35" s="55">
        <f t="shared" si="6"/>
        <v>0</v>
      </c>
      <c r="AN35" s="56"/>
      <c r="AO35" s="57"/>
      <c r="AP35" s="58" t="e">
        <f t="shared" si="7"/>
        <v>#DIV/0!</v>
      </c>
      <c r="AQ35" s="652">
        <f t="shared" si="10"/>
        <v>0</v>
      </c>
    </row>
    <row r="36" spans="2:46" ht="26.25" customHeight="1" x14ac:dyDescent="0.2">
      <c r="B36" s="151" t="s">
        <v>48</v>
      </c>
      <c r="C36" s="340">
        <f t="shared" si="11"/>
        <v>0</v>
      </c>
      <c r="D36" s="340"/>
      <c r="E36" s="434">
        <f t="shared" si="12"/>
        <v>0</v>
      </c>
      <c r="F36" s="434">
        <f t="shared" si="13"/>
        <v>0</v>
      </c>
      <c r="G36" s="340">
        <f t="shared" si="14"/>
        <v>0</v>
      </c>
      <c r="H36" s="340">
        <f t="shared" si="15"/>
        <v>0</v>
      </c>
      <c r="I36" s="340">
        <f t="shared" si="16"/>
        <v>0</v>
      </c>
      <c r="J36" s="340">
        <f t="shared" si="17"/>
        <v>0</v>
      </c>
      <c r="K36" s="434">
        <f t="shared" si="18"/>
        <v>0</v>
      </c>
      <c r="L36" s="434">
        <f t="shared" si="19"/>
        <v>0</v>
      </c>
      <c r="M36" s="434">
        <f t="shared" si="20"/>
        <v>0</v>
      </c>
      <c r="N36" s="434">
        <f t="shared" si="21"/>
        <v>0</v>
      </c>
      <c r="O36" s="434">
        <f t="shared" si="22"/>
        <v>0</v>
      </c>
      <c r="P36" s="340">
        <f t="shared" si="23"/>
        <v>0</v>
      </c>
      <c r="Q36" s="340">
        <f t="shared" si="24"/>
        <v>0</v>
      </c>
      <c r="R36" s="215">
        <f t="shared" si="25"/>
        <v>0</v>
      </c>
      <c r="S36" s="437">
        <f t="shared" si="26"/>
        <v>0</v>
      </c>
      <c r="T36" s="842">
        <f t="shared" si="27"/>
        <v>0</v>
      </c>
      <c r="U36" s="437">
        <f t="shared" si="28"/>
        <v>0</v>
      </c>
      <c r="V36" s="844">
        <f t="shared" si="29"/>
        <v>0</v>
      </c>
      <c r="W36" s="844">
        <f t="shared" si="30"/>
        <v>0</v>
      </c>
      <c r="X36" s="844">
        <f t="shared" si="31"/>
        <v>0</v>
      </c>
      <c r="Y36" s="844">
        <f t="shared" si="32"/>
        <v>0</v>
      </c>
      <c r="Z36" s="844">
        <f t="shared" si="33"/>
        <v>0</v>
      </c>
      <c r="AA36" s="844">
        <f t="shared" si="34"/>
        <v>0</v>
      </c>
      <c r="AB36" s="844">
        <f t="shared" si="35"/>
        <v>0</v>
      </c>
      <c r="AC36" s="844">
        <f t="shared" si="36"/>
        <v>0</v>
      </c>
      <c r="AD36" s="844">
        <f t="shared" si="37"/>
        <v>0</v>
      </c>
      <c r="AE36" s="844">
        <f t="shared" si="38"/>
        <v>0</v>
      </c>
      <c r="AF36" s="434">
        <f t="shared" si="39"/>
        <v>0</v>
      </c>
      <c r="AG36" s="434">
        <f t="shared" si="40"/>
        <v>0</v>
      </c>
      <c r="AH36" s="434">
        <f t="shared" si="41"/>
        <v>0</v>
      </c>
      <c r="AI36" s="434">
        <f t="shared" si="42"/>
        <v>0</v>
      </c>
      <c r="AJ36" s="606"/>
      <c r="AK36" s="753"/>
      <c r="AL36" s="847"/>
      <c r="AM36" s="55">
        <f t="shared" si="6"/>
        <v>0</v>
      </c>
      <c r="AN36" s="56"/>
      <c r="AO36" s="57"/>
      <c r="AP36" s="58" t="e">
        <f>(AM36*100)/(AM36+AQ36)</f>
        <v>#DIV/0!</v>
      </c>
      <c r="AQ36" s="652">
        <f t="shared" si="10"/>
        <v>0</v>
      </c>
    </row>
    <row r="37" spans="2:46" ht="26.25" customHeight="1" x14ac:dyDescent="0.2">
      <c r="B37" s="152" t="s">
        <v>49</v>
      </c>
      <c r="C37" s="340">
        <f t="shared" si="11"/>
        <v>0</v>
      </c>
      <c r="D37" s="340"/>
      <c r="E37" s="434">
        <f t="shared" si="12"/>
        <v>0</v>
      </c>
      <c r="F37" s="434">
        <f t="shared" si="13"/>
        <v>0</v>
      </c>
      <c r="G37" s="340">
        <f t="shared" si="14"/>
        <v>0</v>
      </c>
      <c r="H37" s="340">
        <f t="shared" si="15"/>
        <v>0</v>
      </c>
      <c r="I37" s="340">
        <f t="shared" si="16"/>
        <v>0</v>
      </c>
      <c r="J37" s="340">
        <f t="shared" si="17"/>
        <v>0</v>
      </c>
      <c r="K37" s="434">
        <f t="shared" si="18"/>
        <v>0</v>
      </c>
      <c r="L37" s="434">
        <f t="shared" si="19"/>
        <v>0</v>
      </c>
      <c r="M37" s="434">
        <f t="shared" si="20"/>
        <v>0</v>
      </c>
      <c r="N37" s="434">
        <f t="shared" si="21"/>
        <v>0</v>
      </c>
      <c r="O37" s="434">
        <f t="shared" si="22"/>
        <v>0</v>
      </c>
      <c r="P37" s="340">
        <f t="shared" si="23"/>
        <v>0</v>
      </c>
      <c r="Q37" s="340">
        <f t="shared" si="24"/>
        <v>0</v>
      </c>
      <c r="R37" s="215">
        <f t="shared" si="25"/>
        <v>0</v>
      </c>
      <c r="S37" s="437">
        <f t="shared" si="26"/>
        <v>0</v>
      </c>
      <c r="T37" s="842">
        <f t="shared" si="27"/>
        <v>0</v>
      </c>
      <c r="U37" s="437">
        <f t="shared" si="28"/>
        <v>0</v>
      </c>
      <c r="V37" s="844">
        <f t="shared" si="29"/>
        <v>0</v>
      </c>
      <c r="W37" s="844">
        <f t="shared" si="30"/>
        <v>0</v>
      </c>
      <c r="X37" s="844">
        <f t="shared" si="31"/>
        <v>0</v>
      </c>
      <c r="Y37" s="844">
        <f t="shared" si="32"/>
        <v>0</v>
      </c>
      <c r="Z37" s="844">
        <f t="shared" si="33"/>
        <v>0</v>
      </c>
      <c r="AA37" s="844">
        <f t="shared" si="34"/>
        <v>0</v>
      </c>
      <c r="AB37" s="844">
        <f t="shared" si="35"/>
        <v>0</v>
      </c>
      <c r="AC37" s="844">
        <f t="shared" si="36"/>
        <v>0</v>
      </c>
      <c r="AD37" s="844">
        <f t="shared" si="37"/>
        <v>0</v>
      </c>
      <c r="AE37" s="844">
        <f t="shared" si="38"/>
        <v>0</v>
      </c>
      <c r="AF37" s="434">
        <f t="shared" si="39"/>
        <v>0</v>
      </c>
      <c r="AG37" s="434">
        <f t="shared" si="40"/>
        <v>0</v>
      </c>
      <c r="AH37" s="434">
        <f t="shared" si="41"/>
        <v>0</v>
      </c>
      <c r="AI37" s="434">
        <f t="shared" si="42"/>
        <v>0</v>
      </c>
      <c r="AJ37" s="606"/>
      <c r="AK37" s="753"/>
      <c r="AL37" s="847"/>
      <c r="AM37" s="55">
        <f t="shared" si="6"/>
        <v>0</v>
      </c>
      <c r="AN37" s="56"/>
      <c r="AO37" s="57"/>
      <c r="AP37" s="58" t="e">
        <f>(AM37*100)/(AM37+AQ37)</f>
        <v>#DIV/0!</v>
      </c>
      <c r="AQ37" s="652">
        <f>AN37+AO37</f>
        <v>0</v>
      </c>
    </row>
    <row r="38" spans="2:46" ht="26.25" customHeight="1" x14ac:dyDescent="0.2">
      <c r="B38" s="152" t="s">
        <v>50</v>
      </c>
      <c r="C38" s="340">
        <f t="shared" si="11"/>
        <v>0</v>
      </c>
      <c r="D38" s="340"/>
      <c r="E38" s="434">
        <f t="shared" si="12"/>
        <v>0</v>
      </c>
      <c r="F38" s="434">
        <f t="shared" si="13"/>
        <v>0</v>
      </c>
      <c r="G38" s="340">
        <f t="shared" si="14"/>
        <v>0</v>
      </c>
      <c r="H38" s="340">
        <f t="shared" si="15"/>
        <v>0</v>
      </c>
      <c r="I38" s="340">
        <f t="shared" si="16"/>
        <v>0</v>
      </c>
      <c r="J38" s="340">
        <f t="shared" si="17"/>
        <v>0</v>
      </c>
      <c r="K38" s="434">
        <f t="shared" si="18"/>
        <v>0</v>
      </c>
      <c r="L38" s="434">
        <f t="shared" si="19"/>
        <v>0</v>
      </c>
      <c r="M38" s="434">
        <f t="shared" si="20"/>
        <v>0</v>
      </c>
      <c r="N38" s="434">
        <f t="shared" si="21"/>
        <v>0</v>
      </c>
      <c r="O38" s="434">
        <f t="shared" si="22"/>
        <v>0</v>
      </c>
      <c r="P38" s="340">
        <f t="shared" si="23"/>
        <v>0</v>
      </c>
      <c r="Q38" s="340">
        <f t="shared" si="24"/>
        <v>0</v>
      </c>
      <c r="R38" s="215">
        <f t="shared" si="25"/>
        <v>0</v>
      </c>
      <c r="S38" s="437">
        <f t="shared" si="26"/>
        <v>0</v>
      </c>
      <c r="T38" s="842">
        <f t="shared" si="27"/>
        <v>0</v>
      </c>
      <c r="U38" s="437">
        <f t="shared" si="28"/>
        <v>0</v>
      </c>
      <c r="V38" s="844">
        <f t="shared" si="29"/>
        <v>0</v>
      </c>
      <c r="W38" s="844">
        <f t="shared" si="30"/>
        <v>0</v>
      </c>
      <c r="X38" s="844">
        <f t="shared" si="31"/>
        <v>0</v>
      </c>
      <c r="Y38" s="844">
        <f t="shared" si="32"/>
        <v>0</v>
      </c>
      <c r="Z38" s="844">
        <f t="shared" si="33"/>
        <v>0</v>
      </c>
      <c r="AA38" s="844">
        <f t="shared" si="34"/>
        <v>0</v>
      </c>
      <c r="AB38" s="844">
        <f t="shared" si="35"/>
        <v>0</v>
      </c>
      <c r="AC38" s="844">
        <f t="shared" si="36"/>
        <v>0</v>
      </c>
      <c r="AD38" s="844">
        <f t="shared" si="37"/>
        <v>0</v>
      </c>
      <c r="AE38" s="844">
        <f t="shared" si="38"/>
        <v>0</v>
      </c>
      <c r="AF38" s="434">
        <f t="shared" si="39"/>
        <v>0</v>
      </c>
      <c r="AG38" s="434">
        <f t="shared" si="40"/>
        <v>0</v>
      </c>
      <c r="AH38" s="434">
        <f t="shared" si="41"/>
        <v>0</v>
      </c>
      <c r="AI38" s="434">
        <f t="shared" si="42"/>
        <v>0</v>
      </c>
      <c r="AJ38" s="606"/>
      <c r="AK38" s="753"/>
      <c r="AL38" s="847"/>
      <c r="AM38" s="55">
        <f t="shared" si="6"/>
        <v>0</v>
      </c>
      <c r="AN38" s="56"/>
      <c r="AO38" s="57"/>
      <c r="AP38" s="58" t="e">
        <f t="shared" si="7"/>
        <v>#DIV/0!</v>
      </c>
      <c r="AQ38" s="652">
        <f t="shared" si="10"/>
        <v>0</v>
      </c>
    </row>
    <row r="39" spans="2:46" ht="26.25" customHeight="1" x14ac:dyDescent="0.2">
      <c r="B39" s="151" t="s">
        <v>51</v>
      </c>
      <c r="C39" s="340">
        <f t="shared" si="11"/>
        <v>0</v>
      </c>
      <c r="D39" s="340"/>
      <c r="E39" s="434">
        <f t="shared" si="12"/>
        <v>0</v>
      </c>
      <c r="F39" s="434">
        <f t="shared" si="13"/>
        <v>0</v>
      </c>
      <c r="G39" s="340">
        <f t="shared" si="14"/>
        <v>0</v>
      </c>
      <c r="H39" s="340">
        <f t="shared" si="15"/>
        <v>0</v>
      </c>
      <c r="I39" s="340">
        <f t="shared" si="16"/>
        <v>0</v>
      </c>
      <c r="J39" s="340">
        <f t="shared" si="17"/>
        <v>0</v>
      </c>
      <c r="K39" s="434">
        <f t="shared" si="18"/>
        <v>0</v>
      </c>
      <c r="L39" s="434">
        <f t="shared" si="19"/>
        <v>0</v>
      </c>
      <c r="M39" s="434">
        <f t="shared" si="20"/>
        <v>0</v>
      </c>
      <c r="N39" s="434">
        <f t="shared" si="21"/>
        <v>0</v>
      </c>
      <c r="O39" s="434">
        <f t="shared" si="22"/>
        <v>0</v>
      </c>
      <c r="P39" s="340">
        <f t="shared" si="23"/>
        <v>0</v>
      </c>
      <c r="Q39" s="340">
        <f t="shared" si="24"/>
        <v>0</v>
      </c>
      <c r="R39" s="215">
        <f t="shared" si="25"/>
        <v>0</v>
      </c>
      <c r="S39" s="437">
        <f t="shared" si="26"/>
        <v>0</v>
      </c>
      <c r="T39" s="842">
        <f t="shared" si="27"/>
        <v>0</v>
      </c>
      <c r="U39" s="437">
        <f t="shared" si="28"/>
        <v>0</v>
      </c>
      <c r="V39" s="844">
        <f t="shared" si="29"/>
        <v>0</v>
      </c>
      <c r="W39" s="844">
        <f t="shared" si="30"/>
        <v>0</v>
      </c>
      <c r="X39" s="844">
        <f t="shared" si="31"/>
        <v>0</v>
      </c>
      <c r="Y39" s="844">
        <f t="shared" si="32"/>
        <v>0</v>
      </c>
      <c r="Z39" s="844">
        <f t="shared" si="33"/>
        <v>0</v>
      </c>
      <c r="AA39" s="844">
        <f t="shared" si="34"/>
        <v>0</v>
      </c>
      <c r="AB39" s="844">
        <f t="shared" si="35"/>
        <v>0</v>
      </c>
      <c r="AC39" s="844">
        <f t="shared" si="36"/>
        <v>0</v>
      </c>
      <c r="AD39" s="844">
        <f t="shared" si="37"/>
        <v>0</v>
      </c>
      <c r="AE39" s="844">
        <f t="shared" si="38"/>
        <v>0</v>
      </c>
      <c r="AF39" s="434">
        <f t="shared" si="39"/>
        <v>0</v>
      </c>
      <c r="AG39" s="434">
        <f t="shared" si="40"/>
        <v>0</v>
      </c>
      <c r="AH39" s="434">
        <f t="shared" si="41"/>
        <v>0</v>
      </c>
      <c r="AI39" s="434">
        <f t="shared" si="42"/>
        <v>0</v>
      </c>
      <c r="AJ39" s="606"/>
      <c r="AK39" s="753"/>
      <c r="AL39" s="847"/>
      <c r="AM39" s="55">
        <f t="shared" si="6"/>
        <v>0</v>
      </c>
      <c r="AN39" s="56"/>
      <c r="AO39" s="57"/>
      <c r="AP39" s="58" t="e">
        <f t="shared" si="7"/>
        <v>#DIV/0!</v>
      </c>
      <c r="AQ39" s="652">
        <f>AN39+AO39</f>
        <v>0</v>
      </c>
    </row>
    <row r="40" spans="2:46" ht="26.25" customHeight="1" thickBot="1" x14ac:dyDescent="0.25">
      <c r="B40" s="153" t="s">
        <v>52</v>
      </c>
      <c r="C40" s="340">
        <f t="shared" si="11"/>
        <v>0</v>
      </c>
      <c r="D40" s="340"/>
      <c r="E40" s="434">
        <f t="shared" si="12"/>
        <v>0</v>
      </c>
      <c r="F40" s="434">
        <f t="shared" si="13"/>
        <v>0</v>
      </c>
      <c r="G40" s="340">
        <f t="shared" si="14"/>
        <v>0</v>
      </c>
      <c r="H40" s="340">
        <f t="shared" si="15"/>
        <v>0</v>
      </c>
      <c r="I40" s="340">
        <f t="shared" si="16"/>
        <v>0</v>
      </c>
      <c r="J40" s="340">
        <f t="shared" si="17"/>
        <v>0</v>
      </c>
      <c r="K40" s="434">
        <f t="shared" si="18"/>
        <v>0</v>
      </c>
      <c r="L40" s="434">
        <f t="shared" si="19"/>
        <v>0</v>
      </c>
      <c r="M40" s="434">
        <f t="shared" si="20"/>
        <v>0</v>
      </c>
      <c r="N40" s="434">
        <f t="shared" si="21"/>
        <v>0</v>
      </c>
      <c r="O40" s="434">
        <f t="shared" si="22"/>
        <v>0</v>
      </c>
      <c r="P40" s="340">
        <f t="shared" si="23"/>
        <v>0</v>
      </c>
      <c r="Q40" s="340">
        <f t="shared" si="24"/>
        <v>0</v>
      </c>
      <c r="R40" s="215">
        <f t="shared" si="25"/>
        <v>0</v>
      </c>
      <c r="S40" s="437">
        <f t="shared" si="26"/>
        <v>0</v>
      </c>
      <c r="T40" s="842">
        <f t="shared" si="27"/>
        <v>0</v>
      </c>
      <c r="U40" s="437">
        <f t="shared" si="28"/>
        <v>0</v>
      </c>
      <c r="V40" s="844">
        <f t="shared" si="29"/>
        <v>0</v>
      </c>
      <c r="W40" s="844">
        <f t="shared" si="30"/>
        <v>0</v>
      </c>
      <c r="X40" s="844">
        <f t="shared" si="31"/>
        <v>0</v>
      </c>
      <c r="Y40" s="844">
        <f t="shared" si="32"/>
        <v>0</v>
      </c>
      <c r="Z40" s="844">
        <f t="shared" si="33"/>
        <v>0</v>
      </c>
      <c r="AA40" s="844">
        <f t="shared" si="34"/>
        <v>0</v>
      </c>
      <c r="AB40" s="844">
        <f t="shared" si="35"/>
        <v>0</v>
      </c>
      <c r="AC40" s="844">
        <f t="shared" si="36"/>
        <v>0</v>
      </c>
      <c r="AD40" s="844">
        <f t="shared" si="37"/>
        <v>0</v>
      </c>
      <c r="AE40" s="844">
        <f t="shared" si="38"/>
        <v>0</v>
      </c>
      <c r="AF40" s="434">
        <f t="shared" si="39"/>
        <v>0</v>
      </c>
      <c r="AG40" s="434">
        <f t="shared" si="40"/>
        <v>0</v>
      </c>
      <c r="AH40" s="434">
        <f t="shared" si="41"/>
        <v>0</v>
      </c>
      <c r="AI40" s="434">
        <f t="shared" si="42"/>
        <v>0</v>
      </c>
      <c r="AJ40" s="606"/>
      <c r="AK40" s="753"/>
      <c r="AL40" s="847"/>
      <c r="AM40" s="55">
        <f t="shared" si="6"/>
        <v>0</v>
      </c>
      <c r="AN40" s="112"/>
      <c r="AO40" s="113"/>
      <c r="AP40" s="65" t="e">
        <f t="shared" si="7"/>
        <v>#DIV/0!</v>
      </c>
      <c r="AQ40" s="654">
        <f t="shared" si="10"/>
        <v>0</v>
      </c>
    </row>
    <row r="41" spans="2:46" ht="26.25" customHeight="1" thickBot="1" x14ac:dyDescent="0.25">
      <c r="B41" s="265" t="s">
        <v>53</v>
      </c>
      <c r="C41" s="903">
        <f t="shared" ref="C41:AL41" si="43">SUM(C29:C40)</f>
        <v>0</v>
      </c>
      <c r="D41" s="446"/>
      <c r="E41" s="115">
        <f t="shared" si="43"/>
        <v>0</v>
      </c>
      <c r="F41" s="115">
        <f t="shared" si="43"/>
        <v>0</v>
      </c>
      <c r="G41" s="435">
        <f t="shared" si="43"/>
        <v>0</v>
      </c>
      <c r="H41" s="191">
        <f t="shared" si="43"/>
        <v>0</v>
      </c>
      <c r="I41" s="191">
        <f t="shared" si="43"/>
        <v>0</v>
      </c>
      <c r="J41" s="195">
        <f>SUM(J29:J40)</f>
        <v>0</v>
      </c>
      <c r="K41" s="115">
        <f t="shared" si="43"/>
        <v>0</v>
      </c>
      <c r="L41" s="115">
        <f t="shared" si="43"/>
        <v>0</v>
      </c>
      <c r="M41" s="115">
        <f t="shared" si="43"/>
        <v>0</v>
      </c>
      <c r="N41" s="115">
        <f t="shared" si="43"/>
        <v>0</v>
      </c>
      <c r="O41" s="115">
        <f t="shared" si="43"/>
        <v>0</v>
      </c>
      <c r="P41" s="191">
        <f t="shared" si="43"/>
        <v>0</v>
      </c>
      <c r="Q41" s="191">
        <f t="shared" si="43"/>
        <v>0</v>
      </c>
      <c r="R41" s="115">
        <f t="shared" si="43"/>
        <v>0</v>
      </c>
      <c r="S41" s="118">
        <f t="shared" si="43"/>
        <v>0</v>
      </c>
      <c r="T41" s="843">
        <f>SUM(T29:T40)</f>
        <v>0</v>
      </c>
      <c r="U41" s="841">
        <f t="shared" si="43"/>
        <v>0</v>
      </c>
      <c r="V41" s="706">
        <f t="shared" si="43"/>
        <v>0</v>
      </c>
      <c r="W41" s="119">
        <f t="shared" si="43"/>
        <v>0</v>
      </c>
      <c r="X41" s="119">
        <f t="shared" si="43"/>
        <v>0</v>
      </c>
      <c r="Y41" s="119">
        <f t="shared" si="43"/>
        <v>0</v>
      </c>
      <c r="Z41" s="119">
        <f t="shared" si="43"/>
        <v>0</v>
      </c>
      <c r="AA41" s="119">
        <f t="shared" si="43"/>
        <v>0</v>
      </c>
      <c r="AB41" s="119">
        <f t="shared" si="43"/>
        <v>0</v>
      </c>
      <c r="AC41" s="119">
        <f t="shared" si="43"/>
        <v>0</v>
      </c>
      <c r="AD41" s="119">
        <f t="shared" si="43"/>
        <v>0</v>
      </c>
      <c r="AE41" s="121">
        <f t="shared" si="43"/>
        <v>0</v>
      </c>
      <c r="AF41" s="183">
        <f t="shared" si="43"/>
        <v>0</v>
      </c>
      <c r="AG41" s="120">
        <f t="shared" si="43"/>
        <v>0</v>
      </c>
      <c r="AH41" s="120">
        <f t="shared" si="43"/>
        <v>0</v>
      </c>
      <c r="AI41" s="183">
        <f t="shared" si="43"/>
        <v>0</v>
      </c>
      <c r="AJ41" s="655">
        <f t="shared" si="43"/>
        <v>0</v>
      </c>
      <c r="AK41" s="119">
        <f t="shared" si="43"/>
        <v>0</v>
      </c>
      <c r="AL41" s="848">
        <f t="shared" si="43"/>
        <v>0</v>
      </c>
      <c r="AM41" s="67">
        <f t="shared" si="6"/>
        <v>0</v>
      </c>
      <c r="AN41" s="122">
        <f>SUM(AN29:AN40)</f>
        <v>0</v>
      </c>
      <c r="AO41" s="123">
        <f>SUM(AO29:AO40)</f>
        <v>0</v>
      </c>
      <c r="AP41" s="68" t="e">
        <f t="shared" si="7"/>
        <v>#DIV/0!</v>
      </c>
      <c r="AQ41" s="124">
        <f t="shared" si="10"/>
        <v>0</v>
      </c>
    </row>
    <row r="42" spans="2:46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6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2:46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6" ht="20.25" x14ac:dyDescent="0.3">
      <c r="B45" s="1067" t="str">
        <f>B24</f>
        <v>RACCOLTA DIFFERENZIATA ANNO 2023  - BALME.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6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6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6" ht="90" thickBot="1" x14ac:dyDescent="0.25">
      <c r="B48" s="1064" t="s">
        <v>65</v>
      </c>
      <c r="C48" s="718" t="s">
        <v>4</v>
      </c>
      <c r="D48" s="718" t="s">
        <v>176</v>
      </c>
      <c r="E48" s="719" t="s">
        <v>5</v>
      </c>
      <c r="F48" s="721" t="s">
        <v>6</v>
      </c>
      <c r="G48" s="720" t="s">
        <v>7</v>
      </c>
      <c r="H48" s="722" t="s">
        <v>8</v>
      </c>
      <c r="I48" s="721" t="s">
        <v>9</v>
      </c>
      <c r="J48" s="438" t="s">
        <v>197</v>
      </c>
      <c r="K48" s="719" t="s">
        <v>11</v>
      </c>
      <c r="L48" s="719" t="s">
        <v>12</v>
      </c>
      <c r="M48" s="723" t="s">
        <v>13</v>
      </c>
      <c r="N48" s="723" t="s">
        <v>14</v>
      </c>
      <c r="O48" s="723" t="s">
        <v>8</v>
      </c>
      <c r="P48" s="438" t="s">
        <v>16</v>
      </c>
      <c r="Q48" s="438" t="s">
        <v>219</v>
      </c>
      <c r="R48" s="724" t="s">
        <v>18</v>
      </c>
      <c r="S48" s="732" t="s">
        <v>19</v>
      </c>
      <c r="T48" s="869" t="s">
        <v>20</v>
      </c>
      <c r="U48" s="717" t="s">
        <v>21</v>
      </c>
      <c r="V48" s="880" t="s">
        <v>22</v>
      </c>
      <c r="W48" s="734" t="s">
        <v>23</v>
      </c>
      <c r="X48" s="734" t="s">
        <v>24</v>
      </c>
      <c r="Y48" s="734" t="s">
        <v>25</v>
      </c>
      <c r="Z48" s="734" t="s">
        <v>26</v>
      </c>
      <c r="AA48" s="734" t="s">
        <v>27</v>
      </c>
      <c r="AB48" s="734" t="s">
        <v>28</v>
      </c>
      <c r="AC48" s="734" t="s">
        <v>29</v>
      </c>
      <c r="AD48" s="734" t="s">
        <v>30</v>
      </c>
      <c r="AE48" s="734" t="s">
        <v>31</v>
      </c>
      <c r="AF48" s="617" t="s">
        <v>187</v>
      </c>
      <c r="AG48" s="538" t="s">
        <v>189</v>
      </c>
      <c r="AH48" s="539" t="s">
        <v>188</v>
      </c>
      <c r="AI48" s="754" t="s">
        <v>190</v>
      </c>
      <c r="AJ48" s="645" t="s">
        <v>32</v>
      </c>
      <c r="AK48" s="646" t="s">
        <v>33</v>
      </c>
      <c r="AL48" s="202" t="s">
        <v>150</v>
      </c>
      <c r="AM48" s="647" t="s">
        <v>35</v>
      </c>
      <c r="AN48" s="648" t="s">
        <v>236</v>
      </c>
      <c r="AO48" s="649" t="s">
        <v>36</v>
      </c>
      <c r="AP48" s="672" t="s">
        <v>37</v>
      </c>
      <c r="AQ48" s="651" t="s">
        <v>38</v>
      </c>
    </row>
    <row r="49" spans="2:43" ht="13.5" thickBot="1" x14ac:dyDescent="0.25">
      <c r="B49" s="1065"/>
      <c r="C49" s="712" t="s">
        <v>39</v>
      </c>
      <c r="D49" s="712" t="s">
        <v>39</v>
      </c>
      <c r="E49" s="627" t="s">
        <v>39</v>
      </c>
      <c r="F49" s="684" t="s">
        <v>39</v>
      </c>
      <c r="G49" s="627" t="s">
        <v>39</v>
      </c>
      <c r="H49" s="684" t="s">
        <v>39</v>
      </c>
      <c r="I49" s="684" t="s">
        <v>39</v>
      </c>
      <c r="J49" s="876" t="s">
        <v>39</v>
      </c>
      <c r="K49" s="627" t="s">
        <v>39</v>
      </c>
      <c r="L49" s="627" t="s">
        <v>39</v>
      </c>
      <c r="M49" s="627" t="s">
        <v>39</v>
      </c>
      <c r="N49" s="627" t="s">
        <v>39</v>
      </c>
      <c r="O49" s="627" t="s">
        <v>39</v>
      </c>
      <c r="P49" s="684" t="s">
        <v>39</v>
      </c>
      <c r="Q49" s="684" t="s">
        <v>39</v>
      </c>
      <c r="R49" s="205" t="s">
        <v>39</v>
      </c>
      <c r="S49" s="795" t="s">
        <v>39</v>
      </c>
      <c r="T49" s="683" t="s">
        <v>39</v>
      </c>
      <c r="U49" s="709" t="s">
        <v>39</v>
      </c>
      <c r="V49" s="687" t="s">
        <v>39</v>
      </c>
      <c r="W49" s="686" t="s">
        <v>39</v>
      </c>
      <c r="X49" s="713" t="s">
        <v>39</v>
      </c>
      <c r="Y49" s="686" t="s">
        <v>39</v>
      </c>
      <c r="Z49" s="686" t="s">
        <v>39</v>
      </c>
      <c r="AA49" s="686" t="s">
        <v>39</v>
      </c>
      <c r="AB49" s="686" t="s">
        <v>39</v>
      </c>
      <c r="AC49" s="686" t="s">
        <v>39</v>
      </c>
      <c r="AD49" s="686" t="s">
        <v>39</v>
      </c>
      <c r="AE49" s="686" t="s">
        <v>39</v>
      </c>
      <c r="AF49" s="756" t="s">
        <v>39</v>
      </c>
      <c r="AG49" s="686" t="s">
        <v>39</v>
      </c>
      <c r="AH49" s="686" t="s">
        <v>39</v>
      </c>
      <c r="AI49" s="755" t="s">
        <v>39</v>
      </c>
      <c r="AJ49" s="698" t="s">
        <v>39</v>
      </c>
      <c r="AK49" s="686" t="s">
        <v>39</v>
      </c>
      <c r="AL49" s="693" t="s">
        <v>39</v>
      </c>
      <c r="AM49" s="11" t="s">
        <v>39</v>
      </c>
      <c r="AN49" s="714" t="s">
        <v>39</v>
      </c>
      <c r="AO49" s="715" t="s">
        <v>39</v>
      </c>
      <c r="AP49" s="716" t="s">
        <v>40</v>
      </c>
      <c r="AQ49" s="178" t="s">
        <v>39</v>
      </c>
    </row>
    <row r="50" spans="2:43" ht="24" customHeight="1" x14ac:dyDescent="0.25">
      <c r="B50" s="738" t="s">
        <v>41</v>
      </c>
      <c r="C50" s="263"/>
      <c r="D50" s="459"/>
      <c r="E50" s="302"/>
      <c r="F50" s="264"/>
      <c r="G50" s="302">
        <v>0</v>
      </c>
      <c r="H50" s="262"/>
      <c r="I50" s="262"/>
      <c r="J50" s="563">
        <v>0</v>
      </c>
      <c r="K50" s="215"/>
      <c r="L50" s="215"/>
      <c r="M50" s="219"/>
      <c r="N50" s="215"/>
      <c r="O50" s="619"/>
      <c r="P50" s="459"/>
      <c r="Q50" s="262"/>
      <c r="R50" s="505">
        <f>SUM(AF50:AI50)</f>
        <v>0</v>
      </c>
      <c r="S50" s="310"/>
      <c r="T50" s="881">
        <f>SUM(V50:AE50)</f>
        <v>0</v>
      </c>
      <c r="U50" s="1022">
        <v>0</v>
      </c>
      <c r="V50" s="1023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883"/>
      <c r="AG50" s="502"/>
      <c r="AH50" s="502"/>
      <c r="AI50" s="884"/>
      <c r="AJ50" s="217"/>
      <c r="AK50" s="220"/>
      <c r="AL50" s="847"/>
      <c r="AM50" s="55">
        <f>SUM(C50:U50)</f>
        <v>0</v>
      </c>
      <c r="AN50" s="222">
        <v>0</v>
      </c>
      <c r="AO50" s="223">
        <v>0</v>
      </c>
      <c r="AP50" s="875" t="e">
        <f t="shared" ref="AP50:AP56" si="44">(AM50*100)/(AM50+AQ50)</f>
        <v>#DIV/0!</v>
      </c>
      <c r="AQ50" s="662"/>
    </row>
    <row r="51" spans="2:43" ht="26.25" customHeight="1" x14ac:dyDescent="0.25">
      <c r="B51" s="468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505">
        <f t="shared" ref="R51:R61" si="45">SUM(AF51:AI51)</f>
        <v>0</v>
      </c>
      <c r="S51" s="1024"/>
      <c r="T51" s="1025">
        <f t="shared" ref="T51:T61" si="46">SUM(V51:AE51)</f>
        <v>0</v>
      </c>
      <c r="U51" s="1026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506">
        <v>0</v>
      </c>
      <c r="AF51" s="877"/>
      <c r="AG51" s="503"/>
      <c r="AH51" s="503"/>
      <c r="AI51" s="878"/>
      <c r="AJ51" s="663"/>
      <c r="AK51" s="871"/>
      <c r="AL51" s="873"/>
      <c r="AM51" s="55">
        <f t="shared" ref="AM51:AM59" si="47">SUM(C51:U51)</f>
        <v>0</v>
      </c>
      <c r="AN51" s="56"/>
      <c r="AO51" s="57"/>
      <c r="AP51" s="677" t="e">
        <f t="shared" si="44"/>
        <v>#DIV/0!</v>
      </c>
      <c r="AQ51" s="652">
        <f t="shared" ref="AQ51:AQ57" si="48">AN51+AO51</f>
        <v>0</v>
      </c>
    </row>
    <row r="52" spans="2:43" ht="26.25" customHeight="1" x14ac:dyDescent="0.25">
      <c r="B52" s="469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505">
        <f t="shared" si="45"/>
        <v>0</v>
      </c>
      <c r="S52" s="1024"/>
      <c r="T52" s="1025">
        <f t="shared" si="46"/>
        <v>0</v>
      </c>
      <c r="U52" s="1026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506">
        <v>0</v>
      </c>
      <c r="AF52" s="877"/>
      <c r="AG52" s="503"/>
      <c r="AH52" s="503"/>
      <c r="AI52" s="878"/>
      <c r="AJ52" s="663"/>
      <c r="AK52" s="871"/>
      <c r="AL52" s="873"/>
      <c r="AM52" s="55">
        <f t="shared" si="47"/>
        <v>0</v>
      </c>
      <c r="AN52" s="56"/>
      <c r="AO52" s="57"/>
      <c r="AP52" s="677" t="e">
        <f t="shared" si="44"/>
        <v>#DIV/0!</v>
      </c>
      <c r="AQ52" s="652">
        <f t="shared" si="48"/>
        <v>0</v>
      </c>
    </row>
    <row r="53" spans="2:43" ht="26.25" customHeight="1" x14ac:dyDescent="0.25">
      <c r="B53" s="469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505">
        <f t="shared" si="45"/>
        <v>0</v>
      </c>
      <c r="S53" s="1024"/>
      <c r="T53" s="1025">
        <f t="shared" si="46"/>
        <v>0</v>
      </c>
      <c r="U53" s="1026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506">
        <v>0</v>
      </c>
      <c r="AF53" s="877"/>
      <c r="AG53" s="503"/>
      <c r="AH53" s="503"/>
      <c r="AI53" s="878"/>
      <c r="AJ53" s="663"/>
      <c r="AK53" s="871"/>
      <c r="AL53" s="873"/>
      <c r="AM53" s="55">
        <f t="shared" si="47"/>
        <v>0</v>
      </c>
      <c r="AN53" s="56"/>
      <c r="AO53" s="57"/>
      <c r="AP53" s="677" t="e">
        <f t="shared" si="44"/>
        <v>#DIV/0!</v>
      </c>
      <c r="AQ53" s="652">
        <f t="shared" si="48"/>
        <v>0</v>
      </c>
    </row>
    <row r="54" spans="2:43" ht="26.25" customHeight="1" x14ac:dyDescent="0.25">
      <c r="B54" s="470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505">
        <f t="shared" si="45"/>
        <v>0</v>
      </c>
      <c r="S54" s="1024"/>
      <c r="T54" s="1025">
        <f t="shared" si="46"/>
        <v>0</v>
      </c>
      <c r="U54" s="1026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506">
        <v>0</v>
      </c>
      <c r="AF54" s="877"/>
      <c r="AG54" s="503"/>
      <c r="AH54" s="503"/>
      <c r="AI54" s="878"/>
      <c r="AJ54" s="663"/>
      <c r="AK54" s="871"/>
      <c r="AL54" s="873"/>
      <c r="AM54" s="55">
        <f t="shared" si="47"/>
        <v>0</v>
      </c>
      <c r="AN54" s="56"/>
      <c r="AO54" s="57"/>
      <c r="AP54" s="677" t="e">
        <f t="shared" si="44"/>
        <v>#DIV/0!</v>
      </c>
      <c r="AQ54" s="652">
        <f t="shared" si="48"/>
        <v>0</v>
      </c>
    </row>
    <row r="55" spans="2:43" ht="26.25" customHeight="1" x14ac:dyDescent="0.25">
      <c r="B55" s="151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505">
        <f t="shared" si="45"/>
        <v>0</v>
      </c>
      <c r="S55" s="1024"/>
      <c r="T55" s="1025">
        <f t="shared" si="46"/>
        <v>0</v>
      </c>
      <c r="U55" s="1026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506">
        <v>0</v>
      </c>
      <c r="AF55" s="877"/>
      <c r="AG55" s="503"/>
      <c r="AH55" s="503"/>
      <c r="AI55" s="878"/>
      <c r="AJ55" s="663"/>
      <c r="AK55" s="871"/>
      <c r="AL55" s="873"/>
      <c r="AM55" s="55">
        <f t="shared" si="47"/>
        <v>0</v>
      </c>
      <c r="AN55" s="61"/>
      <c r="AO55" s="62"/>
      <c r="AP55" s="678" t="e">
        <f t="shared" si="44"/>
        <v>#DIV/0!</v>
      </c>
      <c r="AQ55" s="653">
        <f t="shared" si="48"/>
        <v>0</v>
      </c>
    </row>
    <row r="56" spans="2:43" ht="26.25" customHeight="1" x14ac:dyDescent="0.25">
      <c r="B56" s="469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505">
        <f t="shared" si="45"/>
        <v>0</v>
      </c>
      <c r="S56" s="1024"/>
      <c r="T56" s="1025">
        <f t="shared" si="46"/>
        <v>0</v>
      </c>
      <c r="U56" s="1026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506">
        <v>0</v>
      </c>
      <c r="AF56" s="877"/>
      <c r="AG56" s="503"/>
      <c r="AH56" s="503"/>
      <c r="AI56" s="878"/>
      <c r="AJ56" s="663"/>
      <c r="AK56" s="871"/>
      <c r="AL56" s="873"/>
      <c r="AM56" s="55">
        <f t="shared" si="47"/>
        <v>0</v>
      </c>
      <c r="AN56" s="56"/>
      <c r="AO56" s="57"/>
      <c r="AP56" s="677" t="e">
        <f t="shared" si="44"/>
        <v>#DIV/0!</v>
      </c>
      <c r="AQ56" s="652">
        <f t="shared" si="48"/>
        <v>0</v>
      </c>
    </row>
    <row r="57" spans="2:43" ht="26.25" customHeight="1" x14ac:dyDescent="0.25">
      <c r="B57" s="468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505">
        <f t="shared" si="45"/>
        <v>0</v>
      </c>
      <c r="S57" s="1024"/>
      <c r="T57" s="1025">
        <f t="shared" si="46"/>
        <v>0</v>
      </c>
      <c r="U57" s="1026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506">
        <v>0</v>
      </c>
      <c r="AF57" s="877"/>
      <c r="AG57" s="503"/>
      <c r="AH57" s="503"/>
      <c r="AI57" s="878"/>
      <c r="AJ57" s="663"/>
      <c r="AK57" s="871"/>
      <c r="AL57" s="873"/>
      <c r="AM57" s="55">
        <f t="shared" si="47"/>
        <v>0</v>
      </c>
      <c r="AN57" s="56"/>
      <c r="AO57" s="57"/>
      <c r="AP57" s="677" t="e">
        <f t="shared" ref="AP57:AP62" si="49">(AM57*100)/(AM57+AQ57)</f>
        <v>#DIV/0!</v>
      </c>
      <c r="AQ57" s="652">
        <f t="shared" si="48"/>
        <v>0</v>
      </c>
    </row>
    <row r="58" spans="2:43" ht="26.25" customHeight="1" x14ac:dyDescent="0.25">
      <c r="B58" s="469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505">
        <f t="shared" si="45"/>
        <v>0</v>
      </c>
      <c r="S58" s="1024"/>
      <c r="T58" s="1025">
        <f t="shared" si="46"/>
        <v>0</v>
      </c>
      <c r="U58" s="1026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506">
        <v>0</v>
      </c>
      <c r="AF58" s="877"/>
      <c r="AG58" s="503"/>
      <c r="AH58" s="503"/>
      <c r="AI58" s="878"/>
      <c r="AJ58" s="663"/>
      <c r="AK58" s="871"/>
      <c r="AL58" s="873"/>
      <c r="AM58" s="55">
        <f t="shared" si="47"/>
        <v>0</v>
      </c>
      <c r="AN58" s="56"/>
      <c r="AO58" s="57"/>
      <c r="AP58" s="677" t="e">
        <f t="shared" si="49"/>
        <v>#DIV/0!</v>
      </c>
      <c r="AQ58" s="652">
        <f>AN58+AO58</f>
        <v>0</v>
      </c>
    </row>
    <row r="59" spans="2:43" ht="26.25" customHeight="1" x14ac:dyDescent="0.25">
      <c r="B59" s="469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505">
        <f t="shared" si="45"/>
        <v>0</v>
      </c>
      <c r="S59" s="1024"/>
      <c r="T59" s="1025">
        <f t="shared" si="46"/>
        <v>0</v>
      </c>
      <c r="U59" s="1026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506">
        <v>0</v>
      </c>
      <c r="AF59" s="877"/>
      <c r="AG59" s="503"/>
      <c r="AH59" s="503"/>
      <c r="AI59" s="878"/>
      <c r="AJ59" s="663"/>
      <c r="AK59" s="871"/>
      <c r="AL59" s="873"/>
      <c r="AM59" s="55">
        <f t="shared" si="47"/>
        <v>0</v>
      </c>
      <c r="AN59" s="56"/>
      <c r="AO59" s="57"/>
      <c r="AP59" s="677" t="e">
        <f t="shared" si="49"/>
        <v>#DIV/0!</v>
      </c>
      <c r="AQ59" s="652">
        <f>AN59+AO59</f>
        <v>0</v>
      </c>
    </row>
    <row r="60" spans="2:43" ht="26.25" customHeight="1" x14ac:dyDescent="0.25">
      <c r="B60" s="468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505">
        <f t="shared" si="45"/>
        <v>0</v>
      </c>
      <c r="S60" s="1024"/>
      <c r="T60" s="1025">
        <f t="shared" si="46"/>
        <v>0</v>
      </c>
      <c r="U60" s="1026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506">
        <v>0</v>
      </c>
      <c r="AF60" s="877"/>
      <c r="AG60" s="503"/>
      <c r="AH60" s="503"/>
      <c r="AI60" s="878"/>
      <c r="AJ60" s="663"/>
      <c r="AK60" s="871"/>
      <c r="AL60" s="873"/>
      <c r="AM60" s="55">
        <f>SUM(C60:U60)</f>
        <v>0</v>
      </c>
      <c r="AN60" s="56"/>
      <c r="AO60" s="57"/>
      <c r="AP60" s="677" t="e">
        <f t="shared" si="49"/>
        <v>#DIV/0!</v>
      </c>
      <c r="AQ60" s="652">
        <f>AN60+AO60</f>
        <v>0</v>
      </c>
    </row>
    <row r="61" spans="2:43" ht="26.25" customHeight="1" thickBot="1" x14ac:dyDescent="0.3">
      <c r="B61" s="470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793</v>
      </c>
      <c r="L61" s="307"/>
      <c r="M61" s="309"/>
      <c r="N61" s="307"/>
      <c r="O61" s="307"/>
      <c r="P61" s="330"/>
      <c r="Q61" s="330"/>
      <c r="R61" s="505">
        <f t="shared" si="45"/>
        <v>79</v>
      </c>
      <c r="S61" s="310"/>
      <c r="T61" s="881">
        <f t="shared" si="46"/>
        <v>0</v>
      </c>
      <c r="U61" s="882">
        <v>0</v>
      </c>
      <c r="V61" s="1023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0</v>
      </c>
      <c r="AE61" s="507">
        <v>0</v>
      </c>
      <c r="AF61" s="885"/>
      <c r="AG61" s="504">
        <v>79</v>
      </c>
      <c r="AH61" s="504"/>
      <c r="AI61" s="886"/>
      <c r="AJ61" s="664"/>
      <c r="AK61" s="872"/>
      <c r="AL61" s="874"/>
      <c r="AM61" s="55">
        <f>SUM(C61:U61)</f>
        <v>872</v>
      </c>
      <c r="AN61" s="112"/>
      <c r="AO61" s="113"/>
      <c r="AP61" s="679">
        <f t="shared" si="49"/>
        <v>100</v>
      </c>
      <c r="AQ61" s="654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50">SUM(C50:C61)</f>
        <v>0</v>
      </c>
      <c r="D62" s="427"/>
      <c r="E62" s="115">
        <f t="shared" si="50"/>
        <v>0</v>
      </c>
      <c r="F62" s="191">
        <f t="shared" si="50"/>
        <v>0</v>
      </c>
      <c r="G62" s="115">
        <f t="shared" si="50"/>
        <v>0</v>
      </c>
      <c r="H62" s="191">
        <f t="shared" si="50"/>
        <v>0</v>
      </c>
      <c r="I62" s="191">
        <f t="shared" si="50"/>
        <v>0</v>
      </c>
      <c r="J62" s="560">
        <f>SUM(J50:J61)</f>
        <v>0</v>
      </c>
      <c r="K62" s="115">
        <f t="shared" si="50"/>
        <v>793</v>
      </c>
      <c r="L62" s="115">
        <f t="shared" si="50"/>
        <v>0</v>
      </c>
      <c r="M62" s="115">
        <f t="shared" si="50"/>
        <v>0</v>
      </c>
      <c r="N62" s="115">
        <f t="shared" si="50"/>
        <v>0</v>
      </c>
      <c r="O62" s="115">
        <f t="shared" si="50"/>
        <v>0</v>
      </c>
      <c r="P62" s="191">
        <f t="shared" si="50"/>
        <v>0</v>
      </c>
      <c r="Q62" s="191">
        <f t="shared" si="50"/>
        <v>0</v>
      </c>
      <c r="R62" s="115">
        <f>SUM(R50:R61)</f>
        <v>79</v>
      </c>
      <c r="S62" s="116">
        <f>SUM(S50:S61)</f>
        <v>0</v>
      </c>
      <c r="T62" s="870">
        <f>SUM(T50:T61)</f>
        <v>0</v>
      </c>
      <c r="U62" s="516">
        <f t="shared" ref="U62:AL62" si="51">SUM(U50:U61)</f>
        <v>0</v>
      </c>
      <c r="V62" s="419">
        <f t="shared" si="51"/>
        <v>0</v>
      </c>
      <c r="W62" s="119">
        <f t="shared" si="51"/>
        <v>0</v>
      </c>
      <c r="X62" s="119">
        <f t="shared" si="51"/>
        <v>0</v>
      </c>
      <c r="Y62" s="119">
        <f t="shared" si="51"/>
        <v>0</v>
      </c>
      <c r="Z62" s="119">
        <f t="shared" si="51"/>
        <v>0</v>
      </c>
      <c r="AA62" s="119">
        <f t="shared" si="51"/>
        <v>0</v>
      </c>
      <c r="AB62" s="119">
        <f t="shared" si="51"/>
        <v>0</v>
      </c>
      <c r="AC62" s="119">
        <f t="shared" si="51"/>
        <v>0</v>
      </c>
      <c r="AD62" s="119">
        <f t="shared" si="51"/>
        <v>0</v>
      </c>
      <c r="AE62" s="119">
        <f t="shared" si="51"/>
        <v>0</v>
      </c>
      <c r="AF62" s="655">
        <f t="shared" si="51"/>
        <v>0</v>
      </c>
      <c r="AG62" s="120">
        <f t="shared" si="51"/>
        <v>79</v>
      </c>
      <c r="AH62" s="120">
        <f t="shared" si="51"/>
        <v>0</v>
      </c>
      <c r="AI62" s="621">
        <f t="shared" si="51"/>
        <v>0</v>
      </c>
      <c r="AJ62" s="655">
        <f t="shared" si="51"/>
        <v>0</v>
      </c>
      <c r="AK62" s="119">
        <f t="shared" si="51"/>
        <v>0</v>
      </c>
      <c r="AL62" s="848">
        <f t="shared" si="51"/>
        <v>0</v>
      </c>
      <c r="AM62" s="67">
        <f>SUM(C62:U62)</f>
        <v>872</v>
      </c>
      <c r="AN62" s="122">
        <f>SUM(AN50:AN61)</f>
        <v>0</v>
      </c>
      <c r="AO62" s="123">
        <f>SUM(AO50:AO61)</f>
        <v>0</v>
      </c>
      <c r="AP62" s="68">
        <f t="shared" si="49"/>
        <v>100</v>
      </c>
      <c r="AQ62" s="124">
        <f>AN62+AO62</f>
        <v>0</v>
      </c>
    </row>
    <row r="63" spans="2:43" ht="36" customHeight="1" thickBot="1" x14ac:dyDescent="0.25">
      <c r="B63" s="639" t="s">
        <v>54</v>
      </c>
      <c r="C63" s="628">
        <v>0.83412037037037035</v>
      </c>
      <c r="D63" s="628" t="s">
        <v>220</v>
      </c>
      <c r="E63" s="629">
        <v>0.83473379629629629</v>
      </c>
      <c r="F63" s="629" t="s">
        <v>221</v>
      </c>
      <c r="G63" s="629" t="s">
        <v>213</v>
      </c>
      <c r="H63" s="629">
        <v>0.62577546296296294</v>
      </c>
      <c r="I63" s="629"/>
      <c r="J63" s="629" t="s">
        <v>198</v>
      </c>
      <c r="K63" s="629" t="s">
        <v>56</v>
      </c>
      <c r="L63" s="629" t="s">
        <v>222</v>
      </c>
      <c r="M63" s="629">
        <v>0.83446759259259251</v>
      </c>
      <c r="N63" s="629">
        <v>0.83415509259259257</v>
      </c>
      <c r="O63" s="629" t="s">
        <v>227</v>
      </c>
      <c r="P63" s="629" t="s">
        <v>214</v>
      </c>
      <c r="Q63" s="629" t="s">
        <v>238</v>
      </c>
      <c r="R63" s="629"/>
      <c r="S63" s="632">
        <v>0.83549768518518519</v>
      </c>
      <c r="T63" s="766"/>
      <c r="U63" s="636">
        <v>0.70906250000000004</v>
      </c>
      <c r="V63" s="740" t="s">
        <v>59</v>
      </c>
      <c r="W63" s="632">
        <v>0.83439814814814817</v>
      </c>
      <c r="X63" s="632">
        <v>0.54311342592592593</v>
      </c>
      <c r="Y63" s="632">
        <v>0.33552083333333332</v>
      </c>
      <c r="Z63" s="632" t="s">
        <v>60</v>
      </c>
      <c r="AA63" s="632">
        <v>0.33415509259259263</v>
      </c>
      <c r="AB63" s="632">
        <v>0.62581018518518516</v>
      </c>
      <c r="AC63" s="632">
        <v>0.83427083333333341</v>
      </c>
      <c r="AD63" s="632">
        <v>0.67084490740740732</v>
      </c>
      <c r="AE63" s="632">
        <v>0.6673958333333333</v>
      </c>
      <c r="AF63" s="887" t="s">
        <v>208</v>
      </c>
      <c r="AG63" s="634" t="s">
        <v>209</v>
      </c>
      <c r="AH63" s="634" t="s">
        <v>210</v>
      </c>
      <c r="AI63" s="707" t="s">
        <v>211</v>
      </c>
      <c r="AJ63" s="635">
        <v>0.6257638888888889</v>
      </c>
      <c r="AK63" s="376">
        <v>0.83543981481481477</v>
      </c>
      <c r="AL63" s="375">
        <v>0.83545138888888892</v>
      </c>
      <c r="AM63" s="374"/>
      <c r="AN63" s="375">
        <v>0.83542824074074085</v>
      </c>
      <c r="AO63" s="376">
        <v>0.83549768518518519</v>
      </c>
      <c r="AP63" s="518"/>
      <c r="AQ63" s="518"/>
    </row>
    <row r="64" spans="2:43" ht="36" customHeight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 - BALME.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65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7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22</v>
      </c>
      <c r="W70" s="734" t="s">
        <v>23</v>
      </c>
      <c r="X70" s="734" t="s">
        <v>24</v>
      </c>
      <c r="Y70" s="734" t="s">
        <v>25</v>
      </c>
      <c r="Z70" s="568" t="s">
        <v>26</v>
      </c>
      <c r="AA70" s="734" t="s">
        <v>27</v>
      </c>
      <c r="AB70" s="734" t="s">
        <v>28</v>
      </c>
      <c r="AC70" s="734" t="s">
        <v>29</v>
      </c>
      <c r="AD70" s="734" t="s">
        <v>30</v>
      </c>
      <c r="AE70" s="859" t="s">
        <v>31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4.75" customHeight="1" x14ac:dyDescent="0.2">
      <c r="B72" s="150" t="s">
        <v>41</v>
      </c>
      <c r="C72" s="949">
        <f t="shared" ref="C72:S72" si="52">C29+C8+C50</f>
        <v>20</v>
      </c>
      <c r="D72" s="949">
        <f t="shared" si="52"/>
        <v>0</v>
      </c>
      <c r="E72" s="950">
        <f t="shared" si="52"/>
        <v>0</v>
      </c>
      <c r="F72" s="951">
        <f t="shared" si="52"/>
        <v>1760</v>
      </c>
      <c r="G72" s="951">
        <f t="shared" si="52"/>
        <v>0</v>
      </c>
      <c r="H72" s="951">
        <f t="shared" si="52"/>
        <v>1160</v>
      </c>
      <c r="I72" s="951">
        <f t="shared" si="52"/>
        <v>0</v>
      </c>
      <c r="J72" s="951">
        <f t="shared" si="52"/>
        <v>0</v>
      </c>
      <c r="K72" s="951">
        <f t="shared" si="52"/>
        <v>0</v>
      </c>
      <c r="L72" s="951">
        <f t="shared" si="52"/>
        <v>0</v>
      </c>
      <c r="M72" s="951">
        <f t="shared" si="52"/>
        <v>0</v>
      </c>
      <c r="N72" s="951">
        <f t="shared" si="52"/>
        <v>0</v>
      </c>
      <c r="O72" s="951">
        <f t="shared" si="52"/>
        <v>0</v>
      </c>
      <c r="P72" s="951">
        <f t="shared" si="52"/>
        <v>1520</v>
      </c>
      <c r="Q72" s="951">
        <f t="shared" si="52"/>
        <v>0</v>
      </c>
      <c r="R72" s="951">
        <f t="shared" si="52"/>
        <v>0</v>
      </c>
      <c r="S72" s="952">
        <f t="shared" si="52"/>
        <v>1020</v>
      </c>
      <c r="T72" s="867">
        <f>SUM(V72:AE72)</f>
        <v>0</v>
      </c>
      <c r="U72" s="864">
        <f t="shared" ref="U72:AE72" si="53">U29+U8+U50</f>
        <v>0</v>
      </c>
      <c r="V72" s="989">
        <f t="shared" si="53"/>
        <v>0</v>
      </c>
      <c r="W72" s="990">
        <f t="shared" si="53"/>
        <v>0</v>
      </c>
      <c r="X72" s="990">
        <f t="shared" si="53"/>
        <v>0</v>
      </c>
      <c r="Y72" s="990">
        <f t="shared" si="53"/>
        <v>0</v>
      </c>
      <c r="Z72" s="990">
        <f t="shared" si="53"/>
        <v>0</v>
      </c>
      <c r="AA72" s="990">
        <f t="shared" si="53"/>
        <v>0</v>
      </c>
      <c r="AB72" s="990">
        <f t="shared" si="53"/>
        <v>0</v>
      </c>
      <c r="AC72" s="990">
        <f t="shared" si="53"/>
        <v>0</v>
      </c>
      <c r="AD72" s="990">
        <f t="shared" si="53"/>
        <v>0</v>
      </c>
      <c r="AE72" s="991">
        <f t="shared" si="53"/>
        <v>0</v>
      </c>
      <c r="AF72" s="995">
        <f t="shared" ref="AF72:AI83" si="54">AF29+AF8+AF50</f>
        <v>0</v>
      </c>
      <c r="AG72" s="999">
        <f t="shared" si="54"/>
        <v>0</v>
      </c>
      <c r="AH72" s="999">
        <f t="shared" si="54"/>
        <v>0</v>
      </c>
      <c r="AI72" s="997">
        <f t="shared" si="54"/>
        <v>0</v>
      </c>
      <c r="AJ72" s="667">
        <f t="shared" ref="AJ72:AL83" si="55">AJ29+AJ8+AJ50</f>
        <v>0</v>
      </c>
      <c r="AK72" s="851">
        <f t="shared" si="55"/>
        <v>0</v>
      </c>
      <c r="AL72" s="853">
        <f t="shared" si="55"/>
        <v>0</v>
      </c>
      <c r="AM72" s="100">
        <f>SUM(C72:U72)+AJ72+AK72+AL72</f>
        <v>5480</v>
      </c>
      <c r="AN72" s="668">
        <f t="shared" ref="AN72:AO83" si="56">AN8</f>
        <v>4840</v>
      </c>
      <c r="AO72" s="669">
        <f t="shared" si="56"/>
        <v>0</v>
      </c>
      <c r="AP72" s="690">
        <f t="shared" ref="AP72:AP84" si="57">(AM72*100)/(AM72+AQ72)</f>
        <v>53.100775193798448</v>
      </c>
      <c r="AQ72" s="691">
        <f t="shared" ref="AQ72:AQ84" si="58">AN72+AO72</f>
        <v>4840</v>
      </c>
    </row>
    <row r="73" spans="2:43" ht="26.25" customHeight="1" x14ac:dyDescent="0.2">
      <c r="B73" s="151" t="s">
        <v>42</v>
      </c>
      <c r="C73" s="964">
        <f t="shared" ref="C73:S73" si="59">C30+C9+C51</f>
        <v>0</v>
      </c>
      <c r="D73" s="965">
        <f t="shared" si="59"/>
        <v>0</v>
      </c>
      <c r="E73" s="553">
        <f t="shared" si="59"/>
        <v>0</v>
      </c>
      <c r="F73" s="553">
        <f t="shared" si="59"/>
        <v>1980</v>
      </c>
      <c r="G73" s="553">
        <f t="shared" si="59"/>
        <v>0</v>
      </c>
      <c r="H73" s="553">
        <f t="shared" si="59"/>
        <v>1260</v>
      </c>
      <c r="I73" s="553">
        <f t="shared" si="59"/>
        <v>0</v>
      </c>
      <c r="J73" s="553">
        <f t="shared" si="59"/>
        <v>0</v>
      </c>
      <c r="K73" s="553">
        <f t="shared" si="59"/>
        <v>0</v>
      </c>
      <c r="L73" s="553">
        <f t="shared" si="59"/>
        <v>0</v>
      </c>
      <c r="M73" s="553">
        <f t="shared" si="59"/>
        <v>0</v>
      </c>
      <c r="N73" s="553">
        <f t="shared" si="59"/>
        <v>0</v>
      </c>
      <c r="O73" s="553">
        <f t="shared" si="59"/>
        <v>0</v>
      </c>
      <c r="P73" s="553">
        <f t="shared" si="59"/>
        <v>1160</v>
      </c>
      <c r="Q73" s="553">
        <f t="shared" si="59"/>
        <v>0</v>
      </c>
      <c r="R73" s="553">
        <f t="shared" si="59"/>
        <v>0</v>
      </c>
      <c r="S73" s="966">
        <f t="shared" si="59"/>
        <v>0</v>
      </c>
      <c r="T73" s="768">
        <f t="shared" ref="T73:T83" si="60">SUM(V73:AE73)</f>
        <v>0</v>
      </c>
      <c r="U73" s="865">
        <f t="shared" ref="U73:AE73" si="61">U30+U9+U51</f>
        <v>0</v>
      </c>
      <c r="V73" s="992">
        <f t="shared" si="61"/>
        <v>0</v>
      </c>
      <c r="W73" s="993">
        <f t="shared" si="61"/>
        <v>0</v>
      </c>
      <c r="X73" s="993">
        <f t="shared" si="61"/>
        <v>0</v>
      </c>
      <c r="Y73" s="993">
        <f t="shared" si="61"/>
        <v>0</v>
      </c>
      <c r="Z73" s="993">
        <f t="shared" si="61"/>
        <v>0</v>
      </c>
      <c r="AA73" s="993">
        <f t="shared" si="61"/>
        <v>0</v>
      </c>
      <c r="AB73" s="993">
        <f t="shared" si="61"/>
        <v>0</v>
      </c>
      <c r="AC73" s="993">
        <f t="shared" si="61"/>
        <v>0</v>
      </c>
      <c r="AD73" s="993">
        <f t="shared" si="61"/>
        <v>0</v>
      </c>
      <c r="AE73" s="994">
        <f t="shared" si="61"/>
        <v>0</v>
      </c>
      <c r="AF73" s="996">
        <f t="shared" si="54"/>
        <v>0</v>
      </c>
      <c r="AG73" s="1000">
        <f t="shared" si="54"/>
        <v>0</v>
      </c>
      <c r="AH73" s="1000">
        <f t="shared" si="54"/>
        <v>0</v>
      </c>
      <c r="AI73" s="998">
        <f t="shared" si="54"/>
        <v>0</v>
      </c>
      <c r="AJ73" s="529">
        <f t="shared" si="55"/>
        <v>0</v>
      </c>
      <c r="AK73" s="793">
        <f t="shared" si="55"/>
        <v>0</v>
      </c>
      <c r="AL73" s="525">
        <f t="shared" si="55"/>
        <v>0</v>
      </c>
      <c r="AM73" s="22">
        <f t="shared" ref="AM73:AM82" si="62">SUM(C73:U73)+AJ73+AK73+AL73</f>
        <v>4400</v>
      </c>
      <c r="AN73" s="102">
        <f t="shared" si="56"/>
        <v>4900</v>
      </c>
      <c r="AO73" s="24">
        <f t="shared" si="56"/>
        <v>0</v>
      </c>
      <c r="AP73" s="455">
        <f t="shared" si="57"/>
        <v>47.311827956989248</v>
      </c>
      <c r="AQ73" s="301">
        <f t="shared" si="58"/>
        <v>4900</v>
      </c>
    </row>
    <row r="74" spans="2:43" ht="26.25" customHeight="1" x14ac:dyDescent="0.2">
      <c r="B74" s="152" t="s">
        <v>43</v>
      </c>
      <c r="C74" s="964">
        <f t="shared" ref="C74:S74" si="63">C31+C10+C52</f>
        <v>0</v>
      </c>
      <c r="D74" s="965">
        <f t="shared" si="63"/>
        <v>0</v>
      </c>
      <c r="E74" s="553">
        <f t="shared" si="63"/>
        <v>0</v>
      </c>
      <c r="F74" s="553">
        <f t="shared" si="63"/>
        <v>2260</v>
      </c>
      <c r="G74" s="553">
        <f t="shared" si="63"/>
        <v>0</v>
      </c>
      <c r="H74" s="553">
        <f t="shared" si="63"/>
        <v>1200</v>
      </c>
      <c r="I74" s="553">
        <f t="shared" si="63"/>
        <v>0</v>
      </c>
      <c r="J74" s="553">
        <f t="shared" si="63"/>
        <v>0</v>
      </c>
      <c r="K74" s="553">
        <f t="shared" si="63"/>
        <v>0</v>
      </c>
      <c r="L74" s="553">
        <f t="shared" si="63"/>
        <v>0</v>
      </c>
      <c r="M74" s="553">
        <f t="shared" si="63"/>
        <v>0</v>
      </c>
      <c r="N74" s="553">
        <f t="shared" si="63"/>
        <v>0</v>
      </c>
      <c r="O74" s="553">
        <f t="shared" si="63"/>
        <v>0</v>
      </c>
      <c r="P74" s="553">
        <f t="shared" si="63"/>
        <v>1140</v>
      </c>
      <c r="Q74" s="553">
        <f t="shared" si="63"/>
        <v>0</v>
      </c>
      <c r="R74" s="553">
        <f t="shared" si="63"/>
        <v>0</v>
      </c>
      <c r="S74" s="966">
        <f t="shared" si="63"/>
        <v>3425</v>
      </c>
      <c r="T74" s="768">
        <f t="shared" si="60"/>
        <v>0</v>
      </c>
      <c r="U74" s="865">
        <f t="shared" ref="U74:AE74" si="64">U31+U10+U52</f>
        <v>0</v>
      </c>
      <c r="V74" s="992">
        <f t="shared" si="64"/>
        <v>0</v>
      </c>
      <c r="W74" s="993">
        <f t="shared" si="64"/>
        <v>0</v>
      </c>
      <c r="X74" s="993">
        <f t="shared" si="64"/>
        <v>0</v>
      </c>
      <c r="Y74" s="993">
        <f t="shared" si="64"/>
        <v>0</v>
      </c>
      <c r="Z74" s="993">
        <f t="shared" si="64"/>
        <v>0</v>
      </c>
      <c r="AA74" s="993">
        <f t="shared" si="64"/>
        <v>0</v>
      </c>
      <c r="AB74" s="993">
        <f t="shared" si="64"/>
        <v>0</v>
      </c>
      <c r="AC74" s="993">
        <f t="shared" si="64"/>
        <v>0</v>
      </c>
      <c r="AD74" s="993">
        <f t="shared" si="64"/>
        <v>0</v>
      </c>
      <c r="AE74" s="994">
        <f t="shared" si="64"/>
        <v>0</v>
      </c>
      <c r="AF74" s="996">
        <f t="shared" si="54"/>
        <v>0</v>
      </c>
      <c r="AG74" s="1000">
        <f t="shared" si="54"/>
        <v>0</v>
      </c>
      <c r="AH74" s="1000">
        <f t="shared" si="54"/>
        <v>0</v>
      </c>
      <c r="AI74" s="998">
        <f t="shared" si="54"/>
        <v>0</v>
      </c>
      <c r="AJ74" s="529">
        <f t="shared" si="55"/>
        <v>0</v>
      </c>
      <c r="AK74" s="793">
        <f t="shared" si="55"/>
        <v>0</v>
      </c>
      <c r="AL74" s="525">
        <f t="shared" si="55"/>
        <v>0</v>
      </c>
      <c r="AM74" s="22">
        <f t="shared" si="62"/>
        <v>8025</v>
      </c>
      <c r="AN74" s="102">
        <f t="shared" si="56"/>
        <v>4130</v>
      </c>
      <c r="AO74" s="24">
        <f t="shared" si="56"/>
        <v>0</v>
      </c>
      <c r="AP74" s="455">
        <f t="shared" si="57"/>
        <v>66.022213081036611</v>
      </c>
      <c r="AQ74" s="301">
        <f t="shared" si="58"/>
        <v>4130</v>
      </c>
    </row>
    <row r="75" spans="2:43" ht="26.25" customHeight="1" x14ac:dyDescent="0.2">
      <c r="B75" s="152" t="s">
        <v>44</v>
      </c>
      <c r="C75" s="964">
        <f t="shared" ref="C75:S75" si="65">C32+C11+C53</f>
        <v>0</v>
      </c>
      <c r="D75" s="965">
        <f t="shared" si="65"/>
        <v>0</v>
      </c>
      <c r="E75" s="553">
        <f t="shared" si="65"/>
        <v>0</v>
      </c>
      <c r="F75" s="553">
        <f t="shared" si="65"/>
        <v>1540</v>
      </c>
      <c r="G75" s="553">
        <f t="shared" si="65"/>
        <v>0</v>
      </c>
      <c r="H75" s="553">
        <f t="shared" si="65"/>
        <v>720</v>
      </c>
      <c r="I75" s="553">
        <f t="shared" si="65"/>
        <v>0</v>
      </c>
      <c r="J75" s="553">
        <f t="shared" si="65"/>
        <v>0</v>
      </c>
      <c r="K75" s="553">
        <f t="shared" si="65"/>
        <v>0</v>
      </c>
      <c r="L75" s="553">
        <f t="shared" si="65"/>
        <v>0</v>
      </c>
      <c r="M75" s="553">
        <f t="shared" si="65"/>
        <v>0</v>
      </c>
      <c r="N75" s="553">
        <f t="shared" si="65"/>
        <v>0</v>
      </c>
      <c r="O75" s="553">
        <f t="shared" si="65"/>
        <v>0</v>
      </c>
      <c r="P75" s="553">
        <f t="shared" si="65"/>
        <v>1260</v>
      </c>
      <c r="Q75" s="553">
        <f t="shared" si="65"/>
        <v>0</v>
      </c>
      <c r="R75" s="553">
        <f t="shared" si="65"/>
        <v>0</v>
      </c>
      <c r="S75" s="966">
        <f t="shared" si="65"/>
        <v>2780</v>
      </c>
      <c r="T75" s="768">
        <f t="shared" si="60"/>
        <v>0</v>
      </c>
      <c r="U75" s="865">
        <f t="shared" ref="U75:AE75" si="66">U32+U11+U53</f>
        <v>0</v>
      </c>
      <c r="V75" s="992">
        <f t="shared" si="66"/>
        <v>0</v>
      </c>
      <c r="W75" s="993">
        <f t="shared" si="66"/>
        <v>0</v>
      </c>
      <c r="X75" s="993">
        <f t="shared" si="66"/>
        <v>0</v>
      </c>
      <c r="Y75" s="993">
        <f t="shared" si="66"/>
        <v>0</v>
      </c>
      <c r="Z75" s="993">
        <f t="shared" si="66"/>
        <v>0</v>
      </c>
      <c r="AA75" s="993">
        <f t="shared" si="66"/>
        <v>0</v>
      </c>
      <c r="AB75" s="993">
        <f t="shared" si="66"/>
        <v>0</v>
      </c>
      <c r="AC75" s="993">
        <f t="shared" si="66"/>
        <v>0</v>
      </c>
      <c r="AD75" s="993">
        <f t="shared" si="66"/>
        <v>0</v>
      </c>
      <c r="AE75" s="994">
        <f t="shared" si="66"/>
        <v>0</v>
      </c>
      <c r="AF75" s="996">
        <f t="shared" si="54"/>
        <v>0</v>
      </c>
      <c r="AG75" s="1000">
        <f t="shared" si="54"/>
        <v>0</v>
      </c>
      <c r="AH75" s="1000">
        <f t="shared" si="54"/>
        <v>0</v>
      </c>
      <c r="AI75" s="998">
        <f t="shared" si="54"/>
        <v>0</v>
      </c>
      <c r="AJ75" s="529">
        <f t="shared" si="55"/>
        <v>0</v>
      </c>
      <c r="AK75" s="793">
        <f t="shared" si="55"/>
        <v>0</v>
      </c>
      <c r="AL75" s="525">
        <f t="shared" si="55"/>
        <v>0</v>
      </c>
      <c r="AM75" s="22">
        <f t="shared" si="62"/>
        <v>6300</v>
      </c>
      <c r="AN75" s="102">
        <f t="shared" si="56"/>
        <v>8370</v>
      </c>
      <c r="AO75" s="24">
        <f t="shared" si="56"/>
        <v>0</v>
      </c>
      <c r="AP75" s="455">
        <f t="shared" si="57"/>
        <v>42.944785276073617</v>
      </c>
      <c r="AQ75" s="301">
        <f t="shared" si="58"/>
        <v>8370</v>
      </c>
    </row>
    <row r="76" spans="2:43" ht="26.25" customHeight="1" x14ac:dyDescent="0.2">
      <c r="B76" s="153" t="s">
        <v>45</v>
      </c>
      <c r="C76" s="964">
        <f t="shared" ref="C76:S76" si="67">C33+C12+C54</f>
        <v>0</v>
      </c>
      <c r="D76" s="965">
        <f t="shared" si="67"/>
        <v>0</v>
      </c>
      <c r="E76" s="553">
        <f t="shared" si="67"/>
        <v>0</v>
      </c>
      <c r="F76" s="553">
        <f t="shared" si="67"/>
        <v>1980</v>
      </c>
      <c r="G76" s="553">
        <f t="shared" si="67"/>
        <v>0</v>
      </c>
      <c r="H76" s="553">
        <f t="shared" si="67"/>
        <v>2020</v>
      </c>
      <c r="I76" s="553">
        <f t="shared" si="67"/>
        <v>0</v>
      </c>
      <c r="J76" s="553">
        <f t="shared" si="67"/>
        <v>0</v>
      </c>
      <c r="K76" s="553">
        <f t="shared" si="67"/>
        <v>0</v>
      </c>
      <c r="L76" s="553">
        <f t="shared" si="67"/>
        <v>0</v>
      </c>
      <c r="M76" s="553">
        <f t="shared" si="67"/>
        <v>0</v>
      </c>
      <c r="N76" s="553">
        <f t="shared" si="67"/>
        <v>0</v>
      </c>
      <c r="O76" s="553">
        <f t="shared" si="67"/>
        <v>0</v>
      </c>
      <c r="P76" s="553">
        <f t="shared" si="67"/>
        <v>1430</v>
      </c>
      <c r="Q76" s="553">
        <f t="shared" si="67"/>
        <v>0</v>
      </c>
      <c r="R76" s="553">
        <f t="shared" si="67"/>
        <v>0</v>
      </c>
      <c r="S76" s="966">
        <f t="shared" si="67"/>
        <v>5870</v>
      </c>
      <c r="T76" s="768">
        <f t="shared" si="60"/>
        <v>0</v>
      </c>
      <c r="U76" s="865">
        <f t="shared" ref="U76:AE76" si="68">U33+U12+U54</f>
        <v>0</v>
      </c>
      <c r="V76" s="992">
        <f t="shared" si="68"/>
        <v>0</v>
      </c>
      <c r="W76" s="993">
        <f t="shared" si="68"/>
        <v>0</v>
      </c>
      <c r="X76" s="993">
        <f t="shared" si="68"/>
        <v>0</v>
      </c>
      <c r="Y76" s="993">
        <f t="shared" si="68"/>
        <v>0</v>
      </c>
      <c r="Z76" s="993">
        <f t="shared" si="68"/>
        <v>0</v>
      </c>
      <c r="AA76" s="993">
        <f t="shared" si="68"/>
        <v>0</v>
      </c>
      <c r="AB76" s="993">
        <f t="shared" si="68"/>
        <v>0</v>
      </c>
      <c r="AC76" s="993">
        <f t="shared" si="68"/>
        <v>0</v>
      </c>
      <c r="AD76" s="993">
        <f t="shared" si="68"/>
        <v>0</v>
      </c>
      <c r="AE76" s="994">
        <f t="shared" si="68"/>
        <v>0</v>
      </c>
      <c r="AF76" s="996">
        <f t="shared" si="54"/>
        <v>0</v>
      </c>
      <c r="AG76" s="1000">
        <f t="shared" si="54"/>
        <v>0</v>
      </c>
      <c r="AH76" s="1000">
        <f t="shared" si="54"/>
        <v>0</v>
      </c>
      <c r="AI76" s="998">
        <f t="shared" si="54"/>
        <v>0</v>
      </c>
      <c r="AJ76" s="752">
        <f t="shared" si="55"/>
        <v>0</v>
      </c>
      <c r="AK76" s="852">
        <f t="shared" si="55"/>
        <v>0</v>
      </c>
      <c r="AL76" s="854">
        <f t="shared" si="55"/>
        <v>0</v>
      </c>
      <c r="AM76" s="22">
        <f t="shared" si="62"/>
        <v>11300</v>
      </c>
      <c r="AN76" s="102">
        <f t="shared" si="56"/>
        <v>6270</v>
      </c>
      <c r="AO76" s="24">
        <f t="shared" si="56"/>
        <v>0</v>
      </c>
      <c r="AP76" s="455">
        <f t="shared" si="57"/>
        <v>64.314171883892996</v>
      </c>
      <c r="AQ76" s="301">
        <f t="shared" si="58"/>
        <v>6270</v>
      </c>
    </row>
    <row r="77" spans="2:43" ht="26.25" customHeight="1" x14ac:dyDescent="0.2">
      <c r="B77" s="151" t="s">
        <v>46</v>
      </c>
      <c r="C77" s="964">
        <f t="shared" ref="C77:S77" si="69">C34+C13+C55</f>
        <v>0</v>
      </c>
      <c r="D77" s="965">
        <f t="shared" si="69"/>
        <v>0</v>
      </c>
      <c r="E77" s="553">
        <f t="shared" si="69"/>
        <v>0</v>
      </c>
      <c r="F77" s="553">
        <f t="shared" si="69"/>
        <v>440</v>
      </c>
      <c r="G77" s="553">
        <f t="shared" si="69"/>
        <v>0</v>
      </c>
      <c r="H77" s="553">
        <f t="shared" si="69"/>
        <v>810</v>
      </c>
      <c r="I77" s="553">
        <f t="shared" si="69"/>
        <v>0</v>
      </c>
      <c r="J77" s="553">
        <f t="shared" si="69"/>
        <v>0</v>
      </c>
      <c r="K77" s="553">
        <f t="shared" si="69"/>
        <v>0</v>
      </c>
      <c r="L77" s="553">
        <f t="shared" si="69"/>
        <v>0</v>
      </c>
      <c r="M77" s="553">
        <f t="shared" si="69"/>
        <v>0</v>
      </c>
      <c r="N77" s="553">
        <f t="shared" si="69"/>
        <v>0</v>
      </c>
      <c r="O77" s="553">
        <f t="shared" si="69"/>
        <v>0</v>
      </c>
      <c r="P77" s="553">
        <f t="shared" si="69"/>
        <v>700</v>
      </c>
      <c r="Q77" s="553">
        <f t="shared" si="69"/>
        <v>0</v>
      </c>
      <c r="R77" s="553">
        <f t="shared" si="69"/>
        <v>0</v>
      </c>
      <c r="S77" s="966">
        <f t="shared" si="69"/>
        <v>2400</v>
      </c>
      <c r="T77" s="768">
        <f t="shared" si="60"/>
        <v>0</v>
      </c>
      <c r="U77" s="865">
        <f t="shared" ref="U77:AE77" si="70">U34+U13+U55</f>
        <v>0</v>
      </c>
      <c r="V77" s="992">
        <f t="shared" si="70"/>
        <v>0</v>
      </c>
      <c r="W77" s="993">
        <f t="shared" si="70"/>
        <v>0</v>
      </c>
      <c r="X77" s="993">
        <f t="shared" si="70"/>
        <v>0</v>
      </c>
      <c r="Y77" s="993">
        <f t="shared" si="70"/>
        <v>0</v>
      </c>
      <c r="Z77" s="993">
        <f t="shared" si="70"/>
        <v>0</v>
      </c>
      <c r="AA77" s="993">
        <f t="shared" si="70"/>
        <v>0</v>
      </c>
      <c r="AB77" s="993">
        <f t="shared" si="70"/>
        <v>0</v>
      </c>
      <c r="AC77" s="993">
        <f t="shared" si="70"/>
        <v>0</v>
      </c>
      <c r="AD77" s="993">
        <f t="shared" si="70"/>
        <v>0</v>
      </c>
      <c r="AE77" s="994">
        <f t="shared" si="70"/>
        <v>0</v>
      </c>
      <c r="AF77" s="996">
        <f t="shared" si="54"/>
        <v>0</v>
      </c>
      <c r="AG77" s="1000">
        <f t="shared" si="54"/>
        <v>0</v>
      </c>
      <c r="AH77" s="1000">
        <f t="shared" si="54"/>
        <v>0</v>
      </c>
      <c r="AI77" s="998">
        <f t="shared" si="54"/>
        <v>0</v>
      </c>
      <c r="AJ77" s="529">
        <f t="shared" si="55"/>
        <v>0</v>
      </c>
      <c r="AK77" s="793">
        <f t="shared" si="55"/>
        <v>0</v>
      </c>
      <c r="AL77" s="525">
        <f t="shared" si="55"/>
        <v>0</v>
      </c>
      <c r="AM77" s="22">
        <f t="shared" si="62"/>
        <v>4350</v>
      </c>
      <c r="AN77" s="102">
        <f t="shared" si="56"/>
        <v>6510</v>
      </c>
      <c r="AO77" s="24">
        <f t="shared" si="56"/>
        <v>0</v>
      </c>
      <c r="AP77" s="455">
        <f t="shared" si="57"/>
        <v>40.055248618784532</v>
      </c>
      <c r="AQ77" s="301">
        <f t="shared" si="58"/>
        <v>6510</v>
      </c>
    </row>
    <row r="78" spans="2:43" ht="26.25" customHeight="1" x14ac:dyDescent="0.2">
      <c r="B78" s="152" t="s">
        <v>47</v>
      </c>
      <c r="C78" s="964">
        <f t="shared" ref="C78:S78" si="71">C35+C14+C56</f>
        <v>0</v>
      </c>
      <c r="D78" s="965">
        <f t="shared" si="71"/>
        <v>0</v>
      </c>
      <c r="E78" s="553">
        <f t="shared" si="71"/>
        <v>0</v>
      </c>
      <c r="F78" s="553">
        <f t="shared" si="71"/>
        <v>540</v>
      </c>
      <c r="G78" s="553">
        <f t="shared" si="71"/>
        <v>0</v>
      </c>
      <c r="H78" s="553">
        <f t="shared" si="71"/>
        <v>690</v>
      </c>
      <c r="I78" s="553">
        <f t="shared" si="71"/>
        <v>0</v>
      </c>
      <c r="J78" s="553">
        <f t="shared" si="71"/>
        <v>0</v>
      </c>
      <c r="K78" s="553">
        <f t="shared" si="71"/>
        <v>0</v>
      </c>
      <c r="L78" s="553">
        <f t="shared" si="71"/>
        <v>0</v>
      </c>
      <c r="M78" s="553">
        <f t="shared" si="71"/>
        <v>0</v>
      </c>
      <c r="N78" s="553">
        <f t="shared" si="71"/>
        <v>0</v>
      </c>
      <c r="O78" s="553">
        <f t="shared" si="71"/>
        <v>0</v>
      </c>
      <c r="P78" s="553">
        <f t="shared" si="71"/>
        <v>250</v>
      </c>
      <c r="Q78" s="553">
        <f t="shared" si="71"/>
        <v>0</v>
      </c>
      <c r="R78" s="553">
        <f t="shared" si="71"/>
        <v>0</v>
      </c>
      <c r="S78" s="966">
        <f t="shared" si="71"/>
        <v>2600</v>
      </c>
      <c r="T78" s="768">
        <f t="shared" si="60"/>
        <v>0</v>
      </c>
      <c r="U78" s="865">
        <f t="shared" ref="U78:AE78" si="72">U35+U14+U56</f>
        <v>0</v>
      </c>
      <c r="V78" s="992">
        <f t="shared" si="72"/>
        <v>0</v>
      </c>
      <c r="W78" s="993">
        <f t="shared" si="72"/>
        <v>0</v>
      </c>
      <c r="X78" s="993">
        <f t="shared" si="72"/>
        <v>0</v>
      </c>
      <c r="Y78" s="993">
        <f t="shared" si="72"/>
        <v>0</v>
      </c>
      <c r="Z78" s="993">
        <f t="shared" si="72"/>
        <v>0</v>
      </c>
      <c r="AA78" s="993">
        <f t="shared" si="72"/>
        <v>0</v>
      </c>
      <c r="AB78" s="993">
        <f t="shared" si="72"/>
        <v>0</v>
      </c>
      <c r="AC78" s="993">
        <f t="shared" si="72"/>
        <v>0</v>
      </c>
      <c r="AD78" s="993">
        <f t="shared" si="72"/>
        <v>0</v>
      </c>
      <c r="AE78" s="994">
        <f t="shared" si="72"/>
        <v>0</v>
      </c>
      <c r="AF78" s="996">
        <f t="shared" si="54"/>
        <v>0</v>
      </c>
      <c r="AG78" s="1000">
        <f t="shared" si="54"/>
        <v>0</v>
      </c>
      <c r="AH78" s="1000">
        <f t="shared" si="54"/>
        <v>0</v>
      </c>
      <c r="AI78" s="998">
        <f t="shared" si="54"/>
        <v>0</v>
      </c>
      <c r="AJ78" s="529">
        <f t="shared" si="55"/>
        <v>0</v>
      </c>
      <c r="AK78" s="793">
        <f t="shared" si="55"/>
        <v>0</v>
      </c>
      <c r="AL78" s="525">
        <f t="shared" si="55"/>
        <v>0</v>
      </c>
      <c r="AM78" s="22">
        <f t="shared" si="62"/>
        <v>4080</v>
      </c>
      <c r="AN78" s="102">
        <f t="shared" si="56"/>
        <v>4910</v>
      </c>
      <c r="AO78" s="24">
        <f t="shared" si="56"/>
        <v>0</v>
      </c>
      <c r="AP78" s="455">
        <f t="shared" si="57"/>
        <v>45.383759733036705</v>
      </c>
      <c r="AQ78" s="301">
        <f t="shared" si="58"/>
        <v>4910</v>
      </c>
    </row>
    <row r="79" spans="2:43" ht="26.25" customHeight="1" x14ac:dyDescent="0.2">
      <c r="B79" s="151" t="s">
        <v>48</v>
      </c>
      <c r="C79" s="964">
        <f t="shared" ref="C79:S79" si="73">C36+C15+C57</f>
        <v>0</v>
      </c>
      <c r="D79" s="965">
        <f t="shared" si="73"/>
        <v>0</v>
      </c>
      <c r="E79" s="553">
        <f t="shared" si="73"/>
        <v>0</v>
      </c>
      <c r="F79" s="553">
        <f t="shared" si="73"/>
        <v>1120</v>
      </c>
      <c r="G79" s="553">
        <f t="shared" si="73"/>
        <v>0</v>
      </c>
      <c r="H79" s="553">
        <f t="shared" si="73"/>
        <v>1360</v>
      </c>
      <c r="I79" s="553">
        <f t="shared" si="73"/>
        <v>0</v>
      </c>
      <c r="J79" s="553">
        <f t="shared" si="73"/>
        <v>0</v>
      </c>
      <c r="K79" s="553">
        <f t="shared" si="73"/>
        <v>0</v>
      </c>
      <c r="L79" s="553">
        <f t="shared" si="73"/>
        <v>0</v>
      </c>
      <c r="M79" s="553">
        <f t="shared" si="73"/>
        <v>0</v>
      </c>
      <c r="N79" s="553">
        <f t="shared" si="73"/>
        <v>0</v>
      </c>
      <c r="O79" s="553">
        <f t="shared" si="73"/>
        <v>0</v>
      </c>
      <c r="P79" s="553">
        <f t="shared" si="73"/>
        <v>330</v>
      </c>
      <c r="Q79" s="553">
        <f t="shared" si="73"/>
        <v>0</v>
      </c>
      <c r="R79" s="553">
        <f t="shared" si="73"/>
        <v>0</v>
      </c>
      <c r="S79" s="966">
        <f t="shared" si="73"/>
        <v>1760</v>
      </c>
      <c r="T79" s="768">
        <f t="shared" si="60"/>
        <v>0</v>
      </c>
      <c r="U79" s="865">
        <f t="shared" ref="U79:AE79" si="74">U36+U15+U57</f>
        <v>0</v>
      </c>
      <c r="V79" s="992">
        <f t="shared" si="74"/>
        <v>0</v>
      </c>
      <c r="W79" s="993">
        <f t="shared" si="74"/>
        <v>0</v>
      </c>
      <c r="X79" s="993">
        <f t="shared" si="74"/>
        <v>0</v>
      </c>
      <c r="Y79" s="993">
        <f t="shared" si="74"/>
        <v>0</v>
      </c>
      <c r="Z79" s="993">
        <f t="shared" si="74"/>
        <v>0</v>
      </c>
      <c r="AA79" s="993">
        <f t="shared" si="74"/>
        <v>0</v>
      </c>
      <c r="AB79" s="993">
        <f t="shared" si="74"/>
        <v>0</v>
      </c>
      <c r="AC79" s="993">
        <f t="shared" si="74"/>
        <v>0</v>
      </c>
      <c r="AD79" s="993">
        <f t="shared" si="74"/>
        <v>0</v>
      </c>
      <c r="AE79" s="994">
        <f t="shared" si="74"/>
        <v>0</v>
      </c>
      <c r="AF79" s="996">
        <f t="shared" si="54"/>
        <v>0</v>
      </c>
      <c r="AG79" s="1000">
        <f t="shared" si="54"/>
        <v>0</v>
      </c>
      <c r="AH79" s="1000">
        <f t="shared" si="54"/>
        <v>0</v>
      </c>
      <c r="AI79" s="998">
        <f t="shared" si="54"/>
        <v>0</v>
      </c>
      <c r="AJ79" s="529">
        <f t="shared" si="55"/>
        <v>0</v>
      </c>
      <c r="AK79" s="793">
        <f t="shared" si="55"/>
        <v>0</v>
      </c>
      <c r="AL79" s="525">
        <f t="shared" si="55"/>
        <v>0</v>
      </c>
      <c r="AM79" s="22">
        <f t="shared" si="62"/>
        <v>4570</v>
      </c>
      <c r="AN79" s="102">
        <f t="shared" si="56"/>
        <v>9960</v>
      </c>
      <c r="AO79" s="24">
        <f t="shared" si="56"/>
        <v>0</v>
      </c>
      <c r="AP79" s="455">
        <f t="shared" si="57"/>
        <v>31.45216792842395</v>
      </c>
      <c r="AQ79" s="301">
        <f t="shared" si="58"/>
        <v>9960</v>
      </c>
    </row>
    <row r="80" spans="2:43" ht="26.25" customHeight="1" x14ac:dyDescent="0.2">
      <c r="B80" s="152" t="s">
        <v>49</v>
      </c>
      <c r="C80" s="964">
        <f t="shared" ref="C80:S80" si="75">C37+C16+C58</f>
        <v>0</v>
      </c>
      <c r="D80" s="965">
        <f t="shared" si="75"/>
        <v>0</v>
      </c>
      <c r="E80" s="553">
        <f t="shared" si="75"/>
        <v>0</v>
      </c>
      <c r="F80" s="553">
        <f t="shared" si="75"/>
        <v>530</v>
      </c>
      <c r="G80" s="553">
        <f t="shared" si="75"/>
        <v>0</v>
      </c>
      <c r="H80" s="553">
        <f t="shared" si="75"/>
        <v>230</v>
      </c>
      <c r="I80" s="553">
        <f t="shared" si="75"/>
        <v>0</v>
      </c>
      <c r="J80" s="553">
        <f t="shared" si="75"/>
        <v>0</v>
      </c>
      <c r="K80" s="553">
        <f t="shared" si="75"/>
        <v>0</v>
      </c>
      <c r="L80" s="553">
        <f t="shared" si="75"/>
        <v>0</v>
      </c>
      <c r="M80" s="553">
        <f t="shared" si="75"/>
        <v>0</v>
      </c>
      <c r="N80" s="553">
        <f t="shared" si="75"/>
        <v>0</v>
      </c>
      <c r="O80" s="553">
        <f t="shared" si="75"/>
        <v>0</v>
      </c>
      <c r="P80" s="553">
        <f t="shared" si="75"/>
        <v>440</v>
      </c>
      <c r="Q80" s="553">
        <f t="shared" si="75"/>
        <v>0</v>
      </c>
      <c r="R80" s="553">
        <f t="shared" si="75"/>
        <v>0</v>
      </c>
      <c r="S80" s="966">
        <f t="shared" si="75"/>
        <v>3940</v>
      </c>
      <c r="T80" s="768">
        <f t="shared" si="60"/>
        <v>0</v>
      </c>
      <c r="U80" s="865">
        <f t="shared" ref="U80:AE80" si="76">U37+U16+U58</f>
        <v>0</v>
      </c>
      <c r="V80" s="992">
        <f t="shared" si="76"/>
        <v>0</v>
      </c>
      <c r="W80" s="993">
        <f t="shared" si="76"/>
        <v>0</v>
      </c>
      <c r="X80" s="993">
        <f t="shared" si="76"/>
        <v>0</v>
      </c>
      <c r="Y80" s="993">
        <f t="shared" si="76"/>
        <v>0</v>
      </c>
      <c r="Z80" s="993">
        <f t="shared" si="76"/>
        <v>0</v>
      </c>
      <c r="AA80" s="993">
        <f t="shared" si="76"/>
        <v>0</v>
      </c>
      <c r="AB80" s="993">
        <f t="shared" si="76"/>
        <v>0</v>
      </c>
      <c r="AC80" s="993">
        <f t="shared" si="76"/>
        <v>0</v>
      </c>
      <c r="AD80" s="993">
        <f t="shared" si="76"/>
        <v>0</v>
      </c>
      <c r="AE80" s="994">
        <f t="shared" si="76"/>
        <v>0</v>
      </c>
      <c r="AF80" s="996">
        <f t="shared" si="54"/>
        <v>0</v>
      </c>
      <c r="AG80" s="1000">
        <f t="shared" si="54"/>
        <v>0</v>
      </c>
      <c r="AH80" s="1000">
        <f t="shared" si="54"/>
        <v>0</v>
      </c>
      <c r="AI80" s="998">
        <f t="shared" si="54"/>
        <v>0</v>
      </c>
      <c r="AJ80" s="529">
        <f t="shared" si="55"/>
        <v>0</v>
      </c>
      <c r="AK80" s="793">
        <f t="shared" si="55"/>
        <v>0</v>
      </c>
      <c r="AL80" s="525">
        <f t="shared" si="55"/>
        <v>0</v>
      </c>
      <c r="AM80" s="22">
        <f t="shared" si="62"/>
        <v>5140</v>
      </c>
      <c r="AN80" s="102">
        <f t="shared" si="56"/>
        <v>2600</v>
      </c>
      <c r="AO80" s="24">
        <f t="shared" si="56"/>
        <v>0</v>
      </c>
      <c r="AP80" s="455">
        <f t="shared" si="57"/>
        <v>66.408268733850136</v>
      </c>
      <c r="AQ80" s="301">
        <f>AN80+AO80</f>
        <v>2600</v>
      </c>
    </row>
    <row r="81" spans="2:43" ht="26.25" customHeight="1" x14ac:dyDescent="0.2">
      <c r="B81" s="152" t="s">
        <v>50</v>
      </c>
      <c r="C81" s="964">
        <f t="shared" ref="C81:S81" si="77">C38+C17+C59</f>
        <v>130</v>
      </c>
      <c r="D81" s="965">
        <f t="shared" si="77"/>
        <v>0</v>
      </c>
      <c r="E81" s="553">
        <f t="shared" si="77"/>
        <v>0</v>
      </c>
      <c r="F81" s="553">
        <f t="shared" si="77"/>
        <v>290</v>
      </c>
      <c r="G81" s="553">
        <f t="shared" si="77"/>
        <v>0</v>
      </c>
      <c r="H81" s="553">
        <f t="shared" si="77"/>
        <v>290</v>
      </c>
      <c r="I81" s="553">
        <f t="shared" si="77"/>
        <v>0</v>
      </c>
      <c r="J81" s="553">
        <f t="shared" si="77"/>
        <v>0</v>
      </c>
      <c r="K81" s="553">
        <f t="shared" si="77"/>
        <v>0</v>
      </c>
      <c r="L81" s="553">
        <f t="shared" si="77"/>
        <v>0</v>
      </c>
      <c r="M81" s="553">
        <f t="shared" si="77"/>
        <v>0</v>
      </c>
      <c r="N81" s="553">
        <f t="shared" si="77"/>
        <v>0</v>
      </c>
      <c r="O81" s="553">
        <f t="shared" si="77"/>
        <v>0</v>
      </c>
      <c r="P81" s="553">
        <f t="shared" si="77"/>
        <v>480</v>
      </c>
      <c r="Q81" s="553">
        <f t="shared" si="77"/>
        <v>0</v>
      </c>
      <c r="R81" s="553">
        <f t="shared" si="77"/>
        <v>0</v>
      </c>
      <c r="S81" s="966">
        <f t="shared" si="77"/>
        <v>3660</v>
      </c>
      <c r="T81" s="768">
        <f t="shared" si="60"/>
        <v>0</v>
      </c>
      <c r="U81" s="865">
        <f t="shared" ref="U81:AE81" si="78">U38+U17+U59</f>
        <v>0</v>
      </c>
      <c r="V81" s="992">
        <f t="shared" si="78"/>
        <v>0</v>
      </c>
      <c r="W81" s="993">
        <f t="shared" si="78"/>
        <v>0</v>
      </c>
      <c r="X81" s="993">
        <f t="shared" si="78"/>
        <v>0</v>
      </c>
      <c r="Y81" s="993">
        <f t="shared" si="78"/>
        <v>0</v>
      </c>
      <c r="Z81" s="993">
        <f t="shared" si="78"/>
        <v>0</v>
      </c>
      <c r="AA81" s="993">
        <f t="shared" si="78"/>
        <v>0</v>
      </c>
      <c r="AB81" s="993">
        <f t="shared" si="78"/>
        <v>0</v>
      </c>
      <c r="AC81" s="993">
        <f t="shared" si="78"/>
        <v>0</v>
      </c>
      <c r="AD81" s="993">
        <f t="shared" si="78"/>
        <v>0</v>
      </c>
      <c r="AE81" s="994">
        <f t="shared" si="78"/>
        <v>0</v>
      </c>
      <c r="AF81" s="996">
        <f t="shared" si="54"/>
        <v>0</v>
      </c>
      <c r="AG81" s="1000">
        <f t="shared" si="54"/>
        <v>0</v>
      </c>
      <c r="AH81" s="1000">
        <f t="shared" si="54"/>
        <v>0</v>
      </c>
      <c r="AI81" s="998">
        <f t="shared" si="54"/>
        <v>0</v>
      </c>
      <c r="AJ81" s="529">
        <f t="shared" si="55"/>
        <v>0</v>
      </c>
      <c r="AK81" s="793">
        <f t="shared" si="55"/>
        <v>0</v>
      </c>
      <c r="AL81" s="525">
        <f t="shared" si="55"/>
        <v>0</v>
      </c>
      <c r="AM81" s="22">
        <f t="shared" si="62"/>
        <v>4850</v>
      </c>
      <c r="AN81" s="102">
        <f t="shared" si="56"/>
        <v>1400</v>
      </c>
      <c r="AO81" s="24">
        <f t="shared" si="56"/>
        <v>0</v>
      </c>
      <c r="AP81" s="455">
        <f t="shared" si="57"/>
        <v>77.599999999999994</v>
      </c>
      <c r="AQ81" s="301">
        <f t="shared" si="58"/>
        <v>1400</v>
      </c>
    </row>
    <row r="82" spans="2:43" ht="26.25" customHeight="1" x14ac:dyDescent="0.2">
      <c r="B82" s="151" t="s">
        <v>51</v>
      </c>
      <c r="C82" s="964">
        <f t="shared" ref="C82:S82" si="79">C39+C18+C60</f>
        <v>200</v>
      </c>
      <c r="D82" s="965">
        <f t="shared" si="79"/>
        <v>0</v>
      </c>
      <c r="E82" s="553">
        <f t="shared" si="79"/>
        <v>0</v>
      </c>
      <c r="F82" s="553">
        <f t="shared" si="79"/>
        <v>410</v>
      </c>
      <c r="G82" s="553">
        <f t="shared" si="79"/>
        <v>0</v>
      </c>
      <c r="H82" s="553">
        <f t="shared" si="79"/>
        <v>320</v>
      </c>
      <c r="I82" s="553">
        <f t="shared" si="79"/>
        <v>0</v>
      </c>
      <c r="J82" s="553">
        <f t="shared" si="79"/>
        <v>0</v>
      </c>
      <c r="K82" s="553">
        <f t="shared" si="79"/>
        <v>0</v>
      </c>
      <c r="L82" s="553">
        <f t="shared" si="79"/>
        <v>0</v>
      </c>
      <c r="M82" s="553">
        <f t="shared" si="79"/>
        <v>0</v>
      </c>
      <c r="N82" s="553">
        <f t="shared" si="79"/>
        <v>0</v>
      </c>
      <c r="O82" s="553">
        <f t="shared" si="79"/>
        <v>0</v>
      </c>
      <c r="P82" s="553">
        <f t="shared" si="79"/>
        <v>240</v>
      </c>
      <c r="Q82" s="553">
        <f t="shared" si="79"/>
        <v>0</v>
      </c>
      <c r="R82" s="553">
        <f t="shared" si="79"/>
        <v>0</v>
      </c>
      <c r="S82" s="966">
        <f t="shared" si="79"/>
        <v>1780</v>
      </c>
      <c r="T82" s="768">
        <f t="shared" si="60"/>
        <v>0</v>
      </c>
      <c r="U82" s="865">
        <f t="shared" ref="U82:AE82" si="80">U39+U18+U60</f>
        <v>0</v>
      </c>
      <c r="V82" s="992">
        <f t="shared" si="80"/>
        <v>0</v>
      </c>
      <c r="W82" s="993">
        <f t="shared" si="80"/>
        <v>0</v>
      </c>
      <c r="X82" s="993">
        <f t="shared" si="80"/>
        <v>0</v>
      </c>
      <c r="Y82" s="993">
        <f t="shared" si="80"/>
        <v>0</v>
      </c>
      <c r="Z82" s="993">
        <f t="shared" si="80"/>
        <v>0</v>
      </c>
      <c r="AA82" s="993">
        <f t="shared" si="80"/>
        <v>0</v>
      </c>
      <c r="AB82" s="993">
        <f t="shared" si="80"/>
        <v>0</v>
      </c>
      <c r="AC82" s="993">
        <f t="shared" si="80"/>
        <v>0</v>
      </c>
      <c r="AD82" s="993">
        <f t="shared" si="80"/>
        <v>0</v>
      </c>
      <c r="AE82" s="994">
        <f t="shared" si="80"/>
        <v>0</v>
      </c>
      <c r="AF82" s="996">
        <f t="shared" si="54"/>
        <v>0</v>
      </c>
      <c r="AG82" s="1000">
        <f t="shared" si="54"/>
        <v>0</v>
      </c>
      <c r="AH82" s="1000">
        <f t="shared" si="54"/>
        <v>0</v>
      </c>
      <c r="AI82" s="998">
        <f t="shared" si="54"/>
        <v>0</v>
      </c>
      <c r="AJ82" s="529">
        <f t="shared" si="55"/>
        <v>0</v>
      </c>
      <c r="AK82" s="793">
        <f t="shared" si="55"/>
        <v>0</v>
      </c>
      <c r="AL82" s="525">
        <f t="shared" si="55"/>
        <v>0</v>
      </c>
      <c r="AM82" s="22">
        <f t="shared" si="62"/>
        <v>2950</v>
      </c>
      <c r="AN82" s="102">
        <f t="shared" si="56"/>
        <v>1290</v>
      </c>
      <c r="AO82" s="24">
        <f t="shared" si="56"/>
        <v>0</v>
      </c>
      <c r="AP82" s="455">
        <f t="shared" si="57"/>
        <v>69.575471698113205</v>
      </c>
      <c r="AQ82" s="301">
        <f t="shared" si="58"/>
        <v>1290</v>
      </c>
    </row>
    <row r="83" spans="2:43" ht="26.25" customHeight="1" thickBot="1" x14ac:dyDescent="0.25">
      <c r="B83" s="154" t="s">
        <v>52</v>
      </c>
      <c r="C83" s="970">
        <f t="shared" ref="C83:S83" si="81">C40+C19+C61</f>
        <v>70</v>
      </c>
      <c r="D83" s="970">
        <f t="shared" si="81"/>
        <v>0</v>
      </c>
      <c r="E83" s="623">
        <f t="shared" si="81"/>
        <v>0</v>
      </c>
      <c r="F83" s="623">
        <f t="shared" si="81"/>
        <v>330</v>
      </c>
      <c r="G83" s="623">
        <f t="shared" si="81"/>
        <v>0</v>
      </c>
      <c r="H83" s="623">
        <f t="shared" si="81"/>
        <v>250</v>
      </c>
      <c r="I83" s="623">
        <f t="shared" si="81"/>
        <v>0</v>
      </c>
      <c r="J83" s="623">
        <f t="shared" si="81"/>
        <v>0</v>
      </c>
      <c r="K83" s="623">
        <f t="shared" si="81"/>
        <v>793</v>
      </c>
      <c r="L83" s="623">
        <f t="shared" si="81"/>
        <v>0</v>
      </c>
      <c r="M83" s="623">
        <f t="shared" si="81"/>
        <v>0</v>
      </c>
      <c r="N83" s="623">
        <f t="shared" si="81"/>
        <v>0</v>
      </c>
      <c r="O83" s="623">
        <f t="shared" si="81"/>
        <v>0</v>
      </c>
      <c r="P83" s="623">
        <f t="shared" si="81"/>
        <v>190</v>
      </c>
      <c r="Q83" s="623">
        <f t="shared" si="81"/>
        <v>0</v>
      </c>
      <c r="R83" s="623">
        <f t="shared" si="81"/>
        <v>79</v>
      </c>
      <c r="S83" s="971">
        <f t="shared" si="81"/>
        <v>1220</v>
      </c>
      <c r="T83" s="868">
        <f t="shared" si="60"/>
        <v>0</v>
      </c>
      <c r="U83" s="866">
        <f t="shared" ref="U83:AE83" si="82">U40+U19+U61</f>
        <v>0</v>
      </c>
      <c r="V83" s="989">
        <f>V40+V19+V61</f>
        <v>0</v>
      </c>
      <c r="W83" s="990">
        <f t="shared" si="82"/>
        <v>0</v>
      </c>
      <c r="X83" s="990">
        <f t="shared" si="82"/>
        <v>0</v>
      </c>
      <c r="Y83" s="990">
        <f t="shared" si="82"/>
        <v>0</v>
      </c>
      <c r="Z83" s="990">
        <f t="shared" si="82"/>
        <v>0</v>
      </c>
      <c r="AA83" s="990">
        <f t="shared" si="82"/>
        <v>0</v>
      </c>
      <c r="AB83" s="990">
        <f t="shared" si="82"/>
        <v>0</v>
      </c>
      <c r="AC83" s="990">
        <f t="shared" si="82"/>
        <v>0</v>
      </c>
      <c r="AD83" s="990">
        <f t="shared" si="82"/>
        <v>0</v>
      </c>
      <c r="AE83" s="991">
        <f t="shared" si="82"/>
        <v>0</v>
      </c>
      <c r="AF83" s="995">
        <f t="shared" si="54"/>
        <v>0</v>
      </c>
      <c r="AG83" s="1001">
        <f t="shared" si="54"/>
        <v>79</v>
      </c>
      <c r="AH83" s="1001">
        <f t="shared" si="54"/>
        <v>0</v>
      </c>
      <c r="AI83" s="997">
        <f t="shared" si="54"/>
        <v>0</v>
      </c>
      <c r="AJ83" s="667">
        <f t="shared" si="55"/>
        <v>0</v>
      </c>
      <c r="AK83" s="851">
        <f t="shared" si="55"/>
        <v>0</v>
      </c>
      <c r="AL83" s="853">
        <f t="shared" si="55"/>
        <v>0</v>
      </c>
      <c r="AM83" s="460">
        <f>SUM(C83:U83)+AJ83+AK83+AL83</f>
        <v>2932</v>
      </c>
      <c r="AN83" s="299">
        <f t="shared" si="56"/>
        <v>1590</v>
      </c>
      <c r="AO83" s="670">
        <f t="shared" si="56"/>
        <v>0</v>
      </c>
      <c r="AP83" s="671">
        <f t="shared" si="57"/>
        <v>64.838567005749667</v>
      </c>
      <c r="AQ83" s="692">
        <f t="shared" si="58"/>
        <v>1590</v>
      </c>
    </row>
    <row r="84" spans="2:43" ht="26.25" customHeight="1" thickBot="1" x14ac:dyDescent="0.25">
      <c r="B84" s="179" t="s">
        <v>53</v>
      </c>
      <c r="C84" s="82">
        <f t="shared" ref="C84:AL84" si="83">SUM(C72:C83)</f>
        <v>420</v>
      </c>
      <c r="D84" s="82"/>
      <c r="E84" s="83">
        <f t="shared" si="83"/>
        <v>0</v>
      </c>
      <c r="F84" s="83">
        <f t="shared" si="83"/>
        <v>13180</v>
      </c>
      <c r="G84" s="83">
        <f t="shared" si="83"/>
        <v>0</v>
      </c>
      <c r="H84" s="83">
        <f t="shared" si="83"/>
        <v>10310</v>
      </c>
      <c r="I84" s="83">
        <f t="shared" si="83"/>
        <v>0</v>
      </c>
      <c r="J84" s="83">
        <f>SUM(J72:J83)</f>
        <v>0</v>
      </c>
      <c r="K84" s="115">
        <f t="shared" si="83"/>
        <v>793</v>
      </c>
      <c r="L84" s="83">
        <f t="shared" si="83"/>
        <v>0</v>
      </c>
      <c r="M84" s="83">
        <f t="shared" si="83"/>
        <v>0</v>
      </c>
      <c r="N84" s="83">
        <f t="shared" si="83"/>
        <v>0</v>
      </c>
      <c r="O84" s="83">
        <f t="shared" si="83"/>
        <v>0</v>
      </c>
      <c r="P84" s="83">
        <f t="shared" si="83"/>
        <v>9140</v>
      </c>
      <c r="Q84" s="83">
        <f t="shared" si="83"/>
        <v>0</v>
      </c>
      <c r="R84" s="83">
        <f t="shared" si="83"/>
        <v>79</v>
      </c>
      <c r="S84" s="84">
        <f t="shared" si="83"/>
        <v>30455</v>
      </c>
      <c r="T84" s="769">
        <f t="shared" si="83"/>
        <v>0</v>
      </c>
      <c r="U84" s="772">
        <f t="shared" si="83"/>
        <v>0</v>
      </c>
      <c r="V84" s="530">
        <f t="shared" si="83"/>
        <v>0</v>
      </c>
      <c r="W84" s="85">
        <f t="shared" si="83"/>
        <v>0</v>
      </c>
      <c r="X84" s="85">
        <f t="shared" si="83"/>
        <v>0</v>
      </c>
      <c r="Y84" s="85">
        <f t="shared" si="83"/>
        <v>0</v>
      </c>
      <c r="Z84" s="85">
        <f t="shared" si="83"/>
        <v>0</v>
      </c>
      <c r="AA84" s="85">
        <f t="shared" si="83"/>
        <v>0</v>
      </c>
      <c r="AB84" s="85">
        <f t="shared" si="83"/>
        <v>0</v>
      </c>
      <c r="AC84" s="85">
        <f t="shared" si="83"/>
        <v>0</v>
      </c>
      <c r="AD84" s="85">
        <f t="shared" si="83"/>
        <v>0</v>
      </c>
      <c r="AE84" s="87">
        <f t="shared" si="83"/>
        <v>0</v>
      </c>
      <c r="AF84" s="183">
        <f t="shared" si="83"/>
        <v>0</v>
      </c>
      <c r="AG84" s="120">
        <f t="shared" si="83"/>
        <v>79</v>
      </c>
      <c r="AH84" s="419">
        <f t="shared" si="83"/>
        <v>0</v>
      </c>
      <c r="AI84" s="183">
        <f t="shared" si="83"/>
        <v>0</v>
      </c>
      <c r="AJ84" s="530">
        <f t="shared" si="83"/>
        <v>0</v>
      </c>
      <c r="AK84" s="196">
        <f t="shared" si="83"/>
        <v>0</v>
      </c>
      <c r="AL84" s="598">
        <f t="shared" si="83"/>
        <v>0</v>
      </c>
      <c r="AM84" s="36">
        <f>SUM(C84:U84)+AJ84+AK84+AL84</f>
        <v>64377</v>
      </c>
      <c r="AN84" s="324">
        <f>SUM(AN72:AN83)</f>
        <v>56770</v>
      </c>
      <c r="AO84" s="266">
        <f>SUM(AO72:AO83)</f>
        <v>0</v>
      </c>
      <c r="AP84" s="454">
        <f t="shared" si="57"/>
        <v>53.139574236258433</v>
      </c>
      <c r="AQ84" s="200">
        <f t="shared" si="58"/>
        <v>56770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</sheetData>
  <mergeCells count="16">
    <mergeCell ref="B24:AQ24"/>
    <mergeCell ref="B44:AQ44"/>
    <mergeCell ref="B2:AQ2"/>
    <mergeCell ref="B3:AQ3"/>
    <mergeCell ref="B4:AQ4"/>
    <mergeCell ref="B6:B7"/>
    <mergeCell ref="B23:AQ23"/>
    <mergeCell ref="B70:B71"/>
    <mergeCell ref="B45:AQ45"/>
    <mergeCell ref="B46:AQ46"/>
    <mergeCell ref="B25:AQ25"/>
    <mergeCell ref="B27:B28"/>
    <mergeCell ref="B67:AQ67"/>
    <mergeCell ref="B68:AQ68"/>
    <mergeCell ref="B48:B49"/>
    <mergeCell ref="B66:AQ66"/>
  </mergeCells>
  <phoneticPr fontId="35" type="noConversion"/>
  <pageMargins left="0.11811023622047245" right="0.11811023622047245" top="0.74803149606299213" bottom="0.74803149606299213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r:id="rId5">
            <anchor moveWithCells="1" sizeWithCells="1">
              <from>
                <xdr:col>1</xdr:col>
                <xdr:colOff>762000</xdr:colOff>
                <xdr:row>0</xdr:row>
                <xdr:rowOff>219075</xdr:rowOff>
              </from>
              <to>
                <xdr:col>2</xdr:col>
                <xdr:colOff>809625</xdr:colOff>
                <xdr:row>3</xdr:row>
                <xdr:rowOff>180975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111"/>
  <sheetViews>
    <sheetView topLeftCell="J56" zoomScale="64" zoomScaleNormal="64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5.1406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0" width="13.5703125" style="1" customWidth="1"/>
    <col min="11" max="11" width="14" style="1" bestFit="1" customWidth="1"/>
    <col min="12" max="13" width="12.7109375" style="1" customWidth="1"/>
    <col min="14" max="14" width="12.85546875" style="1" customWidth="1"/>
    <col min="15" max="16" width="12.7109375" style="1" customWidth="1"/>
    <col min="17" max="17" width="14.28515625" style="1" customWidth="1"/>
    <col min="18" max="35" width="12.7109375" style="1" customWidth="1"/>
    <col min="36" max="36" width="13.5703125" style="1" hidden="1" customWidth="1"/>
    <col min="37" max="37" width="12.7109375" style="1" hidden="1" customWidth="1"/>
    <col min="38" max="40" width="12.7109375" style="1" customWidth="1"/>
    <col min="41" max="41" width="12.7109375" style="1" bestFit="1" customWidth="1"/>
    <col min="42" max="42" width="15.28515625" style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244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9.25" x14ac:dyDescent="0.2">
      <c r="B6" s="1064" t="s">
        <v>66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5080</v>
      </c>
      <c r="D8" s="295"/>
      <c r="E8" s="295"/>
      <c r="F8" s="295">
        <v>3460</v>
      </c>
      <c r="G8" s="295">
        <v>1060</v>
      </c>
      <c r="H8" s="295">
        <v>6660</v>
      </c>
      <c r="I8" s="465"/>
      <c r="J8" s="18"/>
      <c r="K8" s="18">
        <v>290</v>
      </c>
      <c r="L8" s="465"/>
      <c r="M8" s="295">
        <v>440</v>
      </c>
      <c r="N8" s="295">
        <v>370</v>
      </c>
      <c r="O8" s="465"/>
      <c r="P8" s="295">
        <v>3440</v>
      </c>
      <c r="Q8" s="295"/>
      <c r="R8" s="295">
        <f>SUM(AF8:AI8)</f>
        <v>160</v>
      </c>
      <c r="S8" s="497">
        <v>590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>
        <v>160</v>
      </c>
      <c r="AH8" s="494"/>
      <c r="AI8" s="835"/>
      <c r="AJ8" s="77">
        <v>0</v>
      </c>
      <c r="AK8" s="21">
        <v>0</v>
      </c>
      <c r="AL8" s="525">
        <v>0</v>
      </c>
      <c r="AM8" s="27">
        <f t="shared" ref="AM8:AM19" si="0">SUM(C8:S8)+T8+U8+AJ8+AK8+AL8</f>
        <v>21550</v>
      </c>
      <c r="AN8" s="896">
        <v>5640</v>
      </c>
      <c r="AO8" s="281">
        <v>0</v>
      </c>
      <c r="AP8" s="14">
        <f t="shared" ref="AP8:AP20" si="1">(AM8*100)/(AM8+AQ8)</f>
        <v>79.257079808753218</v>
      </c>
      <c r="AQ8" s="550">
        <f t="shared" ref="AQ8:AQ20" si="2">AN8+AO8</f>
        <v>5640</v>
      </c>
    </row>
    <row r="9" spans="2:43" ht="26.25" customHeight="1" x14ac:dyDescent="0.2">
      <c r="B9" s="151" t="s">
        <v>42</v>
      </c>
      <c r="C9" s="94">
        <v>4410</v>
      </c>
      <c r="D9" s="295"/>
      <c r="E9" s="94">
        <v>580</v>
      </c>
      <c r="F9" s="94">
        <v>3120</v>
      </c>
      <c r="G9" s="94">
        <v>960</v>
      </c>
      <c r="H9" s="94">
        <v>5940</v>
      </c>
      <c r="I9" s="332"/>
      <c r="J9" s="18"/>
      <c r="K9" s="18">
        <v>160</v>
      </c>
      <c r="L9" s="332"/>
      <c r="M9" s="94">
        <v>430</v>
      </c>
      <c r="N9" s="94">
        <v>290</v>
      </c>
      <c r="O9" s="332"/>
      <c r="P9" s="18">
        <v>3440</v>
      </c>
      <c r="Q9" s="18"/>
      <c r="R9" s="295">
        <f t="shared" ref="R9:R19" si="3">SUM(AF9:AI9)</f>
        <v>290</v>
      </c>
      <c r="S9" s="20">
        <v>880</v>
      </c>
      <c r="T9" s="771">
        <f t="shared" ref="T9:T19" si="4">SUM(V9:AE9)</f>
        <v>74</v>
      </c>
      <c r="U9" s="892">
        <v>0</v>
      </c>
      <c r="V9" s="467">
        <v>0</v>
      </c>
      <c r="W9" s="467">
        <v>0</v>
      </c>
      <c r="X9" s="467">
        <v>74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77">
        <v>0</v>
      </c>
      <c r="AE9" s="512">
        <v>0</v>
      </c>
      <c r="AF9" s="17"/>
      <c r="AG9" s="18">
        <v>290</v>
      </c>
      <c r="AH9" s="18"/>
      <c r="AI9" s="520"/>
      <c r="AJ9" s="77"/>
      <c r="AK9" s="21"/>
      <c r="AL9" s="525"/>
      <c r="AM9" s="22">
        <f t="shared" si="0"/>
        <v>20574</v>
      </c>
      <c r="AN9" s="423">
        <v>4570</v>
      </c>
      <c r="AO9" s="24">
        <v>0</v>
      </c>
      <c r="AP9" s="25">
        <f t="shared" si="1"/>
        <v>81.824689786827875</v>
      </c>
      <c r="AQ9" s="301">
        <f t="shared" si="2"/>
        <v>4570</v>
      </c>
    </row>
    <row r="10" spans="2:43" ht="26.25" customHeight="1" x14ac:dyDescent="0.2">
      <c r="B10" s="152" t="s">
        <v>43</v>
      </c>
      <c r="C10" s="94">
        <v>6480</v>
      </c>
      <c r="D10" s="295"/>
      <c r="E10" s="94">
        <v>2370</v>
      </c>
      <c r="F10" s="94">
        <v>4540</v>
      </c>
      <c r="G10" s="94">
        <v>960</v>
      </c>
      <c r="H10" s="94">
        <v>4900</v>
      </c>
      <c r="I10" s="332"/>
      <c r="J10" s="18"/>
      <c r="K10" s="18">
        <v>230</v>
      </c>
      <c r="L10" s="332"/>
      <c r="M10" s="94">
        <v>430</v>
      </c>
      <c r="N10" s="94">
        <v>330</v>
      </c>
      <c r="O10" s="332"/>
      <c r="P10" s="18">
        <v>5100</v>
      </c>
      <c r="Q10" s="18"/>
      <c r="R10" s="295">
        <f t="shared" si="3"/>
        <v>420</v>
      </c>
      <c r="S10" s="20">
        <v>1080</v>
      </c>
      <c r="T10" s="771">
        <f t="shared" si="4"/>
        <v>0</v>
      </c>
      <c r="U10" s="892">
        <v>0</v>
      </c>
      <c r="V10" s="467">
        <v>0</v>
      </c>
      <c r="W10" s="467">
        <v>0</v>
      </c>
      <c r="X10" s="467">
        <v>0</v>
      </c>
      <c r="Y10" s="467">
        <v>0</v>
      </c>
      <c r="Z10" s="467">
        <v>0</v>
      </c>
      <c r="AA10" s="467">
        <v>0</v>
      </c>
      <c r="AB10" s="467">
        <v>0</v>
      </c>
      <c r="AC10" s="467">
        <v>0</v>
      </c>
      <c r="AD10" s="477">
        <v>0</v>
      </c>
      <c r="AE10" s="512">
        <v>0</v>
      </c>
      <c r="AF10" s="17"/>
      <c r="AG10" s="18">
        <v>420</v>
      </c>
      <c r="AH10" s="18"/>
      <c r="AI10" s="520"/>
      <c r="AJ10" s="181"/>
      <c r="AK10" s="180"/>
      <c r="AL10" s="526"/>
      <c r="AM10" s="22">
        <f t="shared" si="0"/>
        <v>26840</v>
      </c>
      <c r="AN10" s="423">
        <v>6970</v>
      </c>
      <c r="AO10" s="24">
        <v>0</v>
      </c>
      <c r="AP10" s="25">
        <f t="shared" si="1"/>
        <v>79.384797397219756</v>
      </c>
      <c r="AQ10" s="301">
        <f t="shared" si="2"/>
        <v>6970</v>
      </c>
    </row>
    <row r="11" spans="2:43" ht="26.25" customHeight="1" x14ac:dyDescent="0.2">
      <c r="B11" s="152" t="s">
        <v>44</v>
      </c>
      <c r="C11" s="94">
        <v>7390</v>
      </c>
      <c r="D11" s="295"/>
      <c r="E11" s="94">
        <v>0</v>
      </c>
      <c r="F11" s="94">
        <v>2940</v>
      </c>
      <c r="G11" s="94">
        <v>860</v>
      </c>
      <c r="H11" s="94">
        <v>8750</v>
      </c>
      <c r="I11" s="332"/>
      <c r="J11" s="18"/>
      <c r="K11" s="18">
        <v>640</v>
      </c>
      <c r="L11" s="332"/>
      <c r="M11" s="94">
        <v>1440</v>
      </c>
      <c r="N11" s="94">
        <v>280</v>
      </c>
      <c r="O11" s="332"/>
      <c r="P11" s="18">
        <v>4320</v>
      </c>
      <c r="Q11" s="18"/>
      <c r="R11" s="295">
        <f t="shared" si="3"/>
        <v>500</v>
      </c>
      <c r="S11" s="20">
        <v>1060</v>
      </c>
      <c r="T11" s="771">
        <f t="shared" si="4"/>
        <v>0</v>
      </c>
      <c r="U11" s="892">
        <v>0</v>
      </c>
      <c r="V11" s="467">
        <v>0</v>
      </c>
      <c r="W11" s="467">
        <v>0</v>
      </c>
      <c r="X11" s="467">
        <v>0</v>
      </c>
      <c r="Y11" s="467">
        <v>0</v>
      </c>
      <c r="Z11" s="467">
        <v>0</v>
      </c>
      <c r="AA11" s="467">
        <v>0</v>
      </c>
      <c r="AB11" s="467">
        <v>0</v>
      </c>
      <c r="AC11" s="467">
        <v>0</v>
      </c>
      <c r="AD11" s="477">
        <v>0</v>
      </c>
      <c r="AE11" s="512">
        <v>0</v>
      </c>
      <c r="AF11" s="17"/>
      <c r="AG11" s="18">
        <v>500</v>
      </c>
      <c r="AH11" s="18"/>
      <c r="AI11" s="520"/>
      <c r="AJ11" s="181"/>
      <c r="AK11" s="180"/>
      <c r="AL11" s="526"/>
      <c r="AM11" s="22">
        <f t="shared" si="0"/>
        <v>28180</v>
      </c>
      <c r="AN11" s="423">
        <v>6810</v>
      </c>
      <c r="AO11" s="24">
        <v>0</v>
      </c>
      <c r="AP11" s="25">
        <f t="shared" si="1"/>
        <v>80.537296370391545</v>
      </c>
      <c r="AQ11" s="301">
        <f t="shared" si="2"/>
        <v>6810</v>
      </c>
    </row>
    <row r="12" spans="2:43" ht="26.25" customHeight="1" x14ac:dyDescent="0.2">
      <c r="B12" s="153" t="s">
        <v>45</v>
      </c>
      <c r="C12" s="94">
        <v>5390</v>
      </c>
      <c r="D12" s="94"/>
      <c r="E12" s="94">
        <v>2250</v>
      </c>
      <c r="F12" s="94">
        <v>3040</v>
      </c>
      <c r="G12" s="94">
        <v>1460</v>
      </c>
      <c r="H12" s="94">
        <v>5970</v>
      </c>
      <c r="I12" s="332"/>
      <c r="J12" s="18"/>
      <c r="K12" s="18">
        <v>100</v>
      </c>
      <c r="L12" s="332"/>
      <c r="M12" s="94">
        <v>490</v>
      </c>
      <c r="N12" s="94">
        <v>550</v>
      </c>
      <c r="O12" s="332"/>
      <c r="P12" s="18">
        <v>6380</v>
      </c>
      <c r="Q12" s="18"/>
      <c r="R12" s="295">
        <f t="shared" si="3"/>
        <v>30</v>
      </c>
      <c r="S12" s="20">
        <v>1020</v>
      </c>
      <c r="T12" s="771">
        <f t="shared" si="4"/>
        <v>0</v>
      </c>
      <c r="U12" s="892">
        <v>0</v>
      </c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77">
        <v>0</v>
      </c>
      <c r="AE12" s="512">
        <v>0</v>
      </c>
      <c r="AF12" s="17"/>
      <c r="AG12" s="18">
        <v>30</v>
      </c>
      <c r="AH12" s="18"/>
      <c r="AI12" s="520"/>
      <c r="AJ12" s="181"/>
      <c r="AK12" s="180"/>
      <c r="AL12" s="526"/>
      <c r="AM12" s="22">
        <f t="shared" si="0"/>
        <v>26680</v>
      </c>
      <c r="AN12" s="423">
        <v>11190</v>
      </c>
      <c r="AO12" s="24">
        <v>0</v>
      </c>
      <c r="AP12" s="25">
        <f t="shared" si="1"/>
        <v>70.451544758383946</v>
      </c>
      <c r="AQ12" s="301">
        <f t="shared" si="2"/>
        <v>11190</v>
      </c>
    </row>
    <row r="13" spans="2:43" ht="26.25" customHeight="1" x14ac:dyDescent="0.2">
      <c r="B13" s="151" t="s">
        <v>46</v>
      </c>
      <c r="C13" s="95">
        <v>5970</v>
      </c>
      <c r="D13" s="95"/>
      <c r="E13" s="95">
        <v>1120</v>
      </c>
      <c r="F13" s="95">
        <v>4530</v>
      </c>
      <c r="G13" s="95">
        <v>620</v>
      </c>
      <c r="H13" s="95">
        <v>5640</v>
      </c>
      <c r="I13" s="277"/>
      <c r="J13" s="18"/>
      <c r="K13" s="18">
        <v>0</v>
      </c>
      <c r="L13" s="277"/>
      <c r="M13" s="18">
        <v>0</v>
      </c>
      <c r="N13" s="18">
        <v>370</v>
      </c>
      <c r="O13" s="277"/>
      <c r="P13" s="18">
        <v>4370</v>
      </c>
      <c r="Q13" s="18"/>
      <c r="R13" s="295">
        <f t="shared" si="3"/>
        <v>0</v>
      </c>
      <c r="S13" s="30">
        <v>0</v>
      </c>
      <c r="T13" s="771">
        <f t="shared" si="4"/>
        <v>74</v>
      </c>
      <c r="U13" s="892">
        <v>0</v>
      </c>
      <c r="V13" s="467">
        <v>0</v>
      </c>
      <c r="W13" s="467">
        <v>0</v>
      </c>
      <c r="X13" s="467">
        <v>74</v>
      </c>
      <c r="Y13" s="467">
        <v>0</v>
      </c>
      <c r="Z13" s="467">
        <v>0</v>
      </c>
      <c r="AA13" s="467">
        <v>0</v>
      </c>
      <c r="AB13" s="467">
        <v>0</v>
      </c>
      <c r="AC13" s="467">
        <v>0</v>
      </c>
      <c r="AD13" s="477">
        <v>0</v>
      </c>
      <c r="AE13" s="512">
        <v>0</v>
      </c>
      <c r="AF13" s="17"/>
      <c r="AG13" s="18">
        <v>0</v>
      </c>
      <c r="AH13" s="18"/>
      <c r="AI13" s="520"/>
      <c r="AJ13" s="573"/>
      <c r="AK13" s="271"/>
      <c r="AL13" s="694"/>
      <c r="AM13" s="22">
        <f t="shared" si="0"/>
        <v>22694</v>
      </c>
      <c r="AN13" s="422">
        <v>8250</v>
      </c>
      <c r="AO13" s="31">
        <v>0</v>
      </c>
      <c r="AP13" s="32">
        <f t="shared" si="1"/>
        <v>73.3389348500517</v>
      </c>
      <c r="AQ13" s="620">
        <f t="shared" si="2"/>
        <v>8250</v>
      </c>
    </row>
    <row r="14" spans="2:43" ht="26.25" customHeight="1" x14ac:dyDescent="0.2">
      <c r="B14" s="152" t="s">
        <v>47</v>
      </c>
      <c r="C14" s="94">
        <v>5620</v>
      </c>
      <c r="D14" s="94"/>
      <c r="E14" s="94">
        <v>1600</v>
      </c>
      <c r="F14" s="94">
        <v>3710</v>
      </c>
      <c r="G14" s="94">
        <v>520</v>
      </c>
      <c r="H14" s="94">
        <v>8160</v>
      </c>
      <c r="I14" s="277"/>
      <c r="J14" s="18"/>
      <c r="K14" s="18">
        <v>130</v>
      </c>
      <c r="L14" s="277"/>
      <c r="M14" s="18">
        <v>260</v>
      </c>
      <c r="N14" s="18">
        <v>470</v>
      </c>
      <c r="O14" s="277"/>
      <c r="P14" s="18">
        <v>3940</v>
      </c>
      <c r="Q14" s="18"/>
      <c r="R14" s="295">
        <f t="shared" si="3"/>
        <v>130</v>
      </c>
      <c r="S14" s="20">
        <v>360</v>
      </c>
      <c r="T14" s="771">
        <f t="shared" si="4"/>
        <v>0</v>
      </c>
      <c r="U14" s="892">
        <v>0</v>
      </c>
      <c r="V14" s="467">
        <v>0</v>
      </c>
      <c r="W14" s="467">
        <v>0</v>
      </c>
      <c r="X14" s="467">
        <v>0</v>
      </c>
      <c r="Y14" s="467">
        <v>0</v>
      </c>
      <c r="Z14" s="467">
        <v>0</v>
      </c>
      <c r="AA14" s="467">
        <v>0</v>
      </c>
      <c r="AB14" s="467">
        <v>0</v>
      </c>
      <c r="AC14" s="467">
        <v>0</v>
      </c>
      <c r="AD14" s="477">
        <v>0</v>
      </c>
      <c r="AE14" s="512">
        <v>0</v>
      </c>
      <c r="AF14" s="17"/>
      <c r="AG14" s="18">
        <v>130</v>
      </c>
      <c r="AH14" s="18"/>
      <c r="AI14" s="520"/>
      <c r="AJ14" s="77"/>
      <c r="AK14" s="21"/>
      <c r="AL14" s="525"/>
      <c r="AM14" s="22">
        <f t="shared" si="0"/>
        <v>24900</v>
      </c>
      <c r="AN14" s="423">
        <v>7730</v>
      </c>
      <c r="AO14" s="24">
        <v>0</v>
      </c>
      <c r="AP14" s="25">
        <f t="shared" si="1"/>
        <v>76.310144039227708</v>
      </c>
      <c r="AQ14" s="301">
        <f t="shared" si="2"/>
        <v>7730</v>
      </c>
    </row>
    <row r="15" spans="2:43" ht="26.25" customHeight="1" x14ac:dyDescent="0.2">
      <c r="B15" s="151" t="s">
        <v>48</v>
      </c>
      <c r="C15" s="94">
        <v>7960</v>
      </c>
      <c r="D15" s="94"/>
      <c r="E15" s="94">
        <v>800</v>
      </c>
      <c r="F15" s="94">
        <v>3120</v>
      </c>
      <c r="G15" s="94">
        <v>690</v>
      </c>
      <c r="H15" s="94">
        <v>1760</v>
      </c>
      <c r="I15" s="277"/>
      <c r="J15" s="18"/>
      <c r="K15" s="18">
        <v>70</v>
      </c>
      <c r="L15" s="608"/>
      <c r="M15" s="18">
        <v>310</v>
      </c>
      <c r="N15" s="18">
        <v>400</v>
      </c>
      <c r="O15" s="608"/>
      <c r="P15" s="18">
        <v>5960</v>
      </c>
      <c r="Q15" s="18"/>
      <c r="R15" s="295">
        <f t="shared" si="3"/>
        <v>700</v>
      </c>
      <c r="S15" s="20">
        <v>640</v>
      </c>
      <c r="T15" s="771">
        <f t="shared" si="4"/>
        <v>0</v>
      </c>
      <c r="U15" s="892">
        <v>0</v>
      </c>
      <c r="V15" s="467">
        <v>0</v>
      </c>
      <c r="W15" s="467">
        <v>0</v>
      </c>
      <c r="X15" s="467">
        <v>0</v>
      </c>
      <c r="Y15" s="467">
        <v>0</v>
      </c>
      <c r="Z15" s="467">
        <v>0</v>
      </c>
      <c r="AA15" s="467">
        <v>0</v>
      </c>
      <c r="AB15" s="467">
        <v>0</v>
      </c>
      <c r="AC15" s="467">
        <v>0</v>
      </c>
      <c r="AD15" s="477">
        <v>0</v>
      </c>
      <c r="AE15" s="512">
        <v>0</v>
      </c>
      <c r="AF15" s="17"/>
      <c r="AG15" s="18">
        <v>700</v>
      </c>
      <c r="AH15" s="18"/>
      <c r="AI15" s="520"/>
      <c r="AJ15" s="77"/>
      <c r="AK15" s="21"/>
      <c r="AL15" s="525"/>
      <c r="AM15" s="22">
        <f t="shared" si="0"/>
        <v>22410</v>
      </c>
      <c r="AN15" s="423">
        <v>6190</v>
      </c>
      <c r="AO15" s="24">
        <v>0</v>
      </c>
      <c r="AP15" s="25">
        <f t="shared" si="1"/>
        <v>78.35664335664336</v>
      </c>
      <c r="AQ15" s="301">
        <f t="shared" si="2"/>
        <v>6190</v>
      </c>
    </row>
    <row r="16" spans="2:43" ht="26.25" customHeight="1" x14ac:dyDescent="0.2">
      <c r="B16" s="152" t="s">
        <v>49</v>
      </c>
      <c r="C16" s="94">
        <v>6550</v>
      </c>
      <c r="D16" s="94"/>
      <c r="E16" s="94">
        <v>3500</v>
      </c>
      <c r="F16" s="94">
        <v>4230</v>
      </c>
      <c r="G16" s="94">
        <v>640</v>
      </c>
      <c r="H16" s="94">
        <v>1620</v>
      </c>
      <c r="I16" s="277"/>
      <c r="J16" s="18"/>
      <c r="K16" s="18">
        <v>60</v>
      </c>
      <c r="L16" s="608"/>
      <c r="M16" s="18">
        <v>220</v>
      </c>
      <c r="N16" s="18">
        <v>440</v>
      </c>
      <c r="O16" s="608"/>
      <c r="P16" s="18">
        <v>3360</v>
      </c>
      <c r="Q16" s="18"/>
      <c r="R16" s="295">
        <f t="shared" si="3"/>
        <v>70</v>
      </c>
      <c r="S16" s="20">
        <v>350</v>
      </c>
      <c r="T16" s="771">
        <f t="shared" si="4"/>
        <v>0</v>
      </c>
      <c r="U16" s="892">
        <v>0</v>
      </c>
      <c r="V16" s="467">
        <v>0</v>
      </c>
      <c r="W16" s="467">
        <v>0</v>
      </c>
      <c r="X16" s="467">
        <v>0</v>
      </c>
      <c r="Y16" s="467">
        <v>0</v>
      </c>
      <c r="Z16" s="467">
        <v>0</v>
      </c>
      <c r="AA16" s="467">
        <v>0</v>
      </c>
      <c r="AB16" s="467">
        <v>0</v>
      </c>
      <c r="AC16" s="467">
        <v>0</v>
      </c>
      <c r="AD16" s="477">
        <v>0</v>
      </c>
      <c r="AE16" s="512">
        <v>0</v>
      </c>
      <c r="AF16" s="17"/>
      <c r="AG16" s="18">
        <v>70</v>
      </c>
      <c r="AH16" s="18"/>
      <c r="AI16" s="520"/>
      <c r="AJ16" s="77"/>
      <c r="AK16" s="21"/>
      <c r="AL16" s="525"/>
      <c r="AM16" s="22">
        <f t="shared" si="0"/>
        <v>21040</v>
      </c>
      <c r="AN16" s="423">
        <v>7820</v>
      </c>
      <c r="AO16" s="24">
        <v>0</v>
      </c>
      <c r="AP16" s="25">
        <f t="shared" si="1"/>
        <v>72.903672903672899</v>
      </c>
      <c r="AQ16" s="301">
        <f t="shared" si="2"/>
        <v>7820</v>
      </c>
    </row>
    <row r="17" spans="2:43" ht="26.25" customHeight="1" x14ac:dyDescent="0.2">
      <c r="B17" s="152" t="s">
        <v>50</v>
      </c>
      <c r="C17" s="94">
        <v>9730</v>
      </c>
      <c r="D17" s="94"/>
      <c r="E17" s="94">
        <v>0</v>
      </c>
      <c r="F17" s="94">
        <v>2920</v>
      </c>
      <c r="G17" s="94">
        <v>740</v>
      </c>
      <c r="H17" s="94">
        <v>6700</v>
      </c>
      <c r="I17" s="277"/>
      <c r="J17" s="18"/>
      <c r="K17" s="18">
        <v>200</v>
      </c>
      <c r="L17" s="608"/>
      <c r="M17" s="18">
        <v>280</v>
      </c>
      <c r="N17" s="18">
        <v>480</v>
      </c>
      <c r="O17" s="608"/>
      <c r="P17" s="18">
        <v>3890</v>
      </c>
      <c r="Q17" s="18"/>
      <c r="R17" s="295">
        <f t="shared" si="3"/>
        <v>390</v>
      </c>
      <c r="S17" s="20">
        <v>3450</v>
      </c>
      <c r="T17" s="771">
        <f t="shared" si="4"/>
        <v>74</v>
      </c>
      <c r="U17" s="892">
        <v>0</v>
      </c>
      <c r="V17" s="467">
        <v>0</v>
      </c>
      <c r="W17" s="467">
        <v>0</v>
      </c>
      <c r="X17" s="467">
        <v>74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77">
        <v>0</v>
      </c>
      <c r="AE17" s="512">
        <v>0</v>
      </c>
      <c r="AF17" s="17"/>
      <c r="AG17" s="18">
        <v>390</v>
      </c>
      <c r="AH17" s="18"/>
      <c r="AI17" s="520"/>
      <c r="AJ17" s="77"/>
      <c r="AK17" s="21"/>
      <c r="AL17" s="525"/>
      <c r="AM17" s="22">
        <f t="shared" si="0"/>
        <v>28854</v>
      </c>
      <c r="AN17" s="423">
        <v>11215</v>
      </c>
      <c r="AO17" s="24">
        <v>0</v>
      </c>
      <c r="AP17" s="25">
        <f t="shared" si="1"/>
        <v>72.010781402081406</v>
      </c>
      <c r="AQ17" s="301">
        <f t="shared" si="2"/>
        <v>11215</v>
      </c>
    </row>
    <row r="18" spans="2:43" ht="26.25" customHeight="1" x14ac:dyDescent="0.2">
      <c r="B18" s="151" t="s">
        <v>51</v>
      </c>
      <c r="C18" s="94">
        <v>7000</v>
      </c>
      <c r="D18" s="94"/>
      <c r="E18" s="94">
        <v>700</v>
      </c>
      <c r="F18" s="94">
        <v>2320</v>
      </c>
      <c r="G18" s="94">
        <v>530</v>
      </c>
      <c r="H18" s="94">
        <v>1670</v>
      </c>
      <c r="I18" s="277"/>
      <c r="J18" s="18">
        <v>0</v>
      </c>
      <c r="K18" s="18">
        <v>80</v>
      </c>
      <c r="L18" s="608"/>
      <c r="M18" s="18">
        <v>600</v>
      </c>
      <c r="N18" s="18">
        <v>330</v>
      </c>
      <c r="O18" s="608"/>
      <c r="P18" s="18">
        <v>3930</v>
      </c>
      <c r="Q18" s="18">
        <v>0</v>
      </c>
      <c r="R18" s="295">
        <f t="shared" si="3"/>
        <v>180</v>
      </c>
      <c r="S18" s="20">
        <v>460</v>
      </c>
      <c r="T18" s="771">
        <f t="shared" si="4"/>
        <v>0</v>
      </c>
      <c r="U18" s="892">
        <v>0</v>
      </c>
      <c r="V18" s="467">
        <v>0</v>
      </c>
      <c r="W18" s="467">
        <v>0</v>
      </c>
      <c r="X18" s="467">
        <v>0</v>
      </c>
      <c r="Y18" s="467">
        <v>0</v>
      </c>
      <c r="Z18" s="467">
        <v>0</v>
      </c>
      <c r="AA18" s="467">
        <v>0</v>
      </c>
      <c r="AB18" s="467">
        <v>0</v>
      </c>
      <c r="AC18" s="467">
        <v>0</v>
      </c>
      <c r="AD18" s="477">
        <v>0</v>
      </c>
      <c r="AE18" s="512">
        <v>0</v>
      </c>
      <c r="AF18" s="17"/>
      <c r="AG18" s="18">
        <v>180</v>
      </c>
      <c r="AH18" s="18"/>
      <c r="AI18" s="520"/>
      <c r="AJ18" s="77"/>
      <c r="AK18" s="21"/>
      <c r="AL18" s="525"/>
      <c r="AM18" s="22">
        <f t="shared" si="0"/>
        <v>17800</v>
      </c>
      <c r="AN18" s="423">
        <v>6600</v>
      </c>
      <c r="AO18" s="24">
        <v>0</v>
      </c>
      <c r="AP18" s="25">
        <f t="shared" si="1"/>
        <v>72.950819672131146</v>
      </c>
      <c r="AQ18" s="301">
        <f t="shared" si="2"/>
        <v>6600</v>
      </c>
    </row>
    <row r="19" spans="2:43" ht="26.25" customHeight="1" thickBot="1" x14ac:dyDescent="0.25">
      <c r="B19" s="153" t="s">
        <v>52</v>
      </c>
      <c r="C19" s="261">
        <v>5700</v>
      </c>
      <c r="D19" s="261">
        <v>54600</v>
      </c>
      <c r="E19" s="261">
        <v>0</v>
      </c>
      <c r="F19" s="261">
        <v>4720</v>
      </c>
      <c r="G19" s="261">
        <v>530</v>
      </c>
      <c r="H19" s="261">
        <v>10740</v>
      </c>
      <c r="I19" s="333"/>
      <c r="J19" s="79"/>
      <c r="K19" s="79">
        <v>30</v>
      </c>
      <c r="L19" s="333"/>
      <c r="M19" s="261">
        <v>230</v>
      </c>
      <c r="N19" s="261">
        <v>180</v>
      </c>
      <c r="O19" s="333"/>
      <c r="P19" s="79">
        <v>3840</v>
      </c>
      <c r="Q19" s="79"/>
      <c r="R19" s="295">
        <f t="shared" si="3"/>
        <v>270</v>
      </c>
      <c r="S19" s="80">
        <v>1370</v>
      </c>
      <c r="T19" s="771">
        <f t="shared" si="4"/>
        <v>0</v>
      </c>
      <c r="U19" s="892">
        <v>0</v>
      </c>
      <c r="V19" s="467">
        <v>0</v>
      </c>
      <c r="W19" s="467">
        <v>0</v>
      </c>
      <c r="X19" s="467">
        <v>0</v>
      </c>
      <c r="Y19" s="467">
        <v>0</v>
      </c>
      <c r="Z19" s="467">
        <v>0</v>
      </c>
      <c r="AA19" s="467">
        <v>0</v>
      </c>
      <c r="AB19" s="467">
        <v>0</v>
      </c>
      <c r="AC19" s="467">
        <v>0</v>
      </c>
      <c r="AD19" s="467">
        <v>0</v>
      </c>
      <c r="AE19" s="541">
        <v>0</v>
      </c>
      <c r="AF19" s="757"/>
      <c r="AG19" s="98">
        <v>270</v>
      </c>
      <c r="AH19" s="98"/>
      <c r="AI19" s="836"/>
      <c r="AJ19" s="481"/>
      <c r="AK19" s="192"/>
      <c r="AL19" s="527"/>
      <c r="AM19" s="27">
        <f t="shared" si="0"/>
        <v>82210</v>
      </c>
      <c r="AN19" s="643">
        <v>6320</v>
      </c>
      <c r="AO19" s="194">
        <v>0</v>
      </c>
      <c r="AP19" s="33">
        <f t="shared" si="1"/>
        <v>92.861177002146164</v>
      </c>
      <c r="AQ19" s="323">
        <f t="shared" si="2"/>
        <v>6320</v>
      </c>
    </row>
    <row r="20" spans="2:43" ht="26.25" customHeight="1" thickBot="1" x14ac:dyDescent="0.25">
      <c r="B20" s="179" t="s">
        <v>53</v>
      </c>
      <c r="C20" s="82">
        <f t="shared" ref="C20:AO20" si="5">SUM(C8:C19)</f>
        <v>77280</v>
      </c>
      <c r="D20" s="82">
        <f t="shared" si="5"/>
        <v>54600</v>
      </c>
      <c r="E20" s="83">
        <f t="shared" si="5"/>
        <v>12920</v>
      </c>
      <c r="F20" s="83">
        <f t="shared" si="5"/>
        <v>42650</v>
      </c>
      <c r="G20" s="83">
        <f t="shared" si="5"/>
        <v>9570</v>
      </c>
      <c r="H20" s="83">
        <f t="shared" si="5"/>
        <v>68510</v>
      </c>
      <c r="I20" s="195">
        <f t="shared" si="5"/>
        <v>0</v>
      </c>
      <c r="J20" s="83">
        <f>SUM(J8:J19)</f>
        <v>0</v>
      </c>
      <c r="K20" s="83">
        <f t="shared" si="5"/>
        <v>1990</v>
      </c>
      <c r="L20" s="328">
        <f>SUM(L8:L19)</f>
        <v>0</v>
      </c>
      <c r="M20" s="83">
        <f t="shared" si="5"/>
        <v>5130</v>
      </c>
      <c r="N20" s="83">
        <f t="shared" si="5"/>
        <v>4490</v>
      </c>
      <c r="O20" s="328">
        <f t="shared" si="5"/>
        <v>0</v>
      </c>
      <c r="P20" s="83">
        <f t="shared" si="5"/>
        <v>51970</v>
      </c>
      <c r="Q20" s="83">
        <f t="shared" si="5"/>
        <v>0</v>
      </c>
      <c r="R20" s="83">
        <f>SUM(R8:R19)</f>
        <v>3140</v>
      </c>
      <c r="S20" s="84">
        <f>SUM(S8:S19)</f>
        <v>11260</v>
      </c>
      <c r="T20" s="748">
        <f t="shared" si="5"/>
        <v>222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ref="X20:AI20" si="6">SUM(X8:X19)</f>
        <v>222</v>
      </c>
      <c r="Y20" s="196">
        <f t="shared" si="6"/>
        <v>0</v>
      </c>
      <c r="Z20" s="196">
        <f t="shared" si="6"/>
        <v>0</v>
      </c>
      <c r="AA20" s="196">
        <f t="shared" si="6"/>
        <v>0</v>
      </c>
      <c r="AB20" s="196">
        <f t="shared" si="6"/>
        <v>0</v>
      </c>
      <c r="AC20" s="196">
        <f t="shared" si="6"/>
        <v>0</v>
      </c>
      <c r="AD20" s="196">
        <f t="shared" si="6"/>
        <v>0</v>
      </c>
      <c r="AE20" s="196">
        <f t="shared" si="6"/>
        <v>0</v>
      </c>
      <c r="AF20" s="547">
        <f t="shared" si="6"/>
        <v>0</v>
      </c>
      <c r="AG20" s="196">
        <f t="shared" si="6"/>
        <v>3140</v>
      </c>
      <c r="AH20" s="196">
        <f t="shared" si="6"/>
        <v>0</v>
      </c>
      <c r="AI20" s="87">
        <f t="shared" si="6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>SUM(AM8:AM19)</f>
        <v>343732</v>
      </c>
      <c r="AN20" s="644">
        <f t="shared" si="5"/>
        <v>89305</v>
      </c>
      <c r="AO20" s="199">
        <f t="shared" si="5"/>
        <v>0</v>
      </c>
      <c r="AP20" s="37">
        <f t="shared" si="1"/>
        <v>79.37705092174572</v>
      </c>
      <c r="AQ20" s="200">
        <f t="shared" si="2"/>
        <v>89305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BARBANIA.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66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19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728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27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85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379" t="s">
        <v>41</v>
      </c>
      <c r="C29" s="340">
        <f>Foglio2!D6</f>
        <v>0</v>
      </c>
      <c r="D29" s="340">
        <v>0</v>
      </c>
      <c r="E29" s="215">
        <f>Foglio2!E6</f>
        <v>1079.2918094091799</v>
      </c>
      <c r="F29" s="215">
        <f>Foglio2!F6</f>
        <v>251.10420144931621</v>
      </c>
      <c r="G29" s="329">
        <f>Foglio2!G6</f>
        <v>0</v>
      </c>
      <c r="H29" s="215">
        <f>Foglio2!H6</f>
        <v>105.6501188564995</v>
      </c>
      <c r="I29" s="329">
        <f>Foglio2!I6</f>
        <v>0</v>
      </c>
      <c r="J29" s="277">
        <v>0</v>
      </c>
      <c r="K29" s="215">
        <f>Foglio2!K6</f>
        <v>149.85370195630247</v>
      </c>
      <c r="L29" s="215">
        <f>Foglio2!L6</f>
        <v>138.10657012046343</v>
      </c>
      <c r="M29" s="215">
        <f>Foglio2!M6</f>
        <v>1244.9663648341784</v>
      </c>
      <c r="N29" s="215">
        <f>Foglio2!N6</f>
        <v>0</v>
      </c>
      <c r="O29" s="329">
        <f>Foglio2!O6</f>
        <v>0</v>
      </c>
      <c r="P29" s="329">
        <f>Foglio2!P6</f>
        <v>0</v>
      </c>
      <c r="Q29" s="329">
        <f>Foglio2!Q6</f>
        <v>0</v>
      </c>
      <c r="R29" s="215">
        <f t="shared" ref="R29:R34" si="7">SUM(AF29:AI29)</f>
        <v>338.17444627668448</v>
      </c>
      <c r="S29" s="619">
        <f>Foglio2!T6</f>
        <v>2068.3380931473444</v>
      </c>
      <c r="T29" s="842">
        <f t="shared" ref="T29:T34" si="8">SUM(V29:AE29)</f>
        <v>176.77581721286472</v>
      </c>
      <c r="U29" s="437">
        <f>Foglio2!V6</f>
        <v>1213.3172511301809</v>
      </c>
      <c r="V29" s="844">
        <f>Foglio2!W6</f>
        <v>0</v>
      </c>
      <c r="W29" s="489">
        <f>Foglio2!X6</f>
        <v>7.4400970549182395</v>
      </c>
      <c r="X29" s="489">
        <f>Foglio2!Y6</f>
        <v>11.744909805857494</v>
      </c>
      <c r="Y29" s="489">
        <f>Foglio2!Z6</f>
        <v>1.6465242163348179</v>
      </c>
      <c r="Z29" s="489">
        <f>Foglio2!AA6</f>
        <v>14.043229483449458</v>
      </c>
      <c r="AA29" s="489">
        <f>Foglio2!AB6</f>
        <v>63.082690499784121</v>
      </c>
      <c r="AB29" s="489">
        <f>Foglio2!AC6</f>
        <v>7.7667354622073326</v>
      </c>
      <c r="AC29" s="489">
        <f>Foglio2!AD6</f>
        <v>3.6722748828556129</v>
      </c>
      <c r="AD29" s="489">
        <f>Foglio2!AE6</f>
        <v>19.86494803513262</v>
      </c>
      <c r="AE29" s="845">
        <f>Foglio2!AF6</f>
        <v>47.514407772325036</v>
      </c>
      <c r="AF29" s="434">
        <f>Foglio2!AG6</f>
        <v>105.6723391563151</v>
      </c>
      <c r="AG29" s="215">
        <f>Foglio2!AH6</f>
        <v>159.69359139130384</v>
      </c>
      <c r="AH29" s="215">
        <f>Foglio2!AI6</f>
        <v>70.445757182008336</v>
      </c>
      <c r="AI29" s="619">
        <f>Foglio2!AJ6</f>
        <v>2.3627585470571613</v>
      </c>
      <c r="AJ29" s="606"/>
      <c r="AK29" s="753"/>
      <c r="AL29" s="847"/>
      <c r="AM29" s="55">
        <f t="shared" ref="AM29:AM41" si="9">SUM(C29:S29)+T29+U29+AJ29+AK29+AL29</f>
        <v>6765.5783743930151</v>
      </c>
      <c r="AN29" s="222">
        <v>0</v>
      </c>
      <c r="AO29" s="223">
        <v>0</v>
      </c>
      <c r="AP29" s="58">
        <f>(AM29*100)/(AM29+AQ29)</f>
        <v>100</v>
      </c>
      <c r="AQ29" s="652">
        <f>AN29+AO29</f>
        <v>0</v>
      </c>
    </row>
    <row r="30" spans="2:43" ht="26.25" customHeight="1" x14ac:dyDescent="0.2">
      <c r="B30" s="151" t="s">
        <v>42</v>
      </c>
      <c r="C30" s="340">
        <f t="shared" ref="C30:I32" si="10">C29</f>
        <v>0</v>
      </c>
      <c r="D30" s="340">
        <f t="shared" si="10"/>
        <v>0</v>
      </c>
      <c r="E30" s="434">
        <f t="shared" si="10"/>
        <v>1079.2918094091799</v>
      </c>
      <c r="F30" s="434">
        <f t="shared" si="10"/>
        <v>251.10420144931621</v>
      </c>
      <c r="G30" s="340">
        <f t="shared" si="10"/>
        <v>0</v>
      </c>
      <c r="H30" s="434">
        <f t="shared" si="10"/>
        <v>105.6501188564995</v>
      </c>
      <c r="I30" s="340">
        <f t="shared" si="10"/>
        <v>0</v>
      </c>
      <c r="J30" s="19"/>
      <c r="K30" s="434">
        <f t="shared" ref="K30:Q32" si="11">K29</f>
        <v>149.85370195630247</v>
      </c>
      <c r="L30" s="434">
        <f t="shared" si="11"/>
        <v>138.10657012046343</v>
      </c>
      <c r="M30" s="434">
        <f t="shared" si="11"/>
        <v>1244.9663648341784</v>
      </c>
      <c r="N30" s="434">
        <f t="shared" si="11"/>
        <v>0</v>
      </c>
      <c r="O30" s="340">
        <f t="shared" si="11"/>
        <v>0</v>
      </c>
      <c r="P30" s="340">
        <f t="shared" si="11"/>
        <v>0</v>
      </c>
      <c r="Q30" s="340">
        <f t="shared" si="11"/>
        <v>0</v>
      </c>
      <c r="R30" s="215">
        <f t="shared" si="7"/>
        <v>338.17444627668448</v>
      </c>
      <c r="S30" s="437">
        <f t="shared" ref="S30:S35" si="12">S29</f>
        <v>2068.3380931473444</v>
      </c>
      <c r="T30" s="842">
        <f t="shared" si="8"/>
        <v>176.77581721286472</v>
      </c>
      <c r="U30" s="437">
        <f t="shared" ref="U30:AI32" si="13">U29</f>
        <v>1213.3172511301809</v>
      </c>
      <c r="V30" s="844">
        <f t="shared" si="13"/>
        <v>0</v>
      </c>
      <c r="W30" s="433">
        <f t="shared" si="13"/>
        <v>7.4400970549182395</v>
      </c>
      <c r="X30" s="433">
        <f t="shared" si="13"/>
        <v>11.744909805857494</v>
      </c>
      <c r="Y30" s="433">
        <f t="shared" si="13"/>
        <v>1.6465242163348179</v>
      </c>
      <c r="Z30" s="433">
        <f t="shared" si="13"/>
        <v>14.043229483449458</v>
      </c>
      <c r="AA30" s="433">
        <f t="shared" si="13"/>
        <v>63.082690499784121</v>
      </c>
      <c r="AB30" s="433">
        <f t="shared" si="13"/>
        <v>7.7667354622073326</v>
      </c>
      <c r="AC30" s="433">
        <f t="shared" si="13"/>
        <v>3.6722748828556129</v>
      </c>
      <c r="AD30" s="433">
        <f t="shared" si="13"/>
        <v>19.86494803513262</v>
      </c>
      <c r="AE30" s="846">
        <f t="shared" si="13"/>
        <v>47.514407772325036</v>
      </c>
      <c r="AF30" s="434">
        <f t="shared" si="13"/>
        <v>105.6723391563151</v>
      </c>
      <c r="AG30" s="434">
        <f t="shared" si="13"/>
        <v>159.69359139130384</v>
      </c>
      <c r="AH30" s="434">
        <f t="shared" si="13"/>
        <v>70.445757182008336</v>
      </c>
      <c r="AI30" s="437">
        <f t="shared" si="13"/>
        <v>2.3627585470571613</v>
      </c>
      <c r="AJ30" s="606"/>
      <c r="AK30" s="753"/>
      <c r="AL30" s="847"/>
      <c r="AM30" s="55">
        <f t="shared" si="9"/>
        <v>6765.5783743930151</v>
      </c>
      <c r="AN30" s="56"/>
      <c r="AO30" s="57"/>
      <c r="AP30" s="58">
        <f t="shared" ref="AP30:AP41" si="14">(AM30*100)/(AM30+AQ30)</f>
        <v>100</v>
      </c>
      <c r="AQ30" s="652">
        <f t="shared" ref="AQ30:AQ41" si="15">AN30+AO30</f>
        <v>0</v>
      </c>
    </row>
    <row r="31" spans="2:43" ht="26.25" customHeight="1" x14ac:dyDescent="0.2">
      <c r="B31" s="152" t="s">
        <v>43</v>
      </c>
      <c r="C31" s="340">
        <f t="shared" si="10"/>
        <v>0</v>
      </c>
      <c r="D31" s="340">
        <f t="shared" si="10"/>
        <v>0</v>
      </c>
      <c r="E31" s="434">
        <f t="shared" si="10"/>
        <v>1079.2918094091799</v>
      </c>
      <c r="F31" s="434">
        <f t="shared" si="10"/>
        <v>251.10420144931621</v>
      </c>
      <c r="G31" s="340">
        <f t="shared" si="10"/>
        <v>0</v>
      </c>
      <c r="H31" s="434">
        <f t="shared" si="10"/>
        <v>105.6501188564995</v>
      </c>
      <c r="I31" s="340">
        <f t="shared" si="10"/>
        <v>0</v>
      </c>
      <c r="J31" s="19"/>
      <c r="K31" s="434">
        <f t="shared" si="11"/>
        <v>149.85370195630247</v>
      </c>
      <c r="L31" s="434">
        <f t="shared" si="11"/>
        <v>138.10657012046343</v>
      </c>
      <c r="M31" s="434">
        <f t="shared" si="11"/>
        <v>1244.9663648341784</v>
      </c>
      <c r="N31" s="434">
        <f t="shared" si="11"/>
        <v>0</v>
      </c>
      <c r="O31" s="340">
        <f t="shared" si="11"/>
        <v>0</v>
      </c>
      <c r="P31" s="340">
        <f t="shared" si="11"/>
        <v>0</v>
      </c>
      <c r="Q31" s="340">
        <f t="shared" si="11"/>
        <v>0</v>
      </c>
      <c r="R31" s="215">
        <f t="shared" si="7"/>
        <v>338.17444627668448</v>
      </c>
      <c r="S31" s="437">
        <f t="shared" si="12"/>
        <v>2068.3380931473444</v>
      </c>
      <c r="T31" s="842">
        <f t="shared" si="8"/>
        <v>176.77581721286472</v>
      </c>
      <c r="U31" s="437">
        <f t="shared" si="13"/>
        <v>1213.3172511301809</v>
      </c>
      <c r="V31" s="844">
        <f t="shared" si="13"/>
        <v>0</v>
      </c>
      <c r="W31" s="433">
        <f t="shared" si="13"/>
        <v>7.4400970549182395</v>
      </c>
      <c r="X31" s="433">
        <f t="shared" si="13"/>
        <v>11.744909805857494</v>
      </c>
      <c r="Y31" s="433">
        <f t="shared" si="13"/>
        <v>1.6465242163348179</v>
      </c>
      <c r="Z31" s="433">
        <f t="shared" si="13"/>
        <v>14.043229483449458</v>
      </c>
      <c r="AA31" s="433">
        <f t="shared" si="13"/>
        <v>63.082690499784121</v>
      </c>
      <c r="AB31" s="433">
        <f t="shared" si="13"/>
        <v>7.7667354622073326</v>
      </c>
      <c r="AC31" s="433">
        <f t="shared" si="13"/>
        <v>3.6722748828556129</v>
      </c>
      <c r="AD31" s="433">
        <f t="shared" si="13"/>
        <v>19.86494803513262</v>
      </c>
      <c r="AE31" s="846">
        <f t="shared" si="13"/>
        <v>47.514407772325036</v>
      </c>
      <c r="AF31" s="434">
        <f t="shared" si="13"/>
        <v>105.6723391563151</v>
      </c>
      <c r="AG31" s="434">
        <f t="shared" si="13"/>
        <v>159.69359139130384</v>
      </c>
      <c r="AH31" s="434">
        <f t="shared" si="13"/>
        <v>70.445757182008336</v>
      </c>
      <c r="AI31" s="437">
        <f t="shared" si="13"/>
        <v>2.3627585470571613</v>
      </c>
      <c r="AJ31" s="606"/>
      <c r="AK31" s="753"/>
      <c r="AL31" s="847"/>
      <c r="AM31" s="55">
        <f t="shared" si="9"/>
        <v>6765.5783743930151</v>
      </c>
      <c r="AN31" s="56"/>
      <c r="AO31" s="57"/>
      <c r="AP31" s="58">
        <f t="shared" si="14"/>
        <v>100</v>
      </c>
      <c r="AQ31" s="652">
        <f t="shared" si="15"/>
        <v>0</v>
      </c>
    </row>
    <row r="32" spans="2:43" ht="26.25" customHeight="1" x14ac:dyDescent="0.2">
      <c r="B32" s="152" t="s">
        <v>44</v>
      </c>
      <c r="C32" s="340">
        <f t="shared" si="10"/>
        <v>0</v>
      </c>
      <c r="D32" s="340">
        <f t="shared" si="10"/>
        <v>0</v>
      </c>
      <c r="E32" s="434">
        <f t="shared" si="10"/>
        <v>1079.2918094091799</v>
      </c>
      <c r="F32" s="434">
        <f t="shared" si="10"/>
        <v>251.10420144931621</v>
      </c>
      <c r="G32" s="340">
        <f t="shared" si="10"/>
        <v>0</v>
      </c>
      <c r="H32" s="434">
        <f t="shared" si="10"/>
        <v>105.6501188564995</v>
      </c>
      <c r="I32" s="340">
        <f t="shared" si="10"/>
        <v>0</v>
      </c>
      <c r="J32" s="19"/>
      <c r="K32" s="434">
        <f t="shared" si="11"/>
        <v>149.85370195630247</v>
      </c>
      <c r="L32" s="434">
        <f t="shared" si="11"/>
        <v>138.10657012046343</v>
      </c>
      <c r="M32" s="434">
        <f t="shared" si="11"/>
        <v>1244.9663648341784</v>
      </c>
      <c r="N32" s="434">
        <f t="shared" si="11"/>
        <v>0</v>
      </c>
      <c r="O32" s="340">
        <f t="shared" si="11"/>
        <v>0</v>
      </c>
      <c r="P32" s="340">
        <f t="shared" si="11"/>
        <v>0</v>
      </c>
      <c r="Q32" s="340">
        <f t="shared" si="11"/>
        <v>0</v>
      </c>
      <c r="R32" s="215">
        <f t="shared" si="7"/>
        <v>338.17444627668448</v>
      </c>
      <c r="S32" s="437">
        <f t="shared" si="12"/>
        <v>2068.3380931473444</v>
      </c>
      <c r="T32" s="842">
        <f t="shared" si="8"/>
        <v>176.77581721286472</v>
      </c>
      <c r="U32" s="437">
        <f t="shared" si="13"/>
        <v>1213.3172511301809</v>
      </c>
      <c r="V32" s="844">
        <f t="shared" si="13"/>
        <v>0</v>
      </c>
      <c r="W32" s="433">
        <f t="shared" si="13"/>
        <v>7.4400970549182395</v>
      </c>
      <c r="X32" s="433">
        <f t="shared" si="13"/>
        <v>11.744909805857494</v>
      </c>
      <c r="Y32" s="433">
        <f t="shared" si="13"/>
        <v>1.6465242163348179</v>
      </c>
      <c r="Z32" s="433">
        <f t="shared" si="13"/>
        <v>14.043229483449458</v>
      </c>
      <c r="AA32" s="433">
        <f t="shared" si="13"/>
        <v>63.082690499784121</v>
      </c>
      <c r="AB32" s="433">
        <f t="shared" si="13"/>
        <v>7.7667354622073326</v>
      </c>
      <c r="AC32" s="433">
        <f t="shared" si="13"/>
        <v>3.6722748828556129</v>
      </c>
      <c r="AD32" s="433">
        <f t="shared" si="13"/>
        <v>19.86494803513262</v>
      </c>
      <c r="AE32" s="846">
        <f t="shared" si="13"/>
        <v>47.514407772325036</v>
      </c>
      <c r="AF32" s="434">
        <f t="shared" si="13"/>
        <v>105.6723391563151</v>
      </c>
      <c r="AG32" s="434">
        <f t="shared" si="13"/>
        <v>159.69359139130384</v>
      </c>
      <c r="AH32" s="434">
        <f t="shared" si="13"/>
        <v>70.445757182008336</v>
      </c>
      <c r="AI32" s="437">
        <f t="shared" si="13"/>
        <v>2.3627585470571613</v>
      </c>
      <c r="AJ32" s="606"/>
      <c r="AK32" s="753"/>
      <c r="AL32" s="847"/>
      <c r="AM32" s="55">
        <f t="shared" si="9"/>
        <v>6765.5783743930151</v>
      </c>
      <c r="AN32" s="56"/>
      <c r="AO32" s="57"/>
      <c r="AP32" s="58">
        <f t="shared" si="14"/>
        <v>100</v>
      </c>
      <c r="AQ32" s="652">
        <f t="shared" si="15"/>
        <v>0</v>
      </c>
    </row>
    <row r="33" spans="2:43" ht="26.25" customHeight="1" x14ac:dyDescent="0.2">
      <c r="B33" s="153" t="s">
        <v>45</v>
      </c>
      <c r="C33" s="340">
        <f t="shared" ref="C33:I33" si="16">C32</f>
        <v>0</v>
      </c>
      <c r="D33" s="340">
        <f t="shared" si="16"/>
        <v>0</v>
      </c>
      <c r="E33" s="434">
        <f t="shared" si="16"/>
        <v>1079.2918094091799</v>
      </c>
      <c r="F33" s="434">
        <f t="shared" si="16"/>
        <v>251.10420144931621</v>
      </c>
      <c r="G33" s="340">
        <f t="shared" si="16"/>
        <v>0</v>
      </c>
      <c r="H33" s="434">
        <f t="shared" si="16"/>
        <v>105.6501188564995</v>
      </c>
      <c r="I33" s="340">
        <f t="shared" si="16"/>
        <v>0</v>
      </c>
      <c r="J33" s="19"/>
      <c r="K33" s="434">
        <f t="shared" ref="K33:Q33" si="17">K32</f>
        <v>149.85370195630247</v>
      </c>
      <c r="L33" s="434">
        <f t="shared" si="17"/>
        <v>138.10657012046343</v>
      </c>
      <c r="M33" s="434">
        <f t="shared" si="17"/>
        <v>1244.9663648341784</v>
      </c>
      <c r="N33" s="434">
        <f t="shared" si="17"/>
        <v>0</v>
      </c>
      <c r="O33" s="340">
        <f t="shared" si="17"/>
        <v>0</v>
      </c>
      <c r="P33" s="340">
        <f t="shared" si="17"/>
        <v>0</v>
      </c>
      <c r="Q33" s="340">
        <f t="shared" si="17"/>
        <v>0</v>
      </c>
      <c r="R33" s="215">
        <f t="shared" si="7"/>
        <v>338.17444627668448</v>
      </c>
      <c r="S33" s="437">
        <f t="shared" si="12"/>
        <v>2068.3380931473444</v>
      </c>
      <c r="T33" s="842">
        <f t="shared" si="8"/>
        <v>176.77581721286472</v>
      </c>
      <c r="U33" s="437">
        <f t="shared" ref="U33:AI33" si="18">U32</f>
        <v>1213.3172511301809</v>
      </c>
      <c r="V33" s="844">
        <f t="shared" si="18"/>
        <v>0</v>
      </c>
      <c r="W33" s="433">
        <f t="shared" si="18"/>
        <v>7.4400970549182395</v>
      </c>
      <c r="X33" s="433">
        <f t="shared" si="18"/>
        <v>11.744909805857494</v>
      </c>
      <c r="Y33" s="433">
        <f t="shared" si="18"/>
        <v>1.6465242163348179</v>
      </c>
      <c r="Z33" s="433">
        <f t="shared" si="18"/>
        <v>14.043229483449458</v>
      </c>
      <c r="AA33" s="433">
        <f t="shared" si="18"/>
        <v>63.082690499784121</v>
      </c>
      <c r="AB33" s="433">
        <f t="shared" si="18"/>
        <v>7.7667354622073326</v>
      </c>
      <c r="AC33" s="433">
        <f t="shared" si="18"/>
        <v>3.6722748828556129</v>
      </c>
      <c r="AD33" s="433">
        <f t="shared" si="18"/>
        <v>19.86494803513262</v>
      </c>
      <c r="AE33" s="846">
        <f t="shared" si="18"/>
        <v>47.514407772325036</v>
      </c>
      <c r="AF33" s="434">
        <f t="shared" si="18"/>
        <v>105.6723391563151</v>
      </c>
      <c r="AG33" s="434">
        <f t="shared" si="18"/>
        <v>159.69359139130384</v>
      </c>
      <c r="AH33" s="434">
        <f t="shared" si="18"/>
        <v>70.445757182008336</v>
      </c>
      <c r="AI33" s="437">
        <f t="shared" si="18"/>
        <v>2.3627585470571613</v>
      </c>
      <c r="AJ33" s="606"/>
      <c r="AK33" s="753"/>
      <c r="AL33" s="847"/>
      <c r="AM33" s="55">
        <f t="shared" si="9"/>
        <v>6765.5783743930151</v>
      </c>
      <c r="AN33" s="56"/>
      <c r="AO33" s="57"/>
      <c r="AP33" s="58">
        <f t="shared" si="14"/>
        <v>100</v>
      </c>
      <c r="AQ33" s="652">
        <f t="shared" si="15"/>
        <v>0</v>
      </c>
    </row>
    <row r="34" spans="2:43" ht="26.25" customHeight="1" x14ac:dyDescent="0.2">
      <c r="B34" s="151" t="s">
        <v>46</v>
      </c>
      <c r="C34" s="340">
        <f t="shared" ref="C34:I38" si="19">C33</f>
        <v>0</v>
      </c>
      <c r="D34" s="340">
        <f t="shared" si="19"/>
        <v>0</v>
      </c>
      <c r="E34" s="434">
        <f t="shared" si="19"/>
        <v>1079.2918094091799</v>
      </c>
      <c r="F34" s="434">
        <f t="shared" si="19"/>
        <v>251.10420144931621</v>
      </c>
      <c r="G34" s="340">
        <f t="shared" si="19"/>
        <v>0</v>
      </c>
      <c r="H34" s="434">
        <f t="shared" si="19"/>
        <v>105.6501188564995</v>
      </c>
      <c r="I34" s="340">
        <f t="shared" si="19"/>
        <v>0</v>
      </c>
      <c r="J34" s="19"/>
      <c r="K34" s="434">
        <f t="shared" ref="K34:Q38" si="20">K33</f>
        <v>149.85370195630247</v>
      </c>
      <c r="L34" s="434">
        <f t="shared" si="20"/>
        <v>138.10657012046343</v>
      </c>
      <c r="M34" s="434">
        <f t="shared" si="20"/>
        <v>1244.9663648341784</v>
      </c>
      <c r="N34" s="434">
        <f t="shared" si="20"/>
        <v>0</v>
      </c>
      <c r="O34" s="340">
        <f t="shared" si="20"/>
        <v>0</v>
      </c>
      <c r="P34" s="340">
        <f t="shared" si="20"/>
        <v>0</v>
      </c>
      <c r="Q34" s="340">
        <f t="shared" si="20"/>
        <v>0</v>
      </c>
      <c r="R34" s="215">
        <f t="shared" si="7"/>
        <v>338.17444627668448</v>
      </c>
      <c r="S34" s="437">
        <f t="shared" si="12"/>
        <v>2068.3380931473444</v>
      </c>
      <c r="T34" s="842">
        <f t="shared" si="8"/>
        <v>176.77581721286472</v>
      </c>
      <c r="U34" s="437">
        <f t="shared" ref="U34:AI38" si="21">U33</f>
        <v>1213.3172511301809</v>
      </c>
      <c r="V34" s="844">
        <f t="shared" si="21"/>
        <v>0</v>
      </c>
      <c r="W34" s="433">
        <f t="shared" si="21"/>
        <v>7.4400970549182395</v>
      </c>
      <c r="X34" s="433">
        <f t="shared" si="21"/>
        <v>11.744909805857494</v>
      </c>
      <c r="Y34" s="433">
        <f t="shared" si="21"/>
        <v>1.6465242163348179</v>
      </c>
      <c r="Z34" s="433">
        <f t="shared" si="21"/>
        <v>14.043229483449458</v>
      </c>
      <c r="AA34" s="433">
        <f t="shared" si="21"/>
        <v>63.082690499784121</v>
      </c>
      <c r="AB34" s="433">
        <f t="shared" si="21"/>
        <v>7.7667354622073326</v>
      </c>
      <c r="AC34" s="433">
        <f t="shared" si="21"/>
        <v>3.6722748828556129</v>
      </c>
      <c r="AD34" s="433">
        <f t="shared" si="21"/>
        <v>19.86494803513262</v>
      </c>
      <c r="AE34" s="846">
        <f t="shared" si="21"/>
        <v>47.514407772325036</v>
      </c>
      <c r="AF34" s="434">
        <f t="shared" si="21"/>
        <v>105.6723391563151</v>
      </c>
      <c r="AG34" s="434">
        <f t="shared" si="21"/>
        <v>159.69359139130384</v>
      </c>
      <c r="AH34" s="434">
        <f t="shared" si="21"/>
        <v>70.445757182008336</v>
      </c>
      <c r="AI34" s="437">
        <f t="shared" si="21"/>
        <v>2.3627585470571613</v>
      </c>
      <c r="AJ34" s="606"/>
      <c r="AK34" s="753"/>
      <c r="AL34" s="847"/>
      <c r="AM34" s="55">
        <f t="shared" si="9"/>
        <v>6765.5783743930151</v>
      </c>
      <c r="AN34" s="61"/>
      <c r="AO34" s="62"/>
      <c r="AP34" s="63">
        <f t="shared" si="14"/>
        <v>100</v>
      </c>
      <c r="AQ34" s="653">
        <f t="shared" si="15"/>
        <v>0</v>
      </c>
    </row>
    <row r="35" spans="2:43" ht="26.25" customHeight="1" x14ac:dyDescent="0.2">
      <c r="B35" s="152" t="s">
        <v>47</v>
      </c>
      <c r="C35" s="340">
        <f t="shared" si="19"/>
        <v>0</v>
      </c>
      <c r="D35" s="340">
        <f t="shared" si="19"/>
        <v>0</v>
      </c>
      <c r="E35" s="434">
        <f t="shared" si="19"/>
        <v>1079.2918094091799</v>
      </c>
      <c r="F35" s="434">
        <f t="shared" si="19"/>
        <v>251.10420144931621</v>
      </c>
      <c r="G35" s="340">
        <f t="shared" si="19"/>
        <v>0</v>
      </c>
      <c r="H35" s="434">
        <f t="shared" si="19"/>
        <v>105.6501188564995</v>
      </c>
      <c r="I35" s="340">
        <f t="shared" si="19"/>
        <v>0</v>
      </c>
      <c r="J35" s="19"/>
      <c r="K35" s="434">
        <f t="shared" si="20"/>
        <v>149.85370195630247</v>
      </c>
      <c r="L35" s="434">
        <f t="shared" si="20"/>
        <v>138.10657012046343</v>
      </c>
      <c r="M35" s="434">
        <f t="shared" si="20"/>
        <v>1244.9663648341784</v>
      </c>
      <c r="N35" s="434">
        <f t="shared" si="20"/>
        <v>0</v>
      </c>
      <c r="O35" s="340">
        <f t="shared" si="20"/>
        <v>0</v>
      </c>
      <c r="P35" s="340">
        <f t="shared" si="20"/>
        <v>0</v>
      </c>
      <c r="Q35" s="340">
        <f t="shared" si="20"/>
        <v>0</v>
      </c>
      <c r="R35" s="215">
        <f t="shared" ref="R35:R40" si="22">SUM(AF35:AI35)</f>
        <v>338.17444627668448</v>
      </c>
      <c r="S35" s="437">
        <f t="shared" si="12"/>
        <v>2068.3380931473444</v>
      </c>
      <c r="T35" s="842">
        <f t="shared" ref="T35:T40" si="23">SUM(V35:AE35)</f>
        <v>176.77581721286472</v>
      </c>
      <c r="U35" s="437">
        <f t="shared" si="21"/>
        <v>1213.3172511301809</v>
      </c>
      <c r="V35" s="844">
        <f t="shared" si="21"/>
        <v>0</v>
      </c>
      <c r="W35" s="433">
        <f t="shared" si="21"/>
        <v>7.4400970549182395</v>
      </c>
      <c r="X35" s="433">
        <f t="shared" si="21"/>
        <v>11.744909805857494</v>
      </c>
      <c r="Y35" s="433">
        <f t="shared" si="21"/>
        <v>1.6465242163348179</v>
      </c>
      <c r="Z35" s="433">
        <f t="shared" si="21"/>
        <v>14.043229483449458</v>
      </c>
      <c r="AA35" s="433">
        <f t="shared" si="21"/>
        <v>63.082690499784121</v>
      </c>
      <c r="AB35" s="433">
        <f t="shared" si="21"/>
        <v>7.7667354622073326</v>
      </c>
      <c r="AC35" s="433">
        <f t="shared" si="21"/>
        <v>3.6722748828556129</v>
      </c>
      <c r="AD35" s="433">
        <f t="shared" si="21"/>
        <v>19.86494803513262</v>
      </c>
      <c r="AE35" s="846">
        <f t="shared" si="21"/>
        <v>47.514407772325036</v>
      </c>
      <c r="AF35" s="434">
        <f t="shared" si="21"/>
        <v>105.6723391563151</v>
      </c>
      <c r="AG35" s="434">
        <f t="shared" si="21"/>
        <v>159.69359139130384</v>
      </c>
      <c r="AH35" s="434">
        <f t="shared" si="21"/>
        <v>70.445757182008336</v>
      </c>
      <c r="AI35" s="437">
        <f t="shared" si="21"/>
        <v>2.3627585470571613</v>
      </c>
      <c r="AJ35" s="606"/>
      <c r="AK35" s="753"/>
      <c r="AL35" s="847"/>
      <c r="AM35" s="55">
        <f t="shared" si="9"/>
        <v>6765.5783743930151</v>
      </c>
      <c r="AN35" s="56"/>
      <c r="AO35" s="57"/>
      <c r="AP35" s="58">
        <f t="shared" si="14"/>
        <v>100</v>
      </c>
      <c r="AQ35" s="652">
        <f t="shared" si="15"/>
        <v>0</v>
      </c>
    </row>
    <row r="36" spans="2:43" ht="26.25" customHeight="1" x14ac:dyDescent="0.2">
      <c r="B36" s="151" t="s">
        <v>48</v>
      </c>
      <c r="C36" s="340">
        <f t="shared" si="19"/>
        <v>0</v>
      </c>
      <c r="D36" s="340">
        <f t="shared" si="19"/>
        <v>0</v>
      </c>
      <c r="E36" s="434">
        <f t="shared" si="19"/>
        <v>1079.2918094091799</v>
      </c>
      <c r="F36" s="434">
        <f t="shared" si="19"/>
        <v>251.10420144931621</v>
      </c>
      <c r="G36" s="340">
        <f t="shared" si="19"/>
        <v>0</v>
      </c>
      <c r="H36" s="434">
        <f t="shared" si="19"/>
        <v>105.6501188564995</v>
      </c>
      <c r="I36" s="340">
        <f t="shared" si="19"/>
        <v>0</v>
      </c>
      <c r="J36" s="19"/>
      <c r="K36" s="434">
        <f t="shared" si="20"/>
        <v>149.85370195630247</v>
      </c>
      <c r="L36" s="434">
        <f t="shared" si="20"/>
        <v>138.10657012046343</v>
      </c>
      <c r="M36" s="434">
        <f t="shared" si="20"/>
        <v>1244.9663648341784</v>
      </c>
      <c r="N36" s="434">
        <f t="shared" si="20"/>
        <v>0</v>
      </c>
      <c r="O36" s="340">
        <f t="shared" si="20"/>
        <v>0</v>
      </c>
      <c r="P36" s="340">
        <f t="shared" si="20"/>
        <v>0</v>
      </c>
      <c r="Q36" s="340">
        <f t="shared" si="20"/>
        <v>0</v>
      </c>
      <c r="R36" s="215">
        <f t="shared" si="22"/>
        <v>338.17444627668448</v>
      </c>
      <c r="S36" s="437">
        <f>S35</f>
        <v>2068.3380931473444</v>
      </c>
      <c r="T36" s="842">
        <f t="shared" si="23"/>
        <v>176.77581721286472</v>
      </c>
      <c r="U36" s="437">
        <f t="shared" si="21"/>
        <v>1213.3172511301809</v>
      </c>
      <c r="V36" s="844">
        <f t="shared" si="21"/>
        <v>0</v>
      </c>
      <c r="W36" s="433">
        <f t="shared" si="21"/>
        <v>7.4400970549182395</v>
      </c>
      <c r="X36" s="433">
        <f t="shared" si="21"/>
        <v>11.744909805857494</v>
      </c>
      <c r="Y36" s="433">
        <f t="shared" si="21"/>
        <v>1.6465242163348179</v>
      </c>
      <c r="Z36" s="433">
        <f t="shared" si="21"/>
        <v>14.043229483449458</v>
      </c>
      <c r="AA36" s="433">
        <f t="shared" si="21"/>
        <v>63.082690499784121</v>
      </c>
      <c r="AB36" s="433">
        <f t="shared" si="21"/>
        <v>7.7667354622073326</v>
      </c>
      <c r="AC36" s="433">
        <f t="shared" si="21"/>
        <v>3.6722748828556129</v>
      </c>
      <c r="AD36" s="433">
        <f t="shared" si="21"/>
        <v>19.86494803513262</v>
      </c>
      <c r="AE36" s="846">
        <f t="shared" si="21"/>
        <v>47.514407772325036</v>
      </c>
      <c r="AF36" s="434">
        <f t="shared" si="21"/>
        <v>105.6723391563151</v>
      </c>
      <c r="AG36" s="434">
        <f t="shared" si="21"/>
        <v>159.69359139130384</v>
      </c>
      <c r="AH36" s="434">
        <f t="shared" si="21"/>
        <v>70.445757182008336</v>
      </c>
      <c r="AI36" s="437">
        <f t="shared" si="21"/>
        <v>2.3627585470571613</v>
      </c>
      <c r="AJ36" s="606"/>
      <c r="AK36" s="753"/>
      <c r="AL36" s="847"/>
      <c r="AM36" s="55">
        <f t="shared" si="9"/>
        <v>6765.5783743930151</v>
      </c>
      <c r="AN36" s="56"/>
      <c r="AO36" s="57"/>
      <c r="AP36" s="58">
        <f>(AM36*100)/(AM36+AQ36)</f>
        <v>100</v>
      </c>
      <c r="AQ36" s="652">
        <f t="shared" si="15"/>
        <v>0</v>
      </c>
    </row>
    <row r="37" spans="2:43" ht="26.25" customHeight="1" x14ac:dyDescent="0.2">
      <c r="B37" s="152" t="s">
        <v>49</v>
      </c>
      <c r="C37" s="340">
        <f t="shared" si="19"/>
        <v>0</v>
      </c>
      <c r="D37" s="340">
        <f t="shared" si="19"/>
        <v>0</v>
      </c>
      <c r="E37" s="434">
        <f t="shared" si="19"/>
        <v>1079.2918094091799</v>
      </c>
      <c r="F37" s="434">
        <f t="shared" si="19"/>
        <v>251.10420144931621</v>
      </c>
      <c r="G37" s="340">
        <f t="shared" si="19"/>
        <v>0</v>
      </c>
      <c r="H37" s="434">
        <f t="shared" si="19"/>
        <v>105.6501188564995</v>
      </c>
      <c r="I37" s="340">
        <f t="shared" si="19"/>
        <v>0</v>
      </c>
      <c r="J37" s="19"/>
      <c r="K37" s="434">
        <f t="shared" si="20"/>
        <v>149.85370195630247</v>
      </c>
      <c r="L37" s="434">
        <f t="shared" si="20"/>
        <v>138.10657012046343</v>
      </c>
      <c r="M37" s="434">
        <f t="shared" si="20"/>
        <v>1244.9663648341784</v>
      </c>
      <c r="N37" s="434">
        <f t="shared" si="20"/>
        <v>0</v>
      </c>
      <c r="O37" s="340">
        <f t="shared" si="20"/>
        <v>0</v>
      </c>
      <c r="P37" s="340">
        <f t="shared" si="20"/>
        <v>0</v>
      </c>
      <c r="Q37" s="340">
        <f t="shared" si="20"/>
        <v>0</v>
      </c>
      <c r="R37" s="215">
        <f t="shared" si="22"/>
        <v>338.17444627668448</v>
      </c>
      <c r="S37" s="437">
        <f>S36</f>
        <v>2068.3380931473444</v>
      </c>
      <c r="T37" s="842">
        <f t="shared" si="23"/>
        <v>176.77581721286472</v>
      </c>
      <c r="U37" s="437">
        <f t="shared" si="21"/>
        <v>1213.3172511301809</v>
      </c>
      <c r="V37" s="844">
        <f t="shared" si="21"/>
        <v>0</v>
      </c>
      <c r="W37" s="433">
        <f t="shared" si="21"/>
        <v>7.4400970549182395</v>
      </c>
      <c r="X37" s="433">
        <f t="shared" si="21"/>
        <v>11.744909805857494</v>
      </c>
      <c r="Y37" s="433">
        <f t="shared" si="21"/>
        <v>1.6465242163348179</v>
      </c>
      <c r="Z37" s="433">
        <f t="shared" si="21"/>
        <v>14.043229483449458</v>
      </c>
      <c r="AA37" s="433">
        <f t="shared" si="21"/>
        <v>63.082690499784121</v>
      </c>
      <c r="AB37" s="433">
        <f t="shared" si="21"/>
        <v>7.7667354622073326</v>
      </c>
      <c r="AC37" s="433">
        <f t="shared" si="21"/>
        <v>3.6722748828556129</v>
      </c>
      <c r="AD37" s="433">
        <f t="shared" si="21"/>
        <v>19.86494803513262</v>
      </c>
      <c r="AE37" s="846">
        <f t="shared" si="21"/>
        <v>47.514407772325036</v>
      </c>
      <c r="AF37" s="434">
        <f t="shared" si="21"/>
        <v>105.6723391563151</v>
      </c>
      <c r="AG37" s="434">
        <f t="shared" si="21"/>
        <v>159.69359139130384</v>
      </c>
      <c r="AH37" s="434">
        <f t="shared" si="21"/>
        <v>70.445757182008336</v>
      </c>
      <c r="AI37" s="437">
        <f t="shared" si="21"/>
        <v>2.3627585470571613</v>
      </c>
      <c r="AJ37" s="606"/>
      <c r="AK37" s="753"/>
      <c r="AL37" s="847"/>
      <c r="AM37" s="55">
        <f t="shared" si="9"/>
        <v>6765.5783743930151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 t="shared" si="19"/>
        <v>0</v>
      </c>
      <c r="D38" s="340">
        <f t="shared" si="19"/>
        <v>0</v>
      </c>
      <c r="E38" s="434">
        <f t="shared" si="19"/>
        <v>1079.2918094091799</v>
      </c>
      <c r="F38" s="434">
        <f t="shared" si="19"/>
        <v>251.10420144931621</v>
      </c>
      <c r="G38" s="340">
        <f t="shared" si="19"/>
        <v>0</v>
      </c>
      <c r="H38" s="434">
        <f t="shared" si="19"/>
        <v>105.6501188564995</v>
      </c>
      <c r="I38" s="340">
        <f t="shared" si="19"/>
        <v>0</v>
      </c>
      <c r="J38" s="19"/>
      <c r="K38" s="434">
        <f t="shared" si="20"/>
        <v>149.85370195630247</v>
      </c>
      <c r="L38" s="434">
        <f t="shared" si="20"/>
        <v>138.10657012046343</v>
      </c>
      <c r="M38" s="434">
        <f t="shared" si="20"/>
        <v>1244.9663648341784</v>
      </c>
      <c r="N38" s="434">
        <f t="shared" si="20"/>
        <v>0</v>
      </c>
      <c r="O38" s="340">
        <f t="shared" si="20"/>
        <v>0</v>
      </c>
      <c r="P38" s="340">
        <f t="shared" si="20"/>
        <v>0</v>
      </c>
      <c r="Q38" s="340">
        <f t="shared" si="20"/>
        <v>0</v>
      </c>
      <c r="R38" s="215">
        <f t="shared" si="22"/>
        <v>338.17444627668448</v>
      </c>
      <c r="S38" s="437">
        <f>S37</f>
        <v>2068.3380931473444</v>
      </c>
      <c r="T38" s="842">
        <f t="shared" si="23"/>
        <v>176.77581721286472</v>
      </c>
      <c r="U38" s="437">
        <f t="shared" si="21"/>
        <v>1213.3172511301809</v>
      </c>
      <c r="V38" s="844">
        <f t="shared" si="21"/>
        <v>0</v>
      </c>
      <c r="W38" s="433">
        <f t="shared" si="21"/>
        <v>7.4400970549182395</v>
      </c>
      <c r="X38" s="433">
        <f t="shared" si="21"/>
        <v>11.744909805857494</v>
      </c>
      <c r="Y38" s="433">
        <f t="shared" si="21"/>
        <v>1.6465242163348179</v>
      </c>
      <c r="Z38" s="433">
        <f t="shared" si="21"/>
        <v>14.043229483449458</v>
      </c>
      <c r="AA38" s="433">
        <f t="shared" si="21"/>
        <v>63.082690499784121</v>
      </c>
      <c r="AB38" s="433">
        <f t="shared" si="21"/>
        <v>7.7667354622073326</v>
      </c>
      <c r="AC38" s="433">
        <f t="shared" si="21"/>
        <v>3.6722748828556129</v>
      </c>
      <c r="AD38" s="433">
        <f t="shared" si="21"/>
        <v>19.86494803513262</v>
      </c>
      <c r="AE38" s="846">
        <f t="shared" si="21"/>
        <v>47.514407772325036</v>
      </c>
      <c r="AF38" s="434">
        <f t="shared" si="21"/>
        <v>105.6723391563151</v>
      </c>
      <c r="AG38" s="434">
        <f t="shared" si="21"/>
        <v>159.69359139130384</v>
      </c>
      <c r="AH38" s="434">
        <f t="shared" si="21"/>
        <v>70.445757182008336</v>
      </c>
      <c r="AI38" s="437">
        <f t="shared" si="21"/>
        <v>2.3627585470571613</v>
      </c>
      <c r="AJ38" s="606"/>
      <c r="AK38" s="753"/>
      <c r="AL38" s="847"/>
      <c r="AM38" s="55">
        <f t="shared" si="9"/>
        <v>6765.5783743930151</v>
      </c>
      <c r="AN38" s="56"/>
      <c r="AO38" s="57"/>
      <c r="AP38" s="58">
        <f t="shared" si="14"/>
        <v>100</v>
      </c>
      <c r="AQ38" s="652">
        <f t="shared" si="15"/>
        <v>0</v>
      </c>
    </row>
    <row r="39" spans="2:43" ht="26.25" customHeight="1" x14ac:dyDescent="0.2">
      <c r="B39" s="151" t="s">
        <v>51</v>
      </c>
      <c r="C39" s="340">
        <f t="shared" ref="C39:I39" si="24">C38</f>
        <v>0</v>
      </c>
      <c r="D39" s="340">
        <f t="shared" si="24"/>
        <v>0</v>
      </c>
      <c r="E39" s="434">
        <f t="shared" si="24"/>
        <v>1079.2918094091799</v>
      </c>
      <c r="F39" s="434">
        <f t="shared" si="24"/>
        <v>251.10420144931621</v>
      </c>
      <c r="G39" s="340">
        <f t="shared" si="24"/>
        <v>0</v>
      </c>
      <c r="H39" s="434">
        <f t="shared" si="24"/>
        <v>105.6501188564995</v>
      </c>
      <c r="I39" s="340">
        <f t="shared" si="24"/>
        <v>0</v>
      </c>
      <c r="J39" s="19"/>
      <c r="K39" s="434">
        <f t="shared" ref="K39:Q39" si="25">K38</f>
        <v>149.85370195630247</v>
      </c>
      <c r="L39" s="434">
        <f t="shared" si="25"/>
        <v>138.10657012046343</v>
      </c>
      <c r="M39" s="434">
        <f t="shared" si="25"/>
        <v>1244.9663648341784</v>
      </c>
      <c r="N39" s="434">
        <f t="shared" si="25"/>
        <v>0</v>
      </c>
      <c r="O39" s="340">
        <f t="shared" si="25"/>
        <v>0</v>
      </c>
      <c r="P39" s="340">
        <f t="shared" si="25"/>
        <v>0</v>
      </c>
      <c r="Q39" s="340">
        <f t="shared" si="25"/>
        <v>0</v>
      </c>
      <c r="R39" s="215">
        <f t="shared" si="22"/>
        <v>338.17444627668448</v>
      </c>
      <c r="S39" s="437">
        <f>S38</f>
        <v>2068.3380931473444</v>
      </c>
      <c r="T39" s="842">
        <f t="shared" si="23"/>
        <v>176.77581721286472</v>
      </c>
      <c r="U39" s="437">
        <f t="shared" ref="U39:AI39" si="26">U38</f>
        <v>1213.3172511301809</v>
      </c>
      <c r="V39" s="844">
        <f t="shared" si="26"/>
        <v>0</v>
      </c>
      <c r="W39" s="433">
        <f t="shared" si="26"/>
        <v>7.4400970549182395</v>
      </c>
      <c r="X39" s="433">
        <f t="shared" si="26"/>
        <v>11.744909805857494</v>
      </c>
      <c r="Y39" s="433">
        <f t="shared" si="26"/>
        <v>1.6465242163348179</v>
      </c>
      <c r="Z39" s="433">
        <f t="shared" si="26"/>
        <v>14.043229483449458</v>
      </c>
      <c r="AA39" s="433">
        <f t="shared" si="26"/>
        <v>63.082690499784121</v>
      </c>
      <c r="AB39" s="433">
        <f t="shared" si="26"/>
        <v>7.7667354622073326</v>
      </c>
      <c r="AC39" s="433">
        <f t="shared" si="26"/>
        <v>3.6722748828556129</v>
      </c>
      <c r="AD39" s="433">
        <f t="shared" si="26"/>
        <v>19.86494803513262</v>
      </c>
      <c r="AE39" s="846">
        <f t="shared" si="26"/>
        <v>47.514407772325036</v>
      </c>
      <c r="AF39" s="434">
        <f t="shared" si="26"/>
        <v>105.6723391563151</v>
      </c>
      <c r="AG39" s="434">
        <f t="shared" si="26"/>
        <v>159.69359139130384</v>
      </c>
      <c r="AH39" s="434">
        <f t="shared" si="26"/>
        <v>70.445757182008336</v>
      </c>
      <c r="AI39" s="437">
        <f t="shared" si="26"/>
        <v>2.3627585470571613</v>
      </c>
      <c r="AJ39" s="606"/>
      <c r="AK39" s="753"/>
      <c r="AL39" s="847"/>
      <c r="AM39" s="55">
        <f t="shared" si="9"/>
        <v>6765.5783743930151</v>
      </c>
      <c r="AN39" s="56"/>
      <c r="AO39" s="57"/>
      <c r="AP39" s="58">
        <f t="shared" si="14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 t="shared" ref="C40:I40" si="27">C39</f>
        <v>0</v>
      </c>
      <c r="D40" s="340">
        <f t="shared" si="27"/>
        <v>0</v>
      </c>
      <c r="E40" s="434">
        <f t="shared" si="27"/>
        <v>1079.2918094091799</v>
      </c>
      <c r="F40" s="434">
        <f t="shared" si="27"/>
        <v>251.10420144931621</v>
      </c>
      <c r="G40" s="340">
        <f t="shared" si="27"/>
        <v>0</v>
      </c>
      <c r="H40" s="434">
        <f t="shared" si="27"/>
        <v>105.6501188564995</v>
      </c>
      <c r="I40" s="340">
        <f t="shared" si="27"/>
        <v>0</v>
      </c>
      <c r="J40" s="19"/>
      <c r="K40" s="434">
        <f t="shared" ref="K40:Q40" si="28">K39</f>
        <v>149.85370195630247</v>
      </c>
      <c r="L40" s="434">
        <f t="shared" si="28"/>
        <v>138.10657012046343</v>
      </c>
      <c r="M40" s="434">
        <f t="shared" si="28"/>
        <v>1244.9663648341784</v>
      </c>
      <c r="N40" s="434">
        <f t="shared" si="28"/>
        <v>0</v>
      </c>
      <c r="O40" s="340">
        <f t="shared" si="28"/>
        <v>0</v>
      </c>
      <c r="P40" s="340">
        <f t="shared" si="28"/>
        <v>0</v>
      </c>
      <c r="Q40" s="340">
        <f t="shared" si="28"/>
        <v>0</v>
      </c>
      <c r="R40" s="215">
        <f t="shared" si="22"/>
        <v>338.17444627668448</v>
      </c>
      <c r="S40" s="437">
        <f>S39</f>
        <v>2068.3380931473444</v>
      </c>
      <c r="T40" s="842">
        <f t="shared" si="23"/>
        <v>176.77581721286472</v>
      </c>
      <c r="U40" s="437">
        <f t="shared" ref="U40:AI40" si="29">U39</f>
        <v>1213.3172511301809</v>
      </c>
      <c r="V40" s="844">
        <f t="shared" si="29"/>
        <v>0</v>
      </c>
      <c r="W40" s="433">
        <f t="shared" si="29"/>
        <v>7.4400970549182395</v>
      </c>
      <c r="X40" s="433">
        <f t="shared" si="29"/>
        <v>11.744909805857494</v>
      </c>
      <c r="Y40" s="433">
        <f t="shared" si="29"/>
        <v>1.6465242163348179</v>
      </c>
      <c r="Z40" s="433">
        <f t="shared" si="29"/>
        <v>14.043229483449458</v>
      </c>
      <c r="AA40" s="433">
        <f t="shared" si="29"/>
        <v>63.082690499784121</v>
      </c>
      <c r="AB40" s="433">
        <f t="shared" si="29"/>
        <v>7.7667354622073326</v>
      </c>
      <c r="AC40" s="433">
        <f t="shared" si="29"/>
        <v>3.6722748828556129</v>
      </c>
      <c r="AD40" s="433">
        <f t="shared" si="29"/>
        <v>19.86494803513262</v>
      </c>
      <c r="AE40" s="846">
        <f t="shared" si="29"/>
        <v>47.514407772325036</v>
      </c>
      <c r="AF40" s="434">
        <f t="shared" si="29"/>
        <v>105.6723391563151</v>
      </c>
      <c r="AG40" s="434">
        <f t="shared" si="29"/>
        <v>159.69359139130384</v>
      </c>
      <c r="AH40" s="434">
        <f t="shared" si="29"/>
        <v>70.445757182008336</v>
      </c>
      <c r="AI40" s="437">
        <f t="shared" si="29"/>
        <v>2.3627585470571613</v>
      </c>
      <c r="AJ40" s="606"/>
      <c r="AK40" s="753"/>
      <c r="AL40" s="847"/>
      <c r="AM40" s="55">
        <f t="shared" si="9"/>
        <v>6765.5783743930151</v>
      </c>
      <c r="AN40" s="112"/>
      <c r="AO40" s="113"/>
      <c r="AP40" s="65">
        <f t="shared" si="14"/>
        <v>100</v>
      </c>
      <c r="AQ40" s="654">
        <f t="shared" si="15"/>
        <v>0</v>
      </c>
    </row>
    <row r="41" spans="2:43" s="462" customFormat="1" ht="26.25" customHeight="1" thickBot="1" x14ac:dyDescent="0.25">
      <c r="B41" s="265" t="s">
        <v>53</v>
      </c>
      <c r="C41" s="903">
        <f t="shared" ref="C41:AL41" si="30">SUM(C29:C40)</f>
        <v>0</v>
      </c>
      <c r="D41" s="446">
        <f t="shared" si="30"/>
        <v>0</v>
      </c>
      <c r="E41" s="115">
        <f t="shared" si="30"/>
        <v>12951.50171291016</v>
      </c>
      <c r="F41" s="115">
        <f t="shared" si="30"/>
        <v>3013.2504173917951</v>
      </c>
      <c r="G41" s="923">
        <f t="shared" si="30"/>
        <v>0</v>
      </c>
      <c r="H41" s="115">
        <f t="shared" si="30"/>
        <v>1267.8014262779943</v>
      </c>
      <c r="I41" s="191">
        <f t="shared" si="30"/>
        <v>0</v>
      </c>
      <c r="J41" s="195">
        <f>SUM(J29:J40)</f>
        <v>0</v>
      </c>
      <c r="K41" s="115">
        <f t="shared" si="30"/>
        <v>1798.2444234756301</v>
      </c>
      <c r="L41" s="115">
        <f t="shared" si="30"/>
        <v>1657.2788414455611</v>
      </c>
      <c r="M41" s="115">
        <f t="shared" si="30"/>
        <v>14939.596378010137</v>
      </c>
      <c r="N41" s="115">
        <f t="shared" si="30"/>
        <v>0</v>
      </c>
      <c r="O41" s="435">
        <f t="shared" si="30"/>
        <v>0</v>
      </c>
      <c r="P41" s="191">
        <f t="shared" si="30"/>
        <v>0</v>
      </c>
      <c r="Q41" s="191">
        <f t="shared" si="30"/>
        <v>0</v>
      </c>
      <c r="R41" s="115">
        <f t="shared" si="30"/>
        <v>4058.0933553202144</v>
      </c>
      <c r="S41" s="118">
        <f t="shared" si="30"/>
        <v>24820.05711776813</v>
      </c>
      <c r="T41" s="843">
        <f>SUM(T29:T40)</f>
        <v>2121.3098065543768</v>
      </c>
      <c r="U41" s="841">
        <f t="shared" si="30"/>
        <v>14559.807013562175</v>
      </c>
      <c r="V41" s="706">
        <f t="shared" si="30"/>
        <v>0</v>
      </c>
      <c r="W41" s="119">
        <f t="shared" si="30"/>
        <v>89.28116465901887</v>
      </c>
      <c r="X41" s="119">
        <f t="shared" si="30"/>
        <v>140.93891767028992</v>
      </c>
      <c r="Y41" s="119">
        <f t="shared" si="30"/>
        <v>19.758290596017815</v>
      </c>
      <c r="Z41" s="119">
        <f t="shared" si="30"/>
        <v>168.51875380139356</v>
      </c>
      <c r="AA41" s="119">
        <f t="shared" si="30"/>
        <v>756.99228599740945</v>
      </c>
      <c r="AB41" s="119">
        <f t="shared" si="30"/>
        <v>93.200825546488019</v>
      </c>
      <c r="AC41" s="119">
        <f t="shared" si="30"/>
        <v>44.067298594267349</v>
      </c>
      <c r="AD41" s="119">
        <f t="shared" si="30"/>
        <v>238.37937642159139</v>
      </c>
      <c r="AE41" s="121">
        <f t="shared" si="30"/>
        <v>570.17289326790058</v>
      </c>
      <c r="AF41" s="183">
        <f t="shared" si="30"/>
        <v>1268.0680698757808</v>
      </c>
      <c r="AG41" s="120">
        <f t="shared" si="30"/>
        <v>1916.3230966956464</v>
      </c>
      <c r="AH41" s="120">
        <f t="shared" si="30"/>
        <v>845.3490861841002</v>
      </c>
      <c r="AI41" s="183">
        <f t="shared" si="30"/>
        <v>28.353102564685937</v>
      </c>
      <c r="AJ41" s="655">
        <f t="shared" si="30"/>
        <v>0</v>
      </c>
      <c r="AK41" s="119">
        <f t="shared" si="30"/>
        <v>0</v>
      </c>
      <c r="AL41" s="848">
        <f t="shared" si="30"/>
        <v>0</v>
      </c>
      <c r="AM41" s="67">
        <f t="shared" si="9"/>
        <v>81186.940492716181</v>
      </c>
      <c r="AN41" s="122">
        <f>SUM(AN29:AN40)</f>
        <v>0</v>
      </c>
      <c r="AO41" s="123">
        <f>SUM(AO29:AO40)</f>
        <v>0</v>
      </c>
      <c r="AP41" s="68">
        <f t="shared" si="14"/>
        <v>100</v>
      </c>
      <c r="AQ41" s="124">
        <f t="shared" si="15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6" customHeight="1" x14ac:dyDescent="0.2"/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BARBANIA.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64" t="s">
        <v>66</v>
      </c>
      <c r="C48" s="718" t="s">
        <v>4</v>
      </c>
      <c r="D48" s="718" t="s">
        <v>176</v>
      </c>
      <c r="E48" s="719" t="s">
        <v>5</v>
      </c>
      <c r="F48" s="721" t="s">
        <v>6</v>
      </c>
      <c r="G48" s="720" t="s">
        <v>212</v>
      </c>
      <c r="H48" s="722" t="s">
        <v>8</v>
      </c>
      <c r="I48" s="721" t="s">
        <v>9</v>
      </c>
      <c r="J48" s="731" t="s">
        <v>197</v>
      </c>
      <c r="K48" s="719" t="s">
        <v>11</v>
      </c>
      <c r="L48" s="719" t="s">
        <v>12</v>
      </c>
      <c r="M48" s="723" t="s">
        <v>13</v>
      </c>
      <c r="N48" s="723" t="s">
        <v>14</v>
      </c>
      <c r="O48" s="723" t="s">
        <v>8</v>
      </c>
      <c r="P48" s="438" t="s">
        <v>16</v>
      </c>
      <c r="Q48" s="438" t="s">
        <v>219</v>
      </c>
      <c r="R48" s="724" t="s">
        <v>18</v>
      </c>
      <c r="S48" s="732" t="s">
        <v>19</v>
      </c>
      <c r="T48" s="726" t="s">
        <v>20</v>
      </c>
      <c r="U48" s="724" t="s">
        <v>21</v>
      </c>
      <c r="V48" s="733" t="s">
        <v>22</v>
      </c>
      <c r="W48" s="734" t="s">
        <v>23</v>
      </c>
      <c r="X48" s="734" t="s">
        <v>24</v>
      </c>
      <c r="Y48" s="734" t="s">
        <v>25</v>
      </c>
      <c r="Z48" s="734" t="s">
        <v>26</v>
      </c>
      <c r="AA48" s="734" t="s">
        <v>27</v>
      </c>
      <c r="AB48" s="734" t="s">
        <v>28</v>
      </c>
      <c r="AC48" s="734" t="s">
        <v>29</v>
      </c>
      <c r="AD48" s="734" t="s">
        <v>30</v>
      </c>
      <c r="AE48" s="734" t="s">
        <v>31</v>
      </c>
      <c r="AF48" s="508" t="s">
        <v>187</v>
      </c>
      <c r="AG48" s="493" t="s">
        <v>189</v>
      </c>
      <c r="AH48" s="495" t="s">
        <v>188</v>
      </c>
      <c r="AI48" s="501" t="s">
        <v>190</v>
      </c>
      <c r="AJ48" s="645" t="s">
        <v>32</v>
      </c>
      <c r="AK48" s="646" t="s">
        <v>33</v>
      </c>
      <c r="AL48" s="202" t="s">
        <v>150</v>
      </c>
      <c r="AM48" s="647" t="s">
        <v>35</v>
      </c>
      <c r="AN48" s="648" t="s">
        <v>236</v>
      </c>
      <c r="AO48" s="649" t="s">
        <v>36</v>
      </c>
      <c r="AP48" s="672" t="s">
        <v>37</v>
      </c>
      <c r="AQ48" s="170" t="s">
        <v>38</v>
      </c>
    </row>
    <row r="49" spans="2:43" ht="13.5" thickBot="1" x14ac:dyDescent="0.25">
      <c r="B49" s="1065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735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618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673" t="s">
        <v>40</v>
      </c>
      <c r="AQ49" s="178" t="s">
        <v>39</v>
      </c>
    </row>
    <row r="50" spans="2:43" ht="32.25" customHeight="1" x14ac:dyDescent="0.25">
      <c r="B50" s="738" t="s">
        <v>41</v>
      </c>
      <c r="C50" s="218"/>
      <c r="D50" s="218"/>
      <c r="E50" s="302"/>
      <c r="F50" s="218"/>
      <c r="G50" s="302">
        <v>0</v>
      </c>
      <c r="H50" s="218"/>
      <c r="I50" s="218"/>
      <c r="J50" s="563">
        <v>0</v>
      </c>
      <c r="K50" s="215"/>
      <c r="L50" s="215"/>
      <c r="M50" s="219"/>
      <c r="N50" s="215"/>
      <c r="O50" s="215"/>
      <c r="P50" s="218"/>
      <c r="Q50" s="218"/>
      <c r="R50" s="302">
        <f>SUM(AF50:AI50)</f>
        <v>0</v>
      </c>
      <c r="S50" s="218"/>
      <c r="T50" s="730">
        <f>SUM(V50:AE50)</f>
        <v>0</v>
      </c>
      <c r="U50" s="565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884"/>
      <c r="AJ50" s="217"/>
      <c r="AK50" s="218"/>
      <c r="AL50" s="269"/>
      <c r="AM50" s="55">
        <f>SUM(C50:U50)</f>
        <v>0</v>
      </c>
      <c r="AN50" s="222">
        <v>0</v>
      </c>
      <c r="AO50" s="223">
        <v>0</v>
      </c>
      <c r="AP50" s="737"/>
      <c r="AQ50" s="225"/>
    </row>
    <row r="51" spans="2:43" ht="26.25" customHeight="1" x14ac:dyDescent="0.25">
      <c r="B51" s="468" t="s">
        <v>42</v>
      </c>
      <c r="C51" s="425"/>
      <c r="D51" s="425"/>
      <c r="E51" s="421"/>
      <c r="F51" s="425"/>
      <c r="G51" s="421"/>
      <c r="H51" s="425"/>
      <c r="I51" s="425"/>
      <c r="J51" s="558"/>
      <c r="K51" s="421"/>
      <c r="L51" s="421"/>
      <c r="M51" s="466"/>
      <c r="N51" s="421"/>
      <c r="O51" s="421"/>
      <c r="P51" s="425"/>
      <c r="Q51" s="425"/>
      <c r="R51" s="302">
        <f t="shared" ref="R51:R61" si="31">SUM(AF51:AI51)</f>
        <v>0</v>
      </c>
      <c r="S51" s="425"/>
      <c r="T51" s="1028">
        <f t="shared" ref="T51:T61" si="32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878"/>
      <c r="AJ51" s="663"/>
      <c r="AK51" s="268"/>
      <c r="AL51" s="270"/>
      <c r="AM51" s="55">
        <f t="shared" ref="AM51:AM61" si="33">SUM(C51:U51)</f>
        <v>0</v>
      </c>
      <c r="AN51" s="56"/>
      <c r="AO51" s="57"/>
      <c r="AP51" s="674" t="e">
        <f t="shared" ref="AP51:AP56" si="34">(AM51*100)/(AM51+AQ51)</f>
        <v>#DIV/0!</v>
      </c>
      <c r="AQ51" s="59">
        <f t="shared" ref="AQ51:AQ57" si="35">AN51+AO51</f>
        <v>0</v>
      </c>
    </row>
    <row r="52" spans="2:43" ht="26.25" customHeight="1" x14ac:dyDescent="0.25">
      <c r="B52" s="469" t="s">
        <v>43</v>
      </c>
      <c r="C52" s="425"/>
      <c r="D52" s="425"/>
      <c r="E52" s="421"/>
      <c r="F52" s="425"/>
      <c r="G52" s="421"/>
      <c r="H52" s="425"/>
      <c r="I52" s="425"/>
      <c r="J52" s="558"/>
      <c r="K52" s="421"/>
      <c r="L52" s="421"/>
      <c r="M52" s="466"/>
      <c r="N52" s="421"/>
      <c r="O52" s="421"/>
      <c r="P52" s="425"/>
      <c r="Q52" s="425"/>
      <c r="R52" s="1028">
        <f t="shared" si="31"/>
        <v>0</v>
      </c>
      <c r="S52" s="425"/>
      <c r="T52" s="1029">
        <f t="shared" si="32"/>
        <v>0</v>
      </c>
      <c r="U52" s="103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878"/>
      <c r="AJ52" s="663"/>
      <c r="AK52" s="268"/>
      <c r="AL52" s="270"/>
      <c r="AM52" s="55">
        <f t="shared" si="33"/>
        <v>0</v>
      </c>
      <c r="AN52" s="56"/>
      <c r="AO52" s="57"/>
      <c r="AP52" s="674" t="e">
        <f t="shared" si="34"/>
        <v>#DIV/0!</v>
      </c>
      <c r="AQ52" s="59">
        <f t="shared" si="35"/>
        <v>0</v>
      </c>
    </row>
    <row r="53" spans="2:43" ht="26.25" customHeight="1" x14ac:dyDescent="0.25">
      <c r="B53" s="469" t="s">
        <v>44</v>
      </c>
      <c r="C53" s="425"/>
      <c r="D53" s="425"/>
      <c r="E53" s="421"/>
      <c r="F53" s="425"/>
      <c r="G53" s="421"/>
      <c r="H53" s="425"/>
      <c r="I53" s="425"/>
      <c r="J53" s="558"/>
      <c r="K53" s="421"/>
      <c r="L53" s="421"/>
      <c r="M53" s="466"/>
      <c r="N53" s="421"/>
      <c r="O53" s="421"/>
      <c r="P53" s="425"/>
      <c r="Q53" s="425"/>
      <c r="R53" s="1028">
        <f t="shared" si="31"/>
        <v>0</v>
      </c>
      <c r="S53" s="425"/>
      <c r="T53" s="1029">
        <f t="shared" si="32"/>
        <v>0</v>
      </c>
      <c r="U53" s="103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878"/>
      <c r="AJ53" s="663"/>
      <c r="AK53" s="268"/>
      <c r="AL53" s="270"/>
      <c r="AM53" s="55">
        <f t="shared" si="33"/>
        <v>0</v>
      </c>
      <c r="AN53" s="56"/>
      <c r="AO53" s="57"/>
      <c r="AP53" s="674" t="e">
        <f t="shared" si="34"/>
        <v>#DIV/0!</v>
      </c>
      <c r="AQ53" s="59">
        <f t="shared" si="35"/>
        <v>0</v>
      </c>
    </row>
    <row r="54" spans="2:43" ht="26.25" customHeight="1" x14ac:dyDescent="0.25">
      <c r="B54" s="470" t="s">
        <v>45</v>
      </c>
      <c r="C54" s="425"/>
      <c r="D54" s="425"/>
      <c r="E54" s="421"/>
      <c r="F54" s="425"/>
      <c r="G54" s="421"/>
      <c r="H54" s="425"/>
      <c r="I54" s="425"/>
      <c r="J54" s="558"/>
      <c r="K54" s="421"/>
      <c r="L54" s="421"/>
      <c r="M54" s="466"/>
      <c r="N54" s="421"/>
      <c r="O54" s="421"/>
      <c r="P54" s="425"/>
      <c r="Q54" s="425"/>
      <c r="R54" s="1028">
        <f t="shared" si="31"/>
        <v>0</v>
      </c>
      <c r="S54" s="425"/>
      <c r="T54" s="1029">
        <f t="shared" si="32"/>
        <v>0</v>
      </c>
      <c r="U54" s="103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878"/>
      <c r="AJ54" s="663"/>
      <c r="AK54" s="268"/>
      <c r="AL54" s="270"/>
      <c r="AM54" s="55">
        <f t="shared" si="33"/>
        <v>0</v>
      </c>
      <c r="AN54" s="56"/>
      <c r="AO54" s="57"/>
      <c r="AP54" s="674" t="e">
        <f t="shared" si="34"/>
        <v>#DIV/0!</v>
      </c>
      <c r="AQ54" s="59">
        <f t="shared" si="35"/>
        <v>0</v>
      </c>
    </row>
    <row r="55" spans="2:43" ht="26.25" customHeight="1" x14ac:dyDescent="0.25">
      <c r="B55" s="468" t="s">
        <v>46</v>
      </c>
      <c r="C55" s="425"/>
      <c r="D55" s="425"/>
      <c r="E55" s="421"/>
      <c r="F55" s="425"/>
      <c r="G55" s="421"/>
      <c r="H55" s="425"/>
      <c r="I55" s="425"/>
      <c r="J55" s="558"/>
      <c r="K55" s="421"/>
      <c r="L55" s="421"/>
      <c r="M55" s="466"/>
      <c r="N55" s="421"/>
      <c r="O55" s="421"/>
      <c r="P55" s="425"/>
      <c r="Q55" s="425"/>
      <c r="R55" s="1028">
        <f t="shared" si="31"/>
        <v>0</v>
      </c>
      <c r="S55" s="425"/>
      <c r="T55" s="1029">
        <f t="shared" si="32"/>
        <v>0</v>
      </c>
      <c r="U55" s="103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878"/>
      <c r="AJ55" s="663"/>
      <c r="AK55" s="268"/>
      <c r="AL55" s="270"/>
      <c r="AM55" s="55">
        <f t="shared" si="33"/>
        <v>0</v>
      </c>
      <c r="AN55" s="61"/>
      <c r="AO55" s="62"/>
      <c r="AP55" s="675" t="e">
        <f t="shared" si="34"/>
        <v>#DIV/0!</v>
      </c>
      <c r="AQ55" s="64">
        <f t="shared" si="35"/>
        <v>0</v>
      </c>
    </row>
    <row r="56" spans="2:43" ht="26.25" customHeight="1" x14ac:dyDescent="0.25">
      <c r="B56" s="469" t="s">
        <v>47</v>
      </c>
      <c r="C56" s="425"/>
      <c r="D56" s="425"/>
      <c r="E56" s="421"/>
      <c r="F56" s="425"/>
      <c r="G56" s="421"/>
      <c r="H56" s="425"/>
      <c r="I56" s="425"/>
      <c r="J56" s="558"/>
      <c r="K56" s="421"/>
      <c r="L56" s="421"/>
      <c r="M56" s="466"/>
      <c r="N56" s="421"/>
      <c r="O56" s="421"/>
      <c r="P56" s="425"/>
      <c r="Q56" s="425"/>
      <c r="R56" s="1028">
        <f t="shared" si="31"/>
        <v>0</v>
      </c>
      <c r="S56" s="425"/>
      <c r="T56" s="1029">
        <f t="shared" si="32"/>
        <v>0</v>
      </c>
      <c r="U56" s="103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878"/>
      <c r="AJ56" s="663"/>
      <c r="AK56" s="268"/>
      <c r="AL56" s="270"/>
      <c r="AM56" s="55">
        <f t="shared" si="33"/>
        <v>0</v>
      </c>
      <c r="AN56" s="56"/>
      <c r="AO56" s="57"/>
      <c r="AP56" s="674" t="e">
        <f t="shared" si="34"/>
        <v>#DIV/0!</v>
      </c>
      <c r="AQ56" s="59">
        <f t="shared" si="35"/>
        <v>0</v>
      </c>
    </row>
    <row r="57" spans="2:43" ht="26.25" customHeight="1" x14ac:dyDescent="0.25">
      <c r="B57" s="468" t="s">
        <v>48</v>
      </c>
      <c r="C57" s="425"/>
      <c r="D57" s="425"/>
      <c r="E57" s="421"/>
      <c r="F57" s="425"/>
      <c r="G57" s="421"/>
      <c r="H57" s="425"/>
      <c r="I57" s="425"/>
      <c r="J57" s="558"/>
      <c r="K57" s="421"/>
      <c r="L57" s="421"/>
      <c r="M57" s="466"/>
      <c r="N57" s="421"/>
      <c r="O57" s="421"/>
      <c r="P57" s="425"/>
      <c r="Q57" s="425"/>
      <c r="R57" s="1028">
        <f t="shared" si="31"/>
        <v>0</v>
      </c>
      <c r="S57" s="425"/>
      <c r="T57" s="1029">
        <f t="shared" si="32"/>
        <v>0</v>
      </c>
      <c r="U57" s="103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878"/>
      <c r="AJ57" s="663"/>
      <c r="AK57" s="268"/>
      <c r="AL57" s="270"/>
      <c r="AM57" s="55">
        <f t="shared" si="33"/>
        <v>0</v>
      </c>
      <c r="AN57" s="56"/>
      <c r="AO57" s="57"/>
      <c r="AP57" s="674" t="e">
        <f t="shared" ref="AP57:AP62" si="36">(AM57*100)/(AM57+AQ57)</f>
        <v>#DIV/0!</v>
      </c>
      <c r="AQ57" s="59">
        <f t="shared" si="35"/>
        <v>0</v>
      </c>
    </row>
    <row r="58" spans="2:43" ht="26.25" customHeight="1" x14ac:dyDescent="0.25">
      <c r="B58" s="469" t="s">
        <v>49</v>
      </c>
      <c r="C58" s="425"/>
      <c r="D58" s="425"/>
      <c r="E58" s="421"/>
      <c r="F58" s="425"/>
      <c r="G58" s="421"/>
      <c r="H58" s="425"/>
      <c r="I58" s="425"/>
      <c r="J58" s="558"/>
      <c r="K58" s="421"/>
      <c r="L58" s="421"/>
      <c r="M58" s="466"/>
      <c r="N58" s="421"/>
      <c r="O58" s="421"/>
      <c r="P58" s="425"/>
      <c r="Q58" s="425"/>
      <c r="R58" s="1028">
        <f t="shared" si="31"/>
        <v>0</v>
      </c>
      <c r="S58" s="425"/>
      <c r="T58" s="1029">
        <f t="shared" si="32"/>
        <v>0</v>
      </c>
      <c r="U58" s="103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878"/>
      <c r="AJ58" s="663"/>
      <c r="AK58" s="268"/>
      <c r="AL58" s="270"/>
      <c r="AM58" s="55">
        <f t="shared" si="33"/>
        <v>0</v>
      </c>
      <c r="AN58" s="56"/>
      <c r="AO58" s="57"/>
      <c r="AP58" s="674" t="e">
        <f t="shared" si="36"/>
        <v>#DIV/0!</v>
      </c>
      <c r="AQ58" s="59">
        <f>AN58+AO58</f>
        <v>0</v>
      </c>
    </row>
    <row r="59" spans="2:43" ht="26.25" customHeight="1" x14ac:dyDescent="0.25">
      <c r="B59" s="469" t="s">
        <v>50</v>
      </c>
      <c r="C59" s="425"/>
      <c r="D59" s="425"/>
      <c r="E59" s="421"/>
      <c r="F59" s="425"/>
      <c r="G59" s="421"/>
      <c r="H59" s="425"/>
      <c r="I59" s="425"/>
      <c r="J59" s="558"/>
      <c r="K59" s="421"/>
      <c r="L59" s="421"/>
      <c r="M59" s="466"/>
      <c r="N59" s="421"/>
      <c r="O59" s="421"/>
      <c r="P59" s="440"/>
      <c r="Q59" s="440"/>
      <c r="R59" s="1028">
        <f t="shared" si="31"/>
        <v>0</v>
      </c>
      <c r="S59" s="425"/>
      <c r="T59" s="1029">
        <f t="shared" si="32"/>
        <v>0</v>
      </c>
      <c r="U59" s="103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878"/>
      <c r="AJ59" s="663"/>
      <c r="AK59" s="268"/>
      <c r="AL59" s="270"/>
      <c r="AM59" s="55">
        <f t="shared" si="33"/>
        <v>0</v>
      </c>
      <c r="AN59" s="56"/>
      <c r="AO59" s="57"/>
      <c r="AP59" s="674" t="e">
        <f t="shared" si="36"/>
        <v>#DIV/0!</v>
      </c>
      <c r="AQ59" s="59">
        <f>AN59+AO59</f>
        <v>0</v>
      </c>
    </row>
    <row r="60" spans="2:43" ht="26.25" customHeight="1" x14ac:dyDescent="0.25">
      <c r="B60" s="468" t="s">
        <v>51</v>
      </c>
      <c r="C60" s="425"/>
      <c r="D60" s="425"/>
      <c r="E60" s="421"/>
      <c r="F60" s="425"/>
      <c r="G60" s="421"/>
      <c r="H60" s="425"/>
      <c r="I60" s="425"/>
      <c r="J60" s="558"/>
      <c r="K60" s="421"/>
      <c r="L60" s="421"/>
      <c r="M60" s="466"/>
      <c r="N60" s="421"/>
      <c r="O60" s="421"/>
      <c r="P60" s="440"/>
      <c r="Q60" s="440"/>
      <c r="R60" s="1028">
        <f t="shared" si="31"/>
        <v>0</v>
      </c>
      <c r="S60" s="425"/>
      <c r="T60" s="1029">
        <f t="shared" si="32"/>
        <v>0</v>
      </c>
      <c r="U60" s="103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878"/>
      <c r="AJ60" s="663"/>
      <c r="AK60" s="268"/>
      <c r="AL60" s="270"/>
      <c r="AM60" s="55">
        <f t="shared" si="33"/>
        <v>0</v>
      </c>
      <c r="AN60" s="56"/>
      <c r="AO60" s="57"/>
      <c r="AP60" s="674" t="e">
        <f t="shared" si="36"/>
        <v>#DIV/0!</v>
      </c>
      <c r="AQ60" s="59">
        <f>AN60+AO60</f>
        <v>0</v>
      </c>
    </row>
    <row r="61" spans="2:43" ht="26.25" customHeight="1" thickBot="1" x14ac:dyDescent="0.3">
      <c r="B61" s="470" t="s">
        <v>52</v>
      </c>
      <c r="C61" s="1006"/>
      <c r="D61" s="1006"/>
      <c r="E61" s="1007"/>
      <c r="F61" s="1006"/>
      <c r="G61" s="1007"/>
      <c r="H61" s="1006"/>
      <c r="I61" s="1006"/>
      <c r="J61" s="559"/>
      <c r="K61" s="1007">
        <v>25657</v>
      </c>
      <c r="L61" s="1007"/>
      <c r="M61" s="1008"/>
      <c r="N61" s="1007"/>
      <c r="O61" s="1007"/>
      <c r="P61" s="330"/>
      <c r="Q61" s="330"/>
      <c r="R61" s="302">
        <f t="shared" si="31"/>
        <v>1105</v>
      </c>
      <c r="S61" s="308"/>
      <c r="T61" s="730">
        <f t="shared" si="32"/>
        <v>0</v>
      </c>
      <c r="U61" s="1009">
        <v>0</v>
      </c>
      <c r="V61" s="1023">
        <v>0</v>
      </c>
      <c r="W61" s="1027">
        <v>0</v>
      </c>
      <c r="X61" s="1027">
        <v>0</v>
      </c>
      <c r="Y61" s="1027">
        <v>0</v>
      </c>
      <c r="Z61" s="1027"/>
      <c r="AA61" s="1027">
        <v>0</v>
      </c>
      <c r="AB61" s="1027">
        <v>0</v>
      </c>
      <c r="AC61" s="1027"/>
      <c r="AD61" s="1027">
        <v>0</v>
      </c>
      <c r="AE61" s="1027">
        <v>0</v>
      </c>
      <c r="AF61" s="504"/>
      <c r="AG61" s="504">
        <v>1105</v>
      </c>
      <c r="AH61" s="504"/>
      <c r="AI61" s="886"/>
      <c r="AJ61" s="664"/>
      <c r="AK61" s="313"/>
      <c r="AL61" s="314"/>
      <c r="AM61" s="55">
        <f t="shared" si="33"/>
        <v>26762</v>
      </c>
      <c r="AN61" s="112"/>
      <c r="AO61" s="113"/>
      <c r="AP61" s="676">
        <f t="shared" si="36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7">SUM(C50:C61)</f>
        <v>0</v>
      </c>
      <c r="D62" s="427"/>
      <c r="E62" s="115">
        <f t="shared" si="37"/>
        <v>0</v>
      </c>
      <c r="F62" s="191">
        <f t="shared" si="37"/>
        <v>0</v>
      </c>
      <c r="G62" s="115">
        <f t="shared" si="37"/>
        <v>0</v>
      </c>
      <c r="H62" s="191">
        <f t="shared" si="37"/>
        <v>0</v>
      </c>
      <c r="I62" s="191">
        <f t="shared" si="37"/>
        <v>0</v>
      </c>
      <c r="J62" s="191">
        <f t="shared" si="37"/>
        <v>0</v>
      </c>
      <c r="K62" s="115">
        <f t="shared" si="37"/>
        <v>25657</v>
      </c>
      <c r="L62" s="115">
        <f t="shared" si="37"/>
        <v>0</v>
      </c>
      <c r="M62" s="115">
        <f t="shared" si="37"/>
        <v>0</v>
      </c>
      <c r="N62" s="115">
        <f t="shared" si="37"/>
        <v>0</v>
      </c>
      <c r="O62" s="115">
        <f t="shared" si="37"/>
        <v>0</v>
      </c>
      <c r="P62" s="191">
        <f t="shared" si="37"/>
        <v>0</v>
      </c>
      <c r="Q62" s="191">
        <f t="shared" si="37"/>
        <v>0</v>
      </c>
      <c r="R62" s="115">
        <f>SUM(R50:R61)</f>
        <v>1105</v>
      </c>
      <c r="S62" s="116">
        <f>SUM(S50:S61)</f>
        <v>0</v>
      </c>
      <c r="T62" s="117">
        <f>SUM(T50:T61)</f>
        <v>0</v>
      </c>
      <c r="U62" s="118">
        <f t="shared" ref="U62:AL62" si="38">SUM(U50:U61)</f>
        <v>0</v>
      </c>
      <c r="V62" s="186">
        <f t="shared" si="38"/>
        <v>0</v>
      </c>
      <c r="W62" s="119">
        <f t="shared" si="38"/>
        <v>0</v>
      </c>
      <c r="X62" s="119">
        <f t="shared" si="38"/>
        <v>0</v>
      </c>
      <c r="Y62" s="119">
        <f t="shared" si="38"/>
        <v>0</v>
      </c>
      <c r="Z62" s="119">
        <f t="shared" si="38"/>
        <v>0</v>
      </c>
      <c r="AA62" s="119">
        <f t="shared" si="38"/>
        <v>0</v>
      </c>
      <c r="AB62" s="119">
        <f t="shared" si="38"/>
        <v>0</v>
      </c>
      <c r="AC62" s="119">
        <f t="shared" si="38"/>
        <v>0</v>
      </c>
      <c r="AD62" s="119">
        <f t="shared" si="38"/>
        <v>0</v>
      </c>
      <c r="AE62" s="184">
        <f t="shared" si="38"/>
        <v>0</v>
      </c>
      <c r="AF62" s="184">
        <f t="shared" si="38"/>
        <v>0</v>
      </c>
      <c r="AG62" s="184">
        <f t="shared" si="38"/>
        <v>1105</v>
      </c>
      <c r="AH62" s="184">
        <f t="shared" si="38"/>
        <v>0</v>
      </c>
      <c r="AI62" s="184">
        <f t="shared" si="38"/>
        <v>0</v>
      </c>
      <c r="AJ62" s="655">
        <f t="shared" si="38"/>
        <v>0</v>
      </c>
      <c r="AK62" s="120">
        <f t="shared" si="38"/>
        <v>0</v>
      </c>
      <c r="AL62" s="121">
        <f t="shared" si="38"/>
        <v>0</v>
      </c>
      <c r="AM62" s="67">
        <f>SUM(C62:U62)</f>
        <v>26762</v>
      </c>
      <c r="AN62" s="122">
        <f>SUM(AN50:AN61)</f>
        <v>0</v>
      </c>
      <c r="AO62" s="123">
        <f>SUM(AO50:AO61)</f>
        <v>0</v>
      </c>
      <c r="AP62" s="68">
        <f t="shared" si="36"/>
        <v>100</v>
      </c>
      <c r="AQ62" s="124">
        <f>AN62+AO62</f>
        <v>0</v>
      </c>
    </row>
    <row r="63" spans="2:43" ht="36" customHeight="1" thickBot="1" x14ac:dyDescent="0.25">
      <c r="B63" s="639" t="s">
        <v>54</v>
      </c>
      <c r="C63" s="637">
        <v>0.83412037037037035</v>
      </c>
      <c r="D63" s="637">
        <v>0.83412037037037035</v>
      </c>
      <c r="E63" s="629">
        <v>0.83473379629629629</v>
      </c>
      <c r="F63" s="631" t="s">
        <v>55</v>
      </c>
      <c r="G63" s="629" t="s">
        <v>213</v>
      </c>
      <c r="H63" s="631">
        <v>0.62577546296296294</v>
      </c>
      <c r="I63" s="631"/>
      <c r="J63" s="631" t="s">
        <v>198</v>
      </c>
      <c r="K63" s="629" t="s">
        <v>56</v>
      </c>
      <c r="L63" s="629" t="s">
        <v>57</v>
      </c>
      <c r="M63" s="629">
        <v>0.83446759259259251</v>
      </c>
      <c r="N63" s="629">
        <v>0.83415509259259257</v>
      </c>
      <c r="O63" s="629">
        <v>0.62577546296296294</v>
      </c>
      <c r="P63" s="631">
        <v>0.6257638888888889</v>
      </c>
      <c r="Q63" s="631" t="s">
        <v>238</v>
      </c>
      <c r="R63" s="629">
        <v>0.83429398148148148</v>
      </c>
      <c r="S63" s="739">
        <v>0.83549768518518519</v>
      </c>
      <c r="T63" s="633"/>
      <c r="U63" s="638">
        <v>0.70906250000000004</v>
      </c>
      <c r="V63" s="740" t="s">
        <v>223</v>
      </c>
      <c r="W63" s="632">
        <v>0.83439814814814817</v>
      </c>
      <c r="X63" s="632" t="s">
        <v>224</v>
      </c>
      <c r="Y63" s="632" t="s">
        <v>225</v>
      </c>
      <c r="Z63" s="632" t="s">
        <v>195</v>
      </c>
      <c r="AA63" s="632" t="s">
        <v>172</v>
      </c>
      <c r="AB63" s="632">
        <v>0.62581018518518516</v>
      </c>
      <c r="AC63" s="632" t="s">
        <v>226</v>
      </c>
      <c r="AD63" s="632" t="s">
        <v>180</v>
      </c>
      <c r="AE63" s="632">
        <v>0.6673958333333333</v>
      </c>
      <c r="AF63" s="741" t="s">
        <v>208</v>
      </c>
      <c r="AG63" s="634" t="s">
        <v>209</v>
      </c>
      <c r="AH63" s="634" t="s">
        <v>210</v>
      </c>
      <c r="AI63" s="707" t="s">
        <v>211</v>
      </c>
      <c r="AJ63" s="635">
        <v>0.6257638888888889</v>
      </c>
      <c r="AK63" s="376">
        <v>0.83543981481481477</v>
      </c>
      <c r="AL63" s="636">
        <v>0.83545138888888892</v>
      </c>
      <c r="AM63" s="374"/>
      <c r="AN63" s="375">
        <v>0.83542824074074085</v>
      </c>
      <c r="AO63" s="376">
        <v>0.83549768518518519</v>
      </c>
      <c r="AP63" s="518"/>
      <c r="AQ63" s="51"/>
    </row>
    <row r="64" spans="2:43" ht="36" customHeight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BARBANIA.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66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22</v>
      </c>
      <c r="W70" s="734" t="s">
        <v>23</v>
      </c>
      <c r="X70" s="734" t="s">
        <v>24</v>
      </c>
      <c r="Y70" s="734" t="s">
        <v>25</v>
      </c>
      <c r="Z70" s="568" t="s">
        <v>26</v>
      </c>
      <c r="AA70" s="734" t="s">
        <v>27</v>
      </c>
      <c r="AB70" s="734" t="s">
        <v>28</v>
      </c>
      <c r="AC70" s="734" t="s">
        <v>29</v>
      </c>
      <c r="AD70" s="734" t="s">
        <v>30</v>
      </c>
      <c r="AE70" s="859" t="s">
        <v>31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30" customHeight="1" x14ac:dyDescent="0.2">
      <c r="B72" s="150" t="s">
        <v>41</v>
      </c>
      <c r="C72" s="261">
        <f t="shared" ref="C72:Q72" si="39">C29+C8+C50</f>
        <v>5080</v>
      </c>
      <c r="D72" s="261">
        <f t="shared" si="39"/>
        <v>0</v>
      </c>
      <c r="E72" s="79">
        <f t="shared" si="39"/>
        <v>1079.2918094091799</v>
      </c>
      <c r="F72" s="524">
        <f t="shared" si="39"/>
        <v>3711.1042014493164</v>
      </c>
      <c r="G72" s="524">
        <f t="shared" si="39"/>
        <v>1060</v>
      </c>
      <c r="H72" s="524">
        <f t="shared" si="39"/>
        <v>6765.6501188564998</v>
      </c>
      <c r="I72" s="524">
        <f t="shared" si="39"/>
        <v>0</v>
      </c>
      <c r="J72" s="524">
        <f t="shared" si="39"/>
        <v>0</v>
      </c>
      <c r="K72" s="524">
        <f t="shared" si="39"/>
        <v>439.85370195630247</v>
      </c>
      <c r="L72" s="524">
        <f t="shared" si="39"/>
        <v>138.10657012046343</v>
      </c>
      <c r="M72" s="524">
        <f t="shared" si="39"/>
        <v>1684.9663648341784</v>
      </c>
      <c r="N72" s="524">
        <f t="shared" si="39"/>
        <v>370</v>
      </c>
      <c r="O72" s="524">
        <f t="shared" si="39"/>
        <v>0</v>
      </c>
      <c r="P72" s="524">
        <f t="shared" si="39"/>
        <v>3440</v>
      </c>
      <c r="Q72" s="524">
        <f t="shared" si="39"/>
        <v>0</v>
      </c>
      <c r="R72" s="524">
        <f>SUM(AF72:AI72)</f>
        <v>498.17444627668442</v>
      </c>
      <c r="S72" s="665">
        <f t="shared" ref="S72:S82" si="40">S8+S29</f>
        <v>2658.3380931473444</v>
      </c>
      <c r="T72" s="867">
        <f>SUM(V72:AE72)</f>
        <v>176.77581721286472</v>
      </c>
      <c r="U72" s="864">
        <f t="shared" ref="U72:AL72" si="41">U29+U8+U50</f>
        <v>1213.3172511301809</v>
      </c>
      <c r="V72" s="860">
        <f t="shared" si="41"/>
        <v>0</v>
      </c>
      <c r="W72" s="666">
        <f t="shared" si="41"/>
        <v>7.4400970549182395</v>
      </c>
      <c r="X72" s="666">
        <f t="shared" si="41"/>
        <v>11.744909805857494</v>
      </c>
      <c r="Y72" s="666">
        <f t="shared" si="41"/>
        <v>1.6465242163348179</v>
      </c>
      <c r="Z72" s="666">
        <f t="shared" si="41"/>
        <v>14.043229483449458</v>
      </c>
      <c r="AA72" s="666">
        <f t="shared" si="41"/>
        <v>63.082690499784121</v>
      </c>
      <c r="AB72" s="666">
        <f t="shared" si="41"/>
        <v>7.7667354622073326</v>
      </c>
      <c r="AC72" s="666">
        <f t="shared" si="41"/>
        <v>3.6722748828556129</v>
      </c>
      <c r="AD72" s="666">
        <f t="shared" si="41"/>
        <v>19.86494803513262</v>
      </c>
      <c r="AE72" s="861">
        <f t="shared" si="41"/>
        <v>47.514407772325036</v>
      </c>
      <c r="AF72" s="855">
        <f t="shared" si="41"/>
        <v>105.6723391563151</v>
      </c>
      <c r="AG72" s="688">
        <f t="shared" si="41"/>
        <v>319.69359139130381</v>
      </c>
      <c r="AH72" s="688">
        <f t="shared" si="41"/>
        <v>70.445757182008336</v>
      </c>
      <c r="AI72" s="689">
        <f t="shared" si="41"/>
        <v>2.3627585470571613</v>
      </c>
      <c r="AJ72" s="667">
        <f t="shared" si="41"/>
        <v>0</v>
      </c>
      <c r="AK72" s="851">
        <f t="shared" si="41"/>
        <v>0</v>
      </c>
      <c r="AL72" s="853">
        <f t="shared" si="41"/>
        <v>0</v>
      </c>
      <c r="AM72" s="100">
        <f>SUM(C72:U72)+AJ72+AK72+AL72</f>
        <v>28315.578374393011</v>
      </c>
      <c r="AN72" s="668">
        <f t="shared" ref="AN72:AO83" si="42">AN8</f>
        <v>5640</v>
      </c>
      <c r="AO72" s="669">
        <f t="shared" si="42"/>
        <v>0</v>
      </c>
      <c r="AP72" s="690">
        <f t="shared" ref="AP72:AP83" si="43">(AM72*100)/(AM72+AQ72)</f>
        <v>83.390063518242698</v>
      </c>
      <c r="AQ72" s="691">
        <f t="shared" ref="AQ72:AQ84" si="44">AN72+AO72</f>
        <v>5640</v>
      </c>
    </row>
    <row r="73" spans="2:43" ht="26.25" customHeight="1" x14ac:dyDescent="0.2">
      <c r="B73" s="151" t="s">
        <v>42</v>
      </c>
      <c r="C73" s="17">
        <f t="shared" ref="C73:Q73" si="45">C30+C9+C51</f>
        <v>4410</v>
      </c>
      <c r="D73" s="94">
        <f t="shared" si="45"/>
        <v>0</v>
      </c>
      <c r="E73" s="18">
        <f t="shared" si="45"/>
        <v>1659.2918094091799</v>
      </c>
      <c r="F73" s="18">
        <f t="shared" si="45"/>
        <v>3371.1042014493164</v>
      </c>
      <c r="G73" s="18">
        <f t="shared" si="45"/>
        <v>960</v>
      </c>
      <c r="H73" s="18">
        <f t="shared" si="45"/>
        <v>6045.6501188564998</v>
      </c>
      <c r="I73" s="18">
        <f t="shared" si="45"/>
        <v>0</v>
      </c>
      <c r="J73" s="18">
        <f t="shared" si="45"/>
        <v>0</v>
      </c>
      <c r="K73" s="18">
        <f t="shared" si="45"/>
        <v>309.85370195630247</v>
      </c>
      <c r="L73" s="18">
        <f t="shared" si="45"/>
        <v>138.10657012046343</v>
      </c>
      <c r="M73" s="18">
        <f t="shared" si="45"/>
        <v>1674.9663648341784</v>
      </c>
      <c r="N73" s="18">
        <f t="shared" si="45"/>
        <v>290</v>
      </c>
      <c r="O73" s="18">
        <f t="shared" si="45"/>
        <v>0</v>
      </c>
      <c r="P73" s="18">
        <f t="shared" si="45"/>
        <v>3440</v>
      </c>
      <c r="Q73" s="18">
        <f t="shared" si="45"/>
        <v>0</v>
      </c>
      <c r="R73" s="18">
        <f t="shared" ref="R73:R82" si="46">SUM(AF73:AI73)</f>
        <v>628.17444627668453</v>
      </c>
      <c r="S73" s="20">
        <f t="shared" si="40"/>
        <v>2948.3380931473444</v>
      </c>
      <c r="T73" s="768">
        <f t="shared" ref="T73:T83" si="47">SUM(V73:AE73)</f>
        <v>250.77581721286472</v>
      </c>
      <c r="U73" s="865">
        <f t="shared" ref="U73:AL73" si="48">U30+U9+U51</f>
        <v>1213.3172511301809</v>
      </c>
      <c r="V73" s="775">
        <f t="shared" si="48"/>
        <v>0</v>
      </c>
      <c r="W73" s="76">
        <f t="shared" si="48"/>
        <v>7.4400970549182395</v>
      </c>
      <c r="X73" s="76">
        <f t="shared" si="48"/>
        <v>85.744909805857489</v>
      </c>
      <c r="Y73" s="76">
        <f t="shared" si="48"/>
        <v>1.6465242163348179</v>
      </c>
      <c r="Z73" s="76">
        <f t="shared" si="48"/>
        <v>14.043229483449458</v>
      </c>
      <c r="AA73" s="76">
        <f t="shared" si="48"/>
        <v>63.082690499784121</v>
      </c>
      <c r="AB73" s="76">
        <f t="shared" si="48"/>
        <v>7.7667354622073326</v>
      </c>
      <c r="AC73" s="76">
        <f t="shared" si="48"/>
        <v>3.6722748828556129</v>
      </c>
      <c r="AD73" s="76">
        <f t="shared" si="48"/>
        <v>19.86494803513262</v>
      </c>
      <c r="AE73" s="765">
        <f t="shared" si="48"/>
        <v>47.514407772325036</v>
      </c>
      <c r="AF73" s="856">
        <f t="shared" si="48"/>
        <v>105.6723391563151</v>
      </c>
      <c r="AG73" s="500">
        <f t="shared" si="48"/>
        <v>449.69359139130381</v>
      </c>
      <c r="AH73" s="500">
        <f t="shared" si="48"/>
        <v>70.445757182008336</v>
      </c>
      <c r="AI73" s="554">
        <f t="shared" si="48"/>
        <v>2.3627585470571613</v>
      </c>
      <c r="AJ73" s="529">
        <f t="shared" si="48"/>
        <v>0</v>
      </c>
      <c r="AK73" s="793">
        <f t="shared" si="48"/>
        <v>0</v>
      </c>
      <c r="AL73" s="525">
        <f t="shared" si="48"/>
        <v>0</v>
      </c>
      <c r="AM73" s="22">
        <f t="shared" ref="AM73:AM82" si="49">SUM(C73:U73)+AJ73+AK73+AL73</f>
        <v>27339.578374393011</v>
      </c>
      <c r="AN73" s="102">
        <f t="shared" si="42"/>
        <v>4570</v>
      </c>
      <c r="AO73" s="24">
        <f t="shared" si="42"/>
        <v>0</v>
      </c>
      <c r="AP73" s="455">
        <f t="shared" si="43"/>
        <v>85.678281466522407</v>
      </c>
      <c r="AQ73" s="301">
        <f t="shared" si="44"/>
        <v>4570</v>
      </c>
    </row>
    <row r="74" spans="2:43" ht="26.25" customHeight="1" x14ac:dyDescent="0.2">
      <c r="B74" s="152" t="s">
        <v>43</v>
      </c>
      <c r="C74" s="17">
        <f t="shared" ref="C74:Q74" si="50">C31+C10+C52</f>
        <v>6480</v>
      </c>
      <c r="D74" s="94">
        <f t="shared" si="50"/>
        <v>0</v>
      </c>
      <c r="E74" s="18">
        <f t="shared" si="50"/>
        <v>3449.2918094091801</v>
      </c>
      <c r="F74" s="18">
        <f t="shared" si="50"/>
        <v>4791.104201449316</v>
      </c>
      <c r="G74" s="18">
        <f t="shared" si="50"/>
        <v>960</v>
      </c>
      <c r="H74" s="18">
        <f t="shared" si="50"/>
        <v>5005.6501188564998</v>
      </c>
      <c r="I74" s="18">
        <f t="shared" si="50"/>
        <v>0</v>
      </c>
      <c r="J74" s="18">
        <f t="shared" si="50"/>
        <v>0</v>
      </c>
      <c r="K74" s="18">
        <f t="shared" si="50"/>
        <v>379.85370195630247</v>
      </c>
      <c r="L74" s="18">
        <f t="shared" si="50"/>
        <v>138.10657012046343</v>
      </c>
      <c r="M74" s="18">
        <f t="shared" si="50"/>
        <v>1674.9663648341784</v>
      </c>
      <c r="N74" s="18">
        <f t="shared" si="50"/>
        <v>330</v>
      </c>
      <c r="O74" s="18">
        <f t="shared" si="50"/>
        <v>0</v>
      </c>
      <c r="P74" s="18">
        <f t="shared" si="50"/>
        <v>5100</v>
      </c>
      <c r="Q74" s="18">
        <f t="shared" si="50"/>
        <v>0</v>
      </c>
      <c r="R74" s="18">
        <f t="shared" si="46"/>
        <v>758.17444627668453</v>
      </c>
      <c r="S74" s="20">
        <f t="shared" si="40"/>
        <v>3148.3380931473444</v>
      </c>
      <c r="T74" s="768">
        <f t="shared" si="47"/>
        <v>176.77581721286472</v>
      </c>
      <c r="U74" s="865">
        <f t="shared" ref="U74:AL74" si="51">U31+U10+U52</f>
        <v>1213.3172511301809</v>
      </c>
      <c r="V74" s="775">
        <f t="shared" si="51"/>
        <v>0</v>
      </c>
      <c r="W74" s="76">
        <f t="shared" si="51"/>
        <v>7.4400970549182395</v>
      </c>
      <c r="X74" s="76">
        <f t="shared" si="51"/>
        <v>11.744909805857494</v>
      </c>
      <c r="Y74" s="76">
        <f t="shared" si="51"/>
        <v>1.6465242163348179</v>
      </c>
      <c r="Z74" s="76">
        <f t="shared" si="51"/>
        <v>14.043229483449458</v>
      </c>
      <c r="AA74" s="76">
        <f t="shared" si="51"/>
        <v>63.082690499784121</v>
      </c>
      <c r="AB74" s="76">
        <f t="shared" si="51"/>
        <v>7.7667354622073326</v>
      </c>
      <c r="AC74" s="76">
        <f t="shared" si="51"/>
        <v>3.6722748828556129</v>
      </c>
      <c r="AD74" s="76">
        <f t="shared" si="51"/>
        <v>19.86494803513262</v>
      </c>
      <c r="AE74" s="765">
        <f t="shared" si="51"/>
        <v>47.514407772325036</v>
      </c>
      <c r="AF74" s="856">
        <f t="shared" si="51"/>
        <v>105.6723391563151</v>
      </c>
      <c r="AG74" s="500">
        <f t="shared" si="51"/>
        <v>579.69359139130381</v>
      </c>
      <c r="AH74" s="500">
        <f t="shared" si="51"/>
        <v>70.445757182008336</v>
      </c>
      <c r="AI74" s="554">
        <f t="shared" si="51"/>
        <v>2.3627585470571613</v>
      </c>
      <c r="AJ74" s="529">
        <f t="shared" si="51"/>
        <v>0</v>
      </c>
      <c r="AK74" s="793">
        <f t="shared" si="51"/>
        <v>0</v>
      </c>
      <c r="AL74" s="525">
        <f t="shared" si="51"/>
        <v>0</v>
      </c>
      <c r="AM74" s="22">
        <f t="shared" si="49"/>
        <v>33605.578374393008</v>
      </c>
      <c r="AN74" s="102">
        <f t="shared" si="42"/>
        <v>6970</v>
      </c>
      <c r="AO74" s="24">
        <f t="shared" si="42"/>
        <v>0</v>
      </c>
      <c r="AP74" s="455">
        <f t="shared" si="43"/>
        <v>82.82217954926621</v>
      </c>
      <c r="AQ74" s="301">
        <f t="shared" si="44"/>
        <v>6970</v>
      </c>
    </row>
    <row r="75" spans="2:43" ht="26.25" customHeight="1" x14ac:dyDescent="0.2">
      <c r="B75" s="152" t="s">
        <v>44</v>
      </c>
      <c r="C75" s="17">
        <f t="shared" ref="C75:Q75" si="52">C32+C11+C53</f>
        <v>7390</v>
      </c>
      <c r="D75" s="94">
        <f t="shared" si="52"/>
        <v>0</v>
      </c>
      <c r="E75" s="18">
        <f t="shared" si="52"/>
        <v>1079.2918094091799</v>
      </c>
      <c r="F75" s="18">
        <f t="shared" si="52"/>
        <v>3191.1042014493164</v>
      </c>
      <c r="G75" s="18">
        <f t="shared" si="52"/>
        <v>860</v>
      </c>
      <c r="H75" s="18">
        <f t="shared" si="52"/>
        <v>8855.6501188564998</v>
      </c>
      <c r="I75" s="18">
        <f t="shared" si="52"/>
        <v>0</v>
      </c>
      <c r="J75" s="18">
        <f t="shared" si="52"/>
        <v>0</v>
      </c>
      <c r="K75" s="18">
        <f t="shared" si="52"/>
        <v>789.85370195630253</v>
      </c>
      <c r="L75" s="18">
        <f t="shared" si="52"/>
        <v>138.10657012046343</v>
      </c>
      <c r="M75" s="18">
        <f t="shared" si="52"/>
        <v>2684.9663648341784</v>
      </c>
      <c r="N75" s="18">
        <f t="shared" si="52"/>
        <v>280</v>
      </c>
      <c r="O75" s="18">
        <f t="shared" si="52"/>
        <v>0</v>
      </c>
      <c r="P75" s="18">
        <f t="shared" si="52"/>
        <v>4320</v>
      </c>
      <c r="Q75" s="18">
        <f t="shared" si="52"/>
        <v>0</v>
      </c>
      <c r="R75" s="18">
        <f t="shared" si="46"/>
        <v>838.17444627668453</v>
      </c>
      <c r="S75" s="20">
        <f t="shared" si="40"/>
        <v>3128.3380931473444</v>
      </c>
      <c r="T75" s="768">
        <f t="shared" si="47"/>
        <v>176.77581721286472</v>
      </c>
      <c r="U75" s="865">
        <f t="shared" ref="U75:AL75" si="53">U32+U11+U53</f>
        <v>1213.3172511301809</v>
      </c>
      <c r="V75" s="775">
        <f t="shared" si="53"/>
        <v>0</v>
      </c>
      <c r="W75" s="76">
        <f t="shared" si="53"/>
        <v>7.4400970549182395</v>
      </c>
      <c r="X75" s="76">
        <f t="shared" si="53"/>
        <v>11.744909805857494</v>
      </c>
      <c r="Y75" s="76">
        <f t="shared" si="53"/>
        <v>1.6465242163348179</v>
      </c>
      <c r="Z75" s="76">
        <f t="shared" si="53"/>
        <v>14.043229483449458</v>
      </c>
      <c r="AA75" s="76">
        <f t="shared" si="53"/>
        <v>63.082690499784121</v>
      </c>
      <c r="AB75" s="76">
        <f t="shared" si="53"/>
        <v>7.7667354622073326</v>
      </c>
      <c r="AC75" s="76">
        <f t="shared" si="53"/>
        <v>3.6722748828556129</v>
      </c>
      <c r="AD75" s="76">
        <f t="shared" si="53"/>
        <v>19.86494803513262</v>
      </c>
      <c r="AE75" s="765">
        <f t="shared" si="53"/>
        <v>47.514407772325036</v>
      </c>
      <c r="AF75" s="856">
        <f t="shared" si="53"/>
        <v>105.6723391563151</v>
      </c>
      <c r="AG75" s="500">
        <f t="shared" si="53"/>
        <v>659.69359139130381</v>
      </c>
      <c r="AH75" s="500">
        <f t="shared" si="53"/>
        <v>70.445757182008336</v>
      </c>
      <c r="AI75" s="554">
        <f t="shared" si="53"/>
        <v>2.3627585470571613</v>
      </c>
      <c r="AJ75" s="529">
        <f t="shared" si="53"/>
        <v>0</v>
      </c>
      <c r="AK75" s="793">
        <f t="shared" si="53"/>
        <v>0</v>
      </c>
      <c r="AL75" s="525">
        <f t="shared" si="53"/>
        <v>0</v>
      </c>
      <c r="AM75" s="22">
        <f t="shared" si="49"/>
        <v>34945.578374393015</v>
      </c>
      <c r="AN75" s="102">
        <f t="shared" si="42"/>
        <v>6810</v>
      </c>
      <c r="AO75" s="24">
        <f t="shared" si="42"/>
        <v>0</v>
      </c>
      <c r="AP75" s="455">
        <f t="shared" si="43"/>
        <v>83.690801887739397</v>
      </c>
      <c r="AQ75" s="301">
        <f t="shared" si="44"/>
        <v>6810</v>
      </c>
    </row>
    <row r="76" spans="2:43" ht="26.25" customHeight="1" x14ac:dyDescent="0.2">
      <c r="B76" s="153" t="s">
        <v>45</v>
      </c>
      <c r="C76" s="17">
        <f t="shared" ref="C76:Q76" si="54">C33+C12+C54</f>
        <v>5390</v>
      </c>
      <c r="D76" s="94">
        <f t="shared" si="54"/>
        <v>0</v>
      </c>
      <c r="E76" s="18">
        <f t="shared" si="54"/>
        <v>3329.2918094091801</v>
      </c>
      <c r="F76" s="18">
        <f t="shared" si="54"/>
        <v>3291.1042014493164</v>
      </c>
      <c r="G76" s="18">
        <f t="shared" si="54"/>
        <v>1460</v>
      </c>
      <c r="H76" s="18">
        <f t="shared" si="54"/>
        <v>6075.6501188564998</v>
      </c>
      <c r="I76" s="18">
        <f t="shared" si="54"/>
        <v>0</v>
      </c>
      <c r="J76" s="18">
        <f t="shared" si="54"/>
        <v>0</v>
      </c>
      <c r="K76" s="18">
        <f t="shared" si="54"/>
        <v>249.85370195630247</v>
      </c>
      <c r="L76" s="18">
        <f t="shared" si="54"/>
        <v>138.10657012046343</v>
      </c>
      <c r="M76" s="18">
        <f t="shared" si="54"/>
        <v>1734.9663648341784</v>
      </c>
      <c r="N76" s="18">
        <f t="shared" si="54"/>
        <v>550</v>
      </c>
      <c r="O76" s="18">
        <f t="shared" si="54"/>
        <v>0</v>
      </c>
      <c r="P76" s="18">
        <f t="shared" si="54"/>
        <v>6380</v>
      </c>
      <c r="Q76" s="18">
        <f t="shared" si="54"/>
        <v>0</v>
      </c>
      <c r="R76" s="18">
        <f t="shared" si="46"/>
        <v>368.17444627668448</v>
      </c>
      <c r="S76" s="20">
        <f t="shared" si="40"/>
        <v>3088.3380931473444</v>
      </c>
      <c r="T76" s="768">
        <f t="shared" si="47"/>
        <v>176.77581721286472</v>
      </c>
      <c r="U76" s="865">
        <f t="shared" ref="U76:AL76" si="55">U33+U12+U54</f>
        <v>1213.3172511301809</v>
      </c>
      <c r="V76" s="775">
        <f t="shared" si="55"/>
        <v>0</v>
      </c>
      <c r="W76" s="76">
        <f t="shared" si="55"/>
        <v>7.4400970549182395</v>
      </c>
      <c r="X76" s="76">
        <f t="shared" si="55"/>
        <v>11.744909805857494</v>
      </c>
      <c r="Y76" s="76">
        <f t="shared" si="55"/>
        <v>1.6465242163348179</v>
      </c>
      <c r="Z76" s="76">
        <f t="shared" si="55"/>
        <v>14.043229483449458</v>
      </c>
      <c r="AA76" s="76">
        <f t="shared" si="55"/>
        <v>63.082690499784121</v>
      </c>
      <c r="AB76" s="76">
        <f t="shared" si="55"/>
        <v>7.7667354622073326</v>
      </c>
      <c r="AC76" s="76">
        <f t="shared" si="55"/>
        <v>3.6722748828556129</v>
      </c>
      <c r="AD76" s="76">
        <f t="shared" si="55"/>
        <v>19.86494803513262</v>
      </c>
      <c r="AE76" s="765">
        <f t="shared" si="55"/>
        <v>47.514407772325036</v>
      </c>
      <c r="AF76" s="856">
        <f t="shared" si="55"/>
        <v>105.6723391563151</v>
      </c>
      <c r="AG76" s="750">
        <f t="shared" si="55"/>
        <v>189.69359139130384</v>
      </c>
      <c r="AH76" s="500">
        <f t="shared" si="55"/>
        <v>70.445757182008336</v>
      </c>
      <c r="AI76" s="554">
        <f t="shared" si="55"/>
        <v>2.3627585470571613</v>
      </c>
      <c r="AJ76" s="752">
        <f t="shared" si="55"/>
        <v>0</v>
      </c>
      <c r="AK76" s="852">
        <f t="shared" si="55"/>
        <v>0</v>
      </c>
      <c r="AL76" s="854">
        <f t="shared" si="55"/>
        <v>0</v>
      </c>
      <c r="AM76" s="22">
        <f t="shared" si="49"/>
        <v>33445.578374393008</v>
      </c>
      <c r="AN76" s="102">
        <f t="shared" si="42"/>
        <v>11190</v>
      </c>
      <c r="AO76" s="24">
        <f t="shared" si="42"/>
        <v>0</v>
      </c>
      <c r="AP76" s="455">
        <f t="shared" si="43"/>
        <v>74.930312527506999</v>
      </c>
      <c r="AQ76" s="301">
        <f t="shared" si="44"/>
        <v>11190</v>
      </c>
    </row>
    <row r="77" spans="2:43" ht="26.25" customHeight="1" x14ac:dyDescent="0.2">
      <c r="B77" s="151" t="s">
        <v>46</v>
      </c>
      <c r="C77" s="17">
        <f t="shared" ref="C77:Q77" si="56">C34+C13+C55</f>
        <v>5970</v>
      </c>
      <c r="D77" s="94">
        <f t="shared" si="56"/>
        <v>0</v>
      </c>
      <c r="E77" s="18">
        <f t="shared" si="56"/>
        <v>2199.2918094091801</v>
      </c>
      <c r="F77" s="18">
        <f t="shared" si="56"/>
        <v>4781.104201449316</v>
      </c>
      <c r="G77" s="18">
        <f t="shared" si="56"/>
        <v>620</v>
      </c>
      <c r="H77" s="18">
        <f t="shared" si="56"/>
        <v>5745.6501188564998</v>
      </c>
      <c r="I77" s="18">
        <f t="shared" si="56"/>
        <v>0</v>
      </c>
      <c r="J77" s="18">
        <f t="shared" si="56"/>
        <v>0</v>
      </c>
      <c r="K77" s="18">
        <f t="shared" si="56"/>
        <v>149.85370195630247</v>
      </c>
      <c r="L77" s="18">
        <f t="shared" si="56"/>
        <v>138.10657012046343</v>
      </c>
      <c r="M77" s="18">
        <f t="shared" si="56"/>
        <v>1244.9663648341784</v>
      </c>
      <c r="N77" s="18">
        <f t="shared" si="56"/>
        <v>370</v>
      </c>
      <c r="O77" s="18">
        <f t="shared" si="56"/>
        <v>0</v>
      </c>
      <c r="P77" s="18">
        <f t="shared" si="56"/>
        <v>4370</v>
      </c>
      <c r="Q77" s="18">
        <f t="shared" si="56"/>
        <v>0</v>
      </c>
      <c r="R77" s="18">
        <f t="shared" si="46"/>
        <v>338.17444627668448</v>
      </c>
      <c r="S77" s="20">
        <f t="shared" si="40"/>
        <v>2068.3380931473444</v>
      </c>
      <c r="T77" s="768">
        <f t="shared" si="47"/>
        <v>250.77581721286472</v>
      </c>
      <c r="U77" s="865">
        <f t="shared" ref="U77:AL77" si="57">U34+U13+U55</f>
        <v>1213.3172511301809</v>
      </c>
      <c r="V77" s="775">
        <f t="shared" si="57"/>
        <v>0</v>
      </c>
      <c r="W77" s="76">
        <f t="shared" si="57"/>
        <v>7.4400970549182395</v>
      </c>
      <c r="X77" s="76">
        <f t="shared" si="57"/>
        <v>85.744909805857489</v>
      </c>
      <c r="Y77" s="76">
        <f t="shared" si="57"/>
        <v>1.6465242163348179</v>
      </c>
      <c r="Z77" s="76">
        <f t="shared" si="57"/>
        <v>14.043229483449458</v>
      </c>
      <c r="AA77" s="76">
        <f t="shared" si="57"/>
        <v>63.082690499784121</v>
      </c>
      <c r="AB77" s="76">
        <f t="shared" si="57"/>
        <v>7.7667354622073326</v>
      </c>
      <c r="AC77" s="76">
        <f t="shared" si="57"/>
        <v>3.6722748828556129</v>
      </c>
      <c r="AD77" s="76">
        <f t="shared" si="57"/>
        <v>19.86494803513262</v>
      </c>
      <c r="AE77" s="765">
        <f t="shared" si="57"/>
        <v>47.514407772325036</v>
      </c>
      <c r="AF77" s="856">
        <f t="shared" si="57"/>
        <v>105.6723391563151</v>
      </c>
      <c r="AG77" s="500">
        <f t="shared" si="57"/>
        <v>159.69359139130384</v>
      </c>
      <c r="AH77" s="500">
        <f t="shared" si="57"/>
        <v>70.445757182008336</v>
      </c>
      <c r="AI77" s="554">
        <f t="shared" si="57"/>
        <v>2.3627585470571613</v>
      </c>
      <c r="AJ77" s="529">
        <f t="shared" si="57"/>
        <v>0</v>
      </c>
      <c r="AK77" s="793">
        <f t="shared" si="57"/>
        <v>0</v>
      </c>
      <c r="AL77" s="525">
        <f t="shared" si="57"/>
        <v>0</v>
      </c>
      <c r="AM77" s="22">
        <f t="shared" si="49"/>
        <v>29459.578374393011</v>
      </c>
      <c r="AN77" s="102">
        <f t="shared" si="42"/>
        <v>8250</v>
      </c>
      <c r="AO77" s="24">
        <f t="shared" si="42"/>
        <v>0</v>
      </c>
      <c r="AP77" s="455">
        <f t="shared" si="43"/>
        <v>78.12226931287509</v>
      </c>
      <c r="AQ77" s="301">
        <f t="shared" si="44"/>
        <v>8250</v>
      </c>
    </row>
    <row r="78" spans="2:43" ht="26.25" customHeight="1" x14ac:dyDescent="0.2">
      <c r="B78" s="152" t="s">
        <v>47</v>
      </c>
      <c r="C78" s="17">
        <f t="shared" ref="C78:Q78" si="58">C35+C14+C56</f>
        <v>5620</v>
      </c>
      <c r="D78" s="94">
        <f t="shared" si="58"/>
        <v>0</v>
      </c>
      <c r="E78" s="18">
        <f t="shared" si="58"/>
        <v>2679.2918094091801</v>
      </c>
      <c r="F78" s="553">
        <f t="shared" si="58"/>
        <v>3961.1042014493164</v>
      </c>
      <c r="G78" s="18">
        <f t="shared" si="58"/>
        <v>520</v>
      </c>
      <c r="H78" s="18">
        <f t="shared" si="58"/>
        <v>8265.6501188564998</v>
      </c>
      <c r="I78" s="553">
        <f t="shared" si="58"/>
        <v>0</v>
      </c>
      <c r="J78" s="553">
        <f t="shared" si="58"/>
        <v>0</v>
      </c>
      <c r="K78" s="553">
        <f t="shared" si="58"/>
        <v>279.85370195630247</v>
      </c>
      <c r="L78" s="553">
        <f t="shared" si="58"/>
        <v>138.10657012046343</v>
      </c>
      <c r="M78" s="553">
        <f t="shared" si="58"/>
        <v>1504.9663648341784</v>
      </c>
      <c r="N78" s="553">
        <f t="shared" si="58"/>
        <v>470</v>
      </c>
      <c r="O78" s="553">
        <f t="shared" si="58"/>
        <v>0</v>
      </c>
      <c r="P78" s="18">
        <f t="shared" si="58"/>
        <v>3940</v>
      </c>
      <c r="Q78" s="18">
        <f t="shared" si="58"/>
        <v>0</v>
      </c>
      <c r="R78" s="18">
        <f t="shared" si="46"/>
        <v>468.17444627668442</v>
      </c>
      <c r="S78" s="20">
        <f t="shared" si="40"/>
        <v>2428.3380931473444</v>
      </c>
      <c r="T78" s="768">
        <f t="shared" si="47"/>
        <v>176.77581721286472</v>
      </c>
      <c r="U78" s="865">
        <f t="shared" ref="U78:AL78" si="59">U35+U14+U56</f>
        <v>1213.3172511301809</v>
      </c>
      <c r="V78" s="775">
        <f t="shared" si="59"/>
        <v>0</v>
      </c>
      <c r="W78" s="76">
        <f t="shared" si="59"/>
        <v>7.4400970549182395</v>
      </c>
      <c r="X78" s="76">
        <f t="shared" si="59"/>
        <v>11.744909805857494</v>
      </c>
      <c r="Y78" s="76">
        <f t="shared" si="59"/>
        <v>1.6465242163348179</v>
      </c>
      <c r="Z78" s="76">
        <f t="shared" si="59"/>
        <v>14.043229483449458</v>
      </c>
      <c r="AA78" s="76">
        <f t="shared" si="59"/>
        <v>63.082690499784121</v>
      </c>
      <c r="AB78" s="76">
        <f t="shared" si="59"/>
        <v>7.7667354622073326</v>
      </c>
      <c r="AC78" s="76">
        <f t="shared" si="59"/>
        <v>3.6722748828556129</v>
      </c>
      <c r="AD78" s="76">
        <f t="shared" si="59"/>
        <v>19.86494803513262</v>
      </c>
      <c r="AE78" s="765">
        <f t="shared" si="59"/>
        <v>47.514407772325036</v>
      </c>
      <c r="AF78" s="856">
        <f t="shared" si="59"/>
        <v>105.6723391563151</v>
      </c>
      <c r="AG78" s="500">
        <f t="shared" si="59"/>
        <v>289.69359139130381</v>
      </c>
      <c r="AH78" s="500">
        <f t="shared" si="59"/>
        <v>70.445757182008336</v>
      </c>
      <c r="AI78" s="554">
        <f t="shared" si="59"/>
        <v>2.3627585470571613</v>
      </c>
      <c r="AJ78" s="529">
        <f t="shared" si="59"/>
        <v>0</v>
      </c>
      <c r="AK78" s="793">
        <f t="shared" si="59"/>
        <v>0</v>
      </c>
      <c r="AL78" s="525">
        <f t="shared" si="59"/>
        <v>0</v>
      </c>
      <c r="AM78" s="22">
        <f t="shared" si="49"/>
        <v>31665.578374393011</v>
      </c>
      <c r="AN78" s="102">
        <f t="shared" si="42"/>
        <v>7730</v>
      </c>
      <c r="AO78" s="24">
        <f t="shared" si="42"/>
        <v>0</v>
      </c>
      <c r="AP78" s="455">
        <f t="shared" si="43"/>
        <v>80.378508657650599</v>
      </c>
      <c r="AQ78" s="301">
        <f t="shared" si="44"/>
        <v>7730</v>
      </c>
    </row>
    <row r="79" spans="2:43" ht="26.25" customHeight="1" x14ac:dyDescent="0.2">
      <c r="B79" s="151" t="s">
        <v>48</v>
      </c>
      <c r="C79" s="17">
        <f t="shared" ref="C79:Q79" si="60">C36+C15+C57</f>
        <v>7960</v>
      </c>
      <c r="D79" s="94">
        <f t="shared" si="60"/>
        <v>0</v>
      </c>
      <c r="E79" s="18">
        <f t="shared" si="60"/>
        <v>1879.2918094091799</v>
      </c>
      <c r="F79" s="553">
        <f t="shared" si="60"/>
        <v>3371.1042014493164</v>
      </c>
      <c r="G79" s="18">
        <f t="shared" si="60"/>
        <v>690</v>
      </c>
      <c r="H79" s="18">
        <f t="shared" si="60"/>
        <v>1865.6501188564996</v>
      </c>
      <c r="I79" s="553">
        <f t="shared" si="60"/>
        <v>0</v>
      </c>
      <c r="J79" s="553">
        <f t="shared" si="60"/>
        <v>0</v>
      </c>
      <c r="K79" s="553">
        <f t="shared" si="60"/>
        <v>219.85370195630247</v>
      </c>
      <c r="L79" s="553">
        <f t="shared" si="60"/>
        <v>138.10657012046343</v>
      </c>
      <c r="M79" s="553">
        <f t="shared" si="60"/>
        <v>1554.9663648341784</v>
      </c>
      <c r="N79" s="553">
        <f t="shared" si="60"/>
        <v>400</v>
      </c>
      <c r="O79" s="553">
        <f t="shared" si="60"/>
        <v>0</v>
      </c>
      <c r="P79" s="18">
        <f t="shared" si="60"/>
        <v>5960</v>
      </c>
      <c r="Q79" s="18">
        <f t="shared" si="60"/>
        <v>0</v>
      </c>
      <c r="R79" s="18">
        <f t="shared" si="46"/>
        <v>1038.1744462766844</v>
      </c>
      <c r="S79" s="20">
        <f t="shared" si="40"/>
        <v>2708.3380931473444</v>
      </c>
      <c r="T79" s="768">
        <f t="shared" si="47"/>
        <v>176.77581721286472</v>
      </c>
      <c r="U79" s="865">
        <f t="shared" ref="U79:AL79" si="61">U36+U15+U57</f>
        <v>1213.3172511301809</v>
      </c>
      <c r="V79" s="775">
        <f t="shared" si="61"/>
        <v>0</v>
      </c>
      <c r="W79" s="76">
        <f t="shared" si="61"/>
        <v>7.4400970549182395</v>
      </c>
      <c r="X79" s="76">
        <f t="shared" si="61"/>
        <v>11.744909805857494</v>
      </c>
      <c r="Y79" s="76">
        <f t="shared" si="61"/>
        <v>1.6465242163348179</v>
      </c>
      <c r="Z79" s="76">
        <f t="shared" si="61"/>
        <v>14.043229483449458</v>
      </c>
      <c r="AA79" s="76">
        <f t="shared" si="61"/>
        <v>63.082690499784121</v>
      </c>
      <c r="AB79" s="76">
        <f t="shared" si="61"/>
        <v>7.7667354622073326</v>
      </c>
      <c r="AC79" s="76">
        <f t="shared" si="61"/>
        <v>3.6722748828556129</v>
      </c>
      <c r="AD79" s="76">
        <f t="shared" si="61"/>
        <v>19.86494803513262</v>
      </c>
      <c r="AE79" s="765">
        <f t="shared" si="61"/>
        <v>47.514407772325036</v>
      </c>
      <c r="AF79" s="856">
        <f t="shared" si="61"/>
        <v>105.6723391563151</v>
      </c>
      <c r="AG79" s="500">
        <f t="shared" si="61"/>
        <v>859.69359139130381</v>
      </c>
      <c r="AH79" s="500">
        <f t="shared" si="61"/>
        <v>70.445757182008336</v>
      </c>
      <c r="AI79" s="554">
        <f t="shared" si="61"/>
        <v>2.3627585470571613</v>
      </c>
      <c r="AJ79" s="529">
        <f t="shared" si="61"/>
        <v>0</v>
      </c>
      <c r="AK79" s="793">
        <f t="shared" si="61"/>
        <v>0</v>
      </c>
      <c r="AL79" s="525">
        <f t="shared" si="61"/>
        <v>0</v>
      </c>
      <c r="AM79" s="22">
        <f t="shared" si="49"/>
        <v>29175.578374393015</v>
      </c>
      <c r="AN79" s="102">
        <f t="shared" si="42"/>
        <v>6190</v>
      </c>
      <c r="AO79" s="24">
        <f t="shared" si="42"/>
        <v>0</v>
      </c>
      <c r="AP79" s="455">
        <f t="shared" si="43"/>
        <v>82.497105138588751</v>
      </c>
      <c r="AQ79" s="301">
        <f t="shared" si="44"/>
        <v>6190</v>
      </c>
    </row>
    <row r="80" spans="2:43" ht="26.25" customHeight="1" x14ac:dyDescent="0.2">
      <c r="B80" s="152" t="s">
        <v>49</v>
      </c>
      <c r="C80" s="17">
        <f t="shared" ref="C80:Q80" si="62">C37+C16+C58</f>
        <v>6550</v>
      </c>
      <c r="D80" s="94">
        <f t="shared" si="62"/>
        <v>0</v>
      </c>
      <c r="E80" s="18">
        <f t="shared" si="62"/>
        <v>4579.2918094091801</v>
      </c>
      <c r="F80" s="553">
        <f t="shared" si="62"/>
        <v>4481.104201449316</v>
      </c>
      <c r="G80" s="18">
        <f t="shared" si="62"/>
        <v>640</v>
      </c>
      <c r="H80" s="18">
        <f t="shared" si="62"/>
        <v>1725.6501188564996</v>
      </c>
      <c r="I80" s="553">
        <f t="shared" si="62"/>
        <v>0</v>
      </c>
      <c r="J80" s="553">
        <f t="shared" si="62"/>
        <v>0</v>
      </c>
      <c r="K80" s="553">
        <f t="shared" si="62"/>
        <v>209.85370195630247</v>
      </c>
      <c r="L80" s="553">
        <f t="shared" si="62"/>
        <v>138.10657012046343</v>
      </c>
      <c r="M80" s="553">
        <f t="shared" si="62"/>
        <v>1464.9663648341784</v>
      </c>
      <c r="N80" s="553">
        <f t="shared" si="62"/>
        <v>440</v>
      </c>
      <c r="O80" s="553">
        <f t="shared" si="62"/>
        <v>0</v>
      </c>
      <c r="P80" s="18">
        <f t="shared" si="62"/>
        <v>3360</v>
      </c>
      <c r="Q80" s="18">
        <f t="shared" si="62"/>
        <v>0</v>
      </c>
      <c r="R80" s="18">
        <f t="shared" si="46"/>
        <v>408.17444627668448</v>
      </c>
      <c r="S80" s="20">
        <f t="shared" si="40"/>
        <v>2418.3380931473444</v>
      </c>
      <c r="T80" s="768">
        <f t="shared" si="47"/>
        <v>176.77581721286472</v>
      </c>
      <c r="U80" s="865">
        <f t="shared" ref="U80:AL80" si="63">U37+U16+U58</f>
        <v>1213.3172511301809</v>
      </c>
      <c r="V80" s="775">
        <f t="shared" si="63"/>
        <v>0</v>
      </c>
      <c r="W80" s="76">
        <f t="shared" si="63"/>
        <v>7.4400970549182395</v>
      </c>
      <c r="X80" s="76">
        <f t="shared" si="63"/>
        <v>11.744909805857494</v>
      </c>
      <c r="Y80" s="76">
        <f t="shared" si="63"/>
        <v>1.6465242163348179</v>
      </c>
      <c r="Z80" s="76">
        <f t="shared" si="63"/>
        <v>14.043229483449458</v>
      </c>
      <c r="AA80" s="76">
        <f t="shared" si="63"/>
        <v>63.082690499784121</v>
      </c>
      <c r="AB80" s="76">
        <f t="shared" si="63"/>
        <v>7.7667354622073326</v>
      </c>
      <c r="AC80" s="76">
        <f t="shared" si="63"/>
        <v>3.6722748828556129</v>
      </c>
      <c r="AD80" s="76">
        <f t="shared" si="63"/>
        <v>19.86494803513262</v>
      </c>
      <c r="AE80" s="765">
        <f t="shared" si="63"/>
        <v>47.514407772325036</v>
      </c>
      <c r="AF80" s="856">
        <f t="shared" si="63"/>
        <v>105.6723391563151</v>
      </c>
      <c r="AG80" s="500">
        <f t="shared" si="63"/>
        <v>229.69359139130384</v>
      </c>
      <c r="AH80" s="500">
        <f t="shared" si="63"/>
        <v>70.445757182008336</v>
      </c>
      <c r="AI80" s="554">
        <f t="shared" si="63"/>
        <v>2.3627585470571613</v>
      </c>
      <c r="AJ80" s="529">
        <f t="shared" si="63"/>
        <v>0</v>
      </c>
      <c r="AK80" s="793">
        <f t="shared" si="63"/>
        <v>0</v>
      </c>
      <c r="AL80" s="525">
        <f t="shared" si="63"/>
        <v>0</v>
      </c>
      <c r="AM80" s="22">
        <f t="shared" si="49"/>
        <v>27805.578374393011</v>
      </c>
      <c r="AN80" s="102">
        <f t="shared" si="42"/>
        <v>7820</v>
      </c>
      <c r="AO80" s="24">
        <f t="shared" si="42"/>
        <v>0</v>
      </c>
      <c r="AP80" s="455">
        <f t="shared" si="43"/>
        <v>78.049479175274627</v>
      </c>
      <c r="AQ80" s="301">
        <f>AN80+AO80</f>
        <v>7820</v>
      </c>
    </row>
    <row r="81" spans="2:43" ht="26.25" customHeight="1" x14ac:dyDescent="0.2">
      <c r="B81" s="152" t="s">
        <v>50</v>
      </c>
      <c r="C81" s="17">
        <f t="shared" ref="C81:Q81" si="64">C38+C17+C59</f>
        <v>9730</v>
      </c>
      <c r="D81" s="94">
        <f t="shared" si="64"/>
        <v>0</v>
      </c>
      <c r="E81" s="18">
        <f t="shared" si="64"/>
        <v>1079.2918094091799</v>
      </c>
      <c r="F81" s="553">
        <f t="shared" si="64"/>
        <v>3171.1042014493164</v>
      </c>
      <c r="G81" s="18">
        <f t="shared" si="64"/>
        <v>740</v>
      </c>
      <c r="H81" s="18">
        <f t="shared" si="64"/>
        <v>6805.6501188564998</v>
      </c>
      <c r="I81" s="553">
        <f t="shared" si="64"/>
        <v>0</v>
      </c>
      <c r="J81" s="553">
        <f t="shared" si="64"/>
        <v>0</v>
      </c>
      <c r="K81" s="553">
        <f t="shared" si="64"/>
        <v>349.85370195630247</v>
      </c>
      <c r="L81" s="553">
        <f t="shared" si="64"/>
        <v>138.10657012046343</v>
      </c>
      <c r="M81" s="553">
        <f t="shared" si="64"/>
        <v>1524.9663648341784</v>
      </c>
      <c r="N81" s="553">
        <f t="shared" si="64"/>
        <v>480</v>
      </c>
      <c r="O81" s="553">
        <f t="shared" si="64"/>
        <v>0</v>
      </c>
      <c r="P81" s="18">
        <f t="shared" si="64"/>
        <v>3890</v>
      </c>
      <c r="Q81" s="18">
        <f t="shared" si="64"/>
        <v>0</v>
      </c>
      <c r="R81" s="18">
        <f t="shared" si="46"/>
        <v>728.17444627668453</v>
      </c>
      <c r="S81" s="20">
        <f t="shared" si="40"/>
        <v>5518.3380931473439</v>
      </c>
      <c r="T81" s="768">
        <f t="shared" si="47"/>
        <v>250.77581721286472</v>
      </c>
      <c r="U81" s="865">
        <f t="shared" ref="U81:AL81" si="65">U38+U17+U59</f>
        <v>1213.3172511301809</v>
      </c>
      <c r="V81" s="775">
        <f t="shared" si="65"/>
        <v>0</v>
      </c>
      <c r="W81" s="76">
        <f t="shared" si="65"/>
        <v>7.4400970549182395</v>
      </c>
      <c r="X81" s="76">
        <f t="shared" si="65"/>
        <v>85.744909805857489</v>
      </c>
      <c r="Y81" s="76">
        <f t="shared" si="65"/>
        <v>1.6465242163348179</v>
      </c>
      <c r="Z81" s="76">
        <f t="shared" si="65"/>
        <v>14.043229483449458</v>
      </c>
      <c r="AA81" s="76">
        <f t="shared" si="65"/>
        <v>63.082690499784121</v>
      </c>
      <c r="AB81" s="76">
        <f t="shared" si="65"/>
        <v>7.7667354622073326</v>
      </c>
      <c r="AC81" s="76">
        <f t="shared" si="65"/>
        <v>3.6722748828556129</v>
      </c>
      <c r="AD81" s="76">
        <f t="shared" si="65"/>
        <v>19.86494803513262</v>
      </c>
      <c r="AE81" s="765">
        <f t="shared" si="65"/>
        <v>47.514407772325036</v>
      </c>
      <c r="AF81" s="856">
        <f t="shared" si="65"/>
        <v>105.6723391563151</v>
      </c>
      <c r="AG81" s="500">
        <f t="shared" si="65"/>
        <v>549.69359139130381</v>
      </c>
      <c r="AH81" s="500">
        <f t="shared" si="65"/>
        <v>70.445757182008336</v>
      </c>
      <c r="AI81" s="554">
        <f t="shared" si="65"/>
        <v>2.3627585470571613</v>
      </c>
      <c r="AJ81" s="529">
        <f t="shared" si="65"/>
        <v>0</v>
      </c>
      <c r="AK81" s="793">
        <f t="shared" si="65"/>
        <v>0</v>
      </c>
      <c r="AL81" s="525">
        <f t="shared" si="65"/>
        <v>0</v>
      </c>
      <c r="AM81" s="22">
        <f t="shared" si="49"/>
        <v>35619.578374393015</v>
      </c>
      <c r="AN81" s="102">
        <f t="shared" si="42"/>
        <v>11215</v>
      </c>
      <c r="AO81" s="24">
        <f t="shared" si="42"/>
        <v>0</v>
      </c>
      <c r="AP81" s="455">
        <f t="shared" si="43"/>
        <v>76.054017375051586</v>
      </c>
      <c r="AQ81" s="301">
        <f t="shared" si="44"/>
        <v>11215</v>
      </c>
    </row>
    <row r="82" spans="2:43" ht="26.25" customHeight="1" x14ac:dyDescent="0.2">
      <c r="B82" s="151" t="s">
        <v>51</v>
      </c>
      <c r="C82" s="17">
        <f t="shared" ref="C82:Q82" si="66">C39+C18+C60</f>
        <v>7000</v>
      </c>
      <c r="D82" s="94">
        <f t="shared" si="66"/>
        <v>0</v>
      </c>
      <c r="E82" s="18">
        <f t="shared" si="66"/>
        <v>1779.2918094091799</v>
      </c>
      <c r="F82" s="553">
        <f t="shared" si="66"/>
        <v>2571.1042014493164</v>
      </c>
      <c r="G82" s="18">
        <f t="shared" si="66"/>
        <v>530</v>
      </c>
      <c r="H82" s="18">
        <f t="shared" si="66"/>
        <v>1775.6501188564996</v>
      </c>
      <c r="I82" s="553">
        <f t="shared" si="66"/>
        <v>0</v>
      </c>
      <c r="J82" s="553">
        <f t="shared" si="66"/>
        <v>0</v>
      </c>
      <c r="K82" s="553">
        <f t="shared" si="66"/>
        <v>229.85370195630247</v>
      </c>
      <c r="L82" s="553">
        <f t="shared" si="66"/>
        <v>138.10657012046343</v>
      </c>
      <c r="M82" s="553">
        <f t="shared" si="66"/>
        <v>1844.9663648341784</v>
      </c>
      <c r="N82" s="553">
        <f t="shared" si="66"/>
        <v>330</v>
      </c>
      <c r="O82" s="553">
        <f t="shared" si="66"/>
        <v>0</v>
      </c>
      <c r="P82" s="18">
        <f t="shared" si="66"/>
        <v>3930</v>
      </c>
      <c r="Q82" s="18">
        <f t="shared" si="66"/>
        <v>0</v>
      </c>
      <c r="R82" s="18">
        <f t="shared" si="46"/>
        <v>518.17444627668442</v>
      </c>
      <c r="S82" s="20">
        <f t="shared" si="40"/>
        <v>2528.3380931473444</v>
      </c>
      <c r="T82" s="768">
        <f t="shared" si="47"/>
        <v>176.77581721286472</v>
      </c>
      <c r="U82" s="865">
        <f t="shared" ref="U82:AL82" si="67">U39+U18+U60</f>
        <v>1213.3172511301809</v>
      </c>
      <c r="V82" s="775">
        <f t="shared" si="67"/>
        <v>0</v>
      </c>
      <c r="W82" s="76">
        <f t="shared" si="67"/>
        <v>7.4400970549182395</v>
      </c>
      <c r="X82" s="76">
        <f t="shared" si="67"/>
        <v>11.744909805857494</v>
      </c>
      <c r="Y82" s="76">
        <f t="shared" si="67"/>
        <v>1.6465242163348179</v>
      </c>
      <c r="Z82" s="76">
        <f t="shared" si="67"/>
        <v>14.043229483449458</v>
      </c>
      <c r="AA82" s="76">
        <f t="shared" si="67"/>
        <v>63.082690499784121</v>
      </c>
      <c r="AB82" s="76">
        <f t="shared" si="67"/>
        <v>7.7667354622073326</v>
      </c>
      <c r="AC82" s="76">
        <f t="shared" si="67"/>
        <v>3.6722748828556129</v>
      </c>
      <c r="AD82" s="76">
        <f t="shared" si="67"/>
        <v>19.86494803513262</v>
      </c>
      <c r="AE82" s="765">
        <f t="shared" si="67"/>
        <v>47.514407772325036</v>
      </c>
      <c r="AF82" s="856">
        <f t="shared" si="67"/>
        <v>105.6723391563151</v>
      </c>
      <c r="AG82" s="500">
        <f t="shared" si="67"/>
        <v>339.69359139130381</v>
      </c>
      <c r="AH82" s="500">
        <f t="shared" si="67"/>
        <v>70.445757182008336</v>
      </c>
      <c r="AI82" s="554">
        <f t="shared" si="67"/>
        <v>2.3627585470571613</v>
      </c>
      <c r="AJ82" s="529">
        <f t="shared" si="67"/>
        <v>0</v>
      </c>
      <c r="AK82" s="793">
        <f t="shared" si="67"/>
        <v>0</v>
      </c>
      <c r="AL82" s="525">
        <f t="shared" si="67"/>
        <v>0</v>
      </c>
      <c r="AM82" s="22">
        <f t="shared" si="49"/>
        <v>24565.578374393015</v>
      </c>
      <c r="AN82" s="102">
        <f t="shared" si="42"/>
        <v>6600</v>
      </c>
      <c r="AO82" s="24">
        <f t="shared" si="42"/>
        <v>0</v>
      </c>
      <c r="AP82" s="455">
        <f t="shared" si="43"/>
        <v>78.822789936018495</v>
      </c>
      <c r="AQ82" s="301">
        <f t="shared" si="44"/>
        <v>6600</v>
      </c>
    </row>
    <row r="83" spans="2:43" ht="26.25" customHeight="1" thickBot="1" x14ac:dyDescent="0.25">
      <c r="B83" s="154" t="s">
        <v>52</v>
      </c>
      <c r="C83" s="295">
        <f t="shared" ref="C83:Q83" si="68">C40+C19+C61</f>
        <v>5700</v>
      </c>
      <c r="D83" s="295">
        <f t="shared" si="68"/>
        <v>54600</v>
      </c>
      <c r="E83" s="98">
        <f t="shared" si="68"/>
        <v>1079.2918094091799</v>
      </c>
      <c r="F83" s="623">
        <f t="shared" si="68"/>
        <v>4971.104201449316</v>
      </c>
      <c r="G83" s="98">
        <f t="shared" si="68"/>
        <v>530</v>
      </c>
      <c r="H83" s="98">
        <f t="shared" si="68"/>
        <v>10845.6501188565</v>
      </c>
      <c r="I83" s="623">
        <f t="shared" si="68"/>
        <v>0</v>
      </c>
      <c r="J83" s="623">
        <f t="shared" si="68"/>
        <v>0</v>
      </c>
      <c r="K83" s="623">
        <f t="shared" si="68"/>
        <v>25836.853701956301</v>
      </c>
      <c r="L83" s="623">
        <f t="shared" si="68"/>
        <v>138.10657012046343</v>
      </c>
      <c r="M83" s="623">
        <f t="shared" si="68"/>
        <v>1474.9663648341784</v>
      </c>
      <c r="N83" s="623">
        <f t="shared" si="68"/>
        <v>180</v>
      </c>
      <c r="O83" s="623">
        <f t="shared" si="68"/>
        <v>0</v>
      </c>
      <c r="P83" s="98">
        <f t="shared" si="68"/>
        <v>3840</v>
      </c>
      <c r="Q83" s="98">
        <f t="shared" si="68"/>
        <v>0</v>
      </c>
      <c r="R83" s="98">
        <f>SUM(AF83:AI83)</f>
        <v>1713.1744462766844</v>
      </c>
      <c r="S83" s="296">
        <f>S19+S40</f>
        <v>3438.3380931473444</v>
      </c>
      <c r="T83" s="868">
        <f t="shared" si="47"/>
        <v>176.77581721286472</v>
      </c>
      <c r="U83" s="866">
        <f>U40+U19+U61</f>
        <v>1213.3172511301809</v>
      </c>
      <c r="V83" s="860">
        <f t="shared" ref="V83:AL83" si="69">V40+V19+V61</f>
        <v>0</v>
      </c>
      <c r="W83" s="666">
        <f t="shared" si="69"/>
        <v>7.4400970549182395</v>
      </c>
      <c r="X83" s="666">
        <f t="shared" si="69"/>
        <v>11.744909805857494</v>
      </c>
      <c r="Y83" s="666">
        <f t="shared" si="69"/>
        <v>1.6465242163348179</v>
      </c>
      <c r="Z83" s="666">
        <f t="shared" si="69"/>
        <v>14.043229483449458</v>
      </c>
      <c r="AA83" s="666">
        <f t="shared" si="69"/>
        <v>63.082690499784121</v>
      </c>
      <c r="AB83" s="666">
        <f t="shared" si="69"/>
        <v>7.7667354622073326</v>
      </c>
      <c r="AC83" s="666">
        <f t="shared" si="69"/>
        <v>3.6722748828556129</v>
      </c>
      <c r="AD83" s="666">
        <f t="shared" si="69"/>
        <v>19.86494803513262</v>
      </c>
      <c r="AE83" s="861">
        <f t="shared" si="69"/>
        <v>47.514407772325036</v>
      </c>
      <c r="AF83" s="855">
        <f t="shared" si="69"/>
        <v>105.6723391563151</v>
      </c>
      <c r="AG83" s="688">
        <f>AG40+AG19+AG61</f>
        <v>1534.6935913913039</v>
      </c>
      <c r="AH83" s="688">
        <f t="shared" si="69"/>
        <v>70.445757182008336</v>
      </c>
      <c r="AI83" s="689">
        <f t="shared" si="69"/>
        <v>2.3627585470571613</v>
      </c>
      <c r="AJ83" s="667">
        <f t="shared" si="69"/>
        <v>0</v>
      </c>
      <c r="AK83" s="851">
        <f t="shared" si="69"/>
        <v>0</v>
      </c>
      <c r="AL83" s="853">
        <f t="shared" si="69"/>
        <v>0</v>
      </c>
      <c r="AM83" s="461">
        <f>SUM(C83:U83)+AJ83+AK83+AL83</f>
        <v>115737.57837439302</v>
      </c>
      <c r="AN83" s="299">
        <f t="shared" si="42"/>
        <v>6320</v>
      </c>
      <c r="AO83" s="670">
        <f t="shared" si="42"/>
        <v>0</v>
      </c>
      <c r="AP83" s="671">
        <f t="shared" si="43"/>
        <v>94.822115853704418</v>
      </c>
      <c r="AQ83" s="692">
        <f t="shared" si="44"/>
        <v>6320</v>
      </c>
    </row>
    <row r="84" spans="2:43" s="293" customFormat="1" ht="26.25" customHeight="1" thickBot="1" x14ac:dyDescent="0.25">
      <c r="B84" s="736" t="s">
        <v>53</v>
      </c>
      <c r="C84" s="82">
        <f t="shared" ref="C84:AL84" si="70">SUM(C72:C83)</f>
        <v>77280</v>
      </c>
      <c r="D84" s="82">
        <f t="shared" si="70"/>
        <v>54600</v>
      </c>
      <c r="E84" s="83">
        <f t="shared" si="70"/>
        <v>25871.501712910162</v>
      </c>
      <c r="F84" s="83">
        <f t="shared" si="70"/>
        <v>45663.250417391791</v>
      </c>
      <c r="G84" s="83">
        <f t="shared" si="70"/>
        <v>9570</v>
      </c>
      <c r="H84" s="83">
        <f t="shared" si="70"/>
        <v>69777.801426278005</v>
      </c>
      <c r="I84" s="83">
        <f t="shared" si="70"/>
        <v>0</v>
      </c>
      <c r="J84" s="83">
        <f t="shared" si="70"/>
        <v>0</v>
      </c>
      <c r="K84" s="115">
        <f t="shared" si="70"/>
        <v>29445.244423475626</v>
      </c>
      <c r="L84" s="83">
        <f t="shared" si="70"/>
        <v>1657.2788414455611</v>
      </c>
      <c r="M84" s="83">
        <f t="shared" si="70"/>
        <v>20069.596378010134</v>
      </c>
      <c r="N84" s="83">
        <f t="shared" si="70"/>
        <v>4490</v>
      </c>
      <c r="O84" s="83">
        <f t="shared" si="70"/>
        <v>0</v>
      </c>
      <c r="P84" s="83">
        <f t="shared" si="70"/>
        <v>51970</v>
      </c>
      <c r="Q84" s="83">
        <f t="shared" si="70"/>
        <v>0</v>
      </c>
      <c r="R84" s="83">
        <f t="shared" si="70"/>
        <v>8303.093355320214</v>
      </c>
      <c r="S84" s="84">
        <f>SUM(S72:S83)</f>
        <v>36080.057117768134</v>
      </c>
      <c r="T84" s="769">
        <f t="shared" si="70"/>
        <v>2343.3098065543768</v>
      </c>
      <c r="U84" s="772">
        <f t="shared" si="70"/>
        <v>14559.807013562175</v>
      </c>
      <c r="V84" s="530">
        <f t="shared" si="70"/>
        <v>0</v>
      </c>
      <c r="W84" s="85">
        <f t="shared" si="70"/>
        <v>89.28116465901887</v>
      </c>
      <c r="X84" s="85">
        <f t="shared" si="70"/>
        <v>362.93891767028998</v>
      </c>
      <c r="Y84" s="85">
        <f t="shared" si="70"/>
        <v>19.758290596017815</v>
      </c>
      <c r="Z84" s="85">
        <f t="shared" si="70"/>
        <v>168.51875380139356</v>
      </c>
      <c r="AA84" s="85">
        <f t="shared" si="70"/>
        <v>756.99228599740945</v>
      </c>
      <c r="AB84" s="85">
        <f t="shared" si="70"/>
        <v>93.200825546488019</v>
      </c>
      <c r="AC84" s="85">
        <f t="shared" si="70"/>
        <v>44.067298594267349</v>
      </c>
      <c r="AD84" s="85">
        <f t="shared" si="70"/>
        <v>238.37937642159139</v>
      </c>
      <c r="AE84" s="87">
        <f t="shared" si="70"/>
        <v>570.17289326790058</v>
      </c>
      <c r="AF84" s="183">
        <f t="shared" si="70"/>
        <v>1268.0680698757808</v>
      </c>
      <c r="AG84" s="120">
        <f t="shared" si="70"/>
        <v>6161.3230966956462</v>
      </c>
      <c r="AH84" s="419">
        <f t="shared" si="70"/>
        <v>845.3490861841002</v>
      </c>
      <c r="AI84" s="183">
        <f t="shared" si="70"/>
        <v>28.353102564685937</v>
      </c>
      <c r="AJ84" s="530">
        <f t="shared" si="70"/>
        <v>0</v>
      </c>
      <c r="AK84" s="196">
        <f t="shared" si="70"/>
        <v>0</v>
      </c>
      <c r="AL84" s="598">
        <f t="shared" si="70"/>
        <v>0</v>
      </c>
      <c r="AM84" s="298">
        <f>SUM(C84:U84)+AJ84+AK84+AL84</f>
        <v>451680.94049271627</v>
      </c>
      <c r="AN84" s="324">
        <f>SUM(AN72:AN83)</f>
        <v>89305</v>
      </c>
      <c r="AO84" s="266">
        <f>SUM(AO72:AO83)</f>
        <v>0</v>
      </c>
      <c r="AP84" s="454">
        <f>(AM84*100)/(AM84+AQ84)</f>
        <v>83.492177279383043</v>
      </c>
      <c r="AQ84" s="200">
        <f t="shared" si="44"/>
        <v>89305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10" spans="2:10" ht="16.5" x14ac:dyDescent="0.25">
      <c r="B110" s="1074"/>
      <c r="C110" s="1074"/>
      <c r="D110" s="1074"/>
      <c r="E110" s="1074"/>
      <c r="F110" s="1074"/>
      <c r="G110" s="1074"/>
      <c r="H110" s="1074"/>
      <c r="I110" s="1074"/>
      <c r="J110" s="1074"/>
    </row>
    <row r="111" spans="2:10" ht="16.5" x14ac:dyDescent="0.25">
      <c r="B111" s="1073"/>
      <c r="C111" s="1073"/>
      <c r="D111" s="1073"/>
      <c r="E111" s="1073"/>
      <c r="F111" s="1073"/>
      <c r="G111" s="1073"/>
      <c r="H111" s="1073"/>
      <c r="I111" s="1073"/>
      <c r="J111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1:J111"/>
    <mergeCell ref="B67:AQ67"/>
    <mergeCell ref="B68:AQ68"/>
    <mergeCell ref="B110:J110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r:id="rId5">
            <anchor moveWithCells="1" sizeWithCells="1">
              <from>
                <xdr:col>1</xdr:col>
                <xdr:colOff>752475</xdr:colOff>
                <xdr:row>0</xdr:row>
                <xdr:rowOff>219075</xdr:rowOff>
              </from>
              <to>
                <xdr:col>2</xdr:col>
                <xdr:colOff>800100</xdr:colOff>
                <xdr:row>3</xdr:row>
                <xdr:rowOff>180975</xdr:rowOff>
              </to>
            </anchor>
          </objectPr>
        </oleObject>
      </mc:Choice>
      <mc:Fallback>
        <oleObject progId="Word.Document.8" shapeId="1843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111"/>
  <sheetViews>
    <sheetView topLeftCell="R67" zoomScale="78" zoomScaleNormal="78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7.7109375" style="1" customWidth="1"/>
    <col min="4" max="4" width="14.140625" style="1" customWidth="1"/>
    <col min="5" max="5" width="12.7109375" style="1" customWidth="1"/>
    <col min="6" max="6" width="13.7109375" style="1" customWidth="1"/>
    <col min="7" max="7" width="14.85546875" style="1" customWidth="1"/>
    <col min="8" max="8" width="12.7109375" style="1" customWidth="1"/>
    <col min="9" max="9" width="15.42578125" style="1" customWidth="1"/>
    <col min="10" max="10" width="16.5703125" style="1" customWidth="1"/>
    <col min="11" max="11" width="13.28515625" style="1" bestFit="1" customWidth="1"/>
    <col min="12" max="13" width="12.7109375" style="1" customWidth="1"/>
    <col min="14" max="14" width="12.85546875" style="1" customWidth="1"/>
    <col min="15" max="16" width="12.7109375" style="1" customWidth="1"/>
    <col min="17" max="17" width="23.140625" style="1" bestFit="1" customWidth="1"/>
    <col min="18" max="35" width="12.7109375" style="1" customWidth="1"/>
    <col min="36" max="36" width="13.5703125" style="1" customWidth="1"/>
    <col min="37" max="37" width="12.7109375" style="1" customWidth="1"/>
    <col min="38" max="38" width="13.28515625" style="1" bestFit="1" customWidth="1"/>
    <col min="39" max="39" width="12.7109375" style="1" customWidth="1"/>
    <col min="40" max="40" width="21.14062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245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55.5" customHeight="1" x14ac:dyDescent="0.2">
      <c r="B6" s="1064" t="s">
        <v>67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912" t="s">
        <v>187</v>
      </c>
      <c r="AG6" s="913" t="s">
        <v>189</v>
      </c>
      <c r="AH6" s="914" t="s">
        <v>188</v>
      </c>
      <c r="AI6" s="915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19930</v>
      </c>
      <c r="D8" s="295"/>
      <c r="E8" s="295">
        <v>520</v>
      </c>
      <c r="F8" s="295">
        <v>4660</v>
      </c>
      <c r="G8" s="295">
        <v>10880</v>
      </c>
      <c r="H8" s="295">
        <v>11940</v>
      </c>
      <c r="I8" s="465"/>
      <c r="J8" s="18"/>
      <c r="K8" s="295">
        <v>50</v>
      </c>
      <c r="L8" s="465"/>
      <c r="M8" s="295">
        <v>690</v>
      </c>
      <c r="N8" s="295"/>
      <c r="O8" s="465"/>
      <c r="P8" s="295">
        <v>3760</v>
      </c>
      <c r="Q8" s="295"/>
      <c r="R8" s="295">
        <f>SUM(AF8:AI8)</f>
        <v>260</v>
      </c>
      <c r="S8" s="497">
        <v>560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>
        <v>260</v>
      </c>
      <c r="AH8" s="494"/>
      <c r="AI8" s="835"/>
      <c r="AJ8" s="77"/>
      <c r="AK8" s="21"/>
      <c r="AL8" s="525"/>
      <c r="AM8" s="27">
        <f t="shared" ref="AM8:AM19" si="0">SUM(C8:S8)+T8+U8+AJ8+AK8+AL8</f>
        <v>53250</v>
      </c>
      <c r="AN8" s="896">
        <v>39120</v>
      </c>
      <c r="AO8" s="281">
        <v>0</v>
      </c>
      <c r="AP8" s="14">
        <f t="shared" ref="AP8:AP20" si="1">(AM8*100)/(AM8+AQ8)</f>
        <v>57.648587203637547</v>
      </c>
      <c r="AQ8" s="550">
        <f t="shared" ref="AQ8:AQ20" si="2">AN8+AO8</f>
        <v>39120</v>
      </c>
    </row>
    <row r="9" spans="2:43" ht="26.25" customHeight="1" x14ac:dyDescent="0.2">
      <c r="B9" s="151" t="s">
        <v>42</v>
      </c>
      <c r="C9" s="94">
        <v>17820</v>
      </c>
      <c r="D9" s="295"/>
      <c r="E9" s="94">
        <v>860</v>
      </c>
      <c r="F9" s="94">
        <v>8440</v>
      </c>
      <c r="G9" s="94">
        <v>1200</v>
      </c>
      <c r="H9" s="94">
        <v>8540</v>
      </c>
      <c r="I9" s="332"/>
      <c r="J9" s="18"/>
      <c r="K9" s="94">
        <v>330</v>
      </c>
      <c r="L9" s="332"/>
      <c r="M9" s="94">
        <v>700</v>
      </c>
      <c r="N9" s="94"/>
      <c r="O9" s="332"/>
      <c r="P9" s="18">
        <v>7620</v>
      </c>
      <c r="Q9" s="18"/>
      <c r="R9" s="295">
        <f t="shared" ref="R9:R19" si="3">SUM(AF9:AI9)</f>
        <v>310</v>
      </c>
      <c r="S9" s="20">
        <v>1220</v>
      </c>
      <c r="T9" s="771">
        <f t="shared" ref="T9:T19" si="4">SUM(V9:AE9)</f>
        <v>46</v>
      </c>
      <c r="U9" s="892">
        <v>0</v>
      </c>
      <c r="V9" s="467">
        <v>0</v>
      </c>
      <c r="W9" s="467">
        <v>0</v>
      </c>
      <c r="X9" s="467">
        <v>46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77">
        <v>0</v>
      </c>
      <c r="AE9" s="512">
        <v>0</v>
      </c>
      <c r="AF9" s="17"/>
      <c r="AG9" s="18">
        <v>310</v>
      </c>
      <c r="AH9" s="18"/>
      <c r="AI9" s="520"/>
      <c r="AJ9" s="77"/>
      <c r="AK9" s="21"/>
      <c r="AL9" s="525"/>
      <c r="AM9" s="22">
        <f t="shared" si="0"/>
        <v>47086</v>
      </c>
      <c r="AN9" s="423">
        <v>29860</v>
      </c>
      <c r="AO9" s="24">
        <v>0</v>
      </c>
      <c r="AP9" s="25">
        <f t="shared" si="1"/>
        <v>61.193564317833285</v>
      </c>
      <c r="AQ9" s="301">
        <f t="shared" si="2"/>
        <v>29860</v>
      </c>
    </row>
    <row r="10" spans="2:43" ht="26.25" customHeight="1" x14ac:dyDescent="0.2">
      <c r="B10" s="152" t="s">
        <v>43</v>
      </c>
      <c r="C10" s="94">
        <v>18330</v>
      </c>
      <c r="D10" s="295"/>
      <c r="E10" s="94">
        <v>660</v>
      </c>
      <c r="F10" s="94">
        <v>5340</v>
      </c>
      <c r="G10" s="94">
        <v>850</v>
      </c>
      <c r="H10" s="94">
        <v>14820</v>
      </c>
      <c r="I10" s="332"/>
      <c r="J10" s="18"/>
      <c r="K10" s="94">
        <v>340</v>
      </c>
      <c r="L10" s="332"/>
      <c r="M10" s="94">
        <v>1320</v>
      </c>
      <c r="N10" s="94"/>
      <c r="O10" s="332"/>
      <c r="P10" s="18">
        <v>7680</v>
      </c>
      <c r="Q10" s="18"/>
      <c r="R10" s="295">
        <f t="shared" si="3"/>
        <v>950</v>
      </c>
      <c r="S10" s="20">
        <v>910</v>
      </c>
      <c r="T10" s="771">
        <f t="shared" si="4"/>
        <v>0</v>
      </c>
      <c r="U10" s="892">
        <v>0</v>
      </c>
      <c r="V10" s="467">
        <v>0</v>
      </c>
      <c r="W10" s="467">
        <v>0</v>
      </c>
      <c r="X10" s="467">
        <v>0</v>
      </c>
      <c r="Y10" s="467">
        <v>0</v>
      </c>
      <c r="Z10" s="467">
        <v>0</v>
      </c>
      <c r="AA10" s="467">
        <v>0</v>
      </c>
      <c r="AB10" s="467">
        <v>0</v>
      </c>
      <c r="AC10" s="467">
        <v>0</v>
      </c>
      <c r="AD10" s="477">
        <v>0</v>
      </c>
      <c r="AE10" s="512">
        <v>0</v>
      </c>
      <c r="AF10" s="17"/>
      <c r="AG10" s="18">
        <v>950</v>
      </c>
      <c r="AH10" s="18"/>
      <c r="AI10" s="520"/>
      <c r="AJ10" s="181"/>
      <c r="AK10" s="180"/>
      <c r="AL10" s="526"/>
      <c r="AM10" s="22">
        <f t="shared" si="0"/>
        <v>51200</v>
      </c>
      <c r="AN10" s="423">
        <v>52740</v>
      </c>
      <c r="AO10" s="24">
        <v>0</v>
      </c>
      <c r="AP10" s="25">
        <f t="shared" si="1"/>
        <v>49.259187993072928</v>
      </c>
      <c r="AQ10" s="301">
        <f t="shared" si="2"/>
        <v>52740</v>
      </c>
    </row>
    <row r="11" spans="2:43" ht="26.25" customHeight="1" x14ac:dyDescent="0.2">
      <c r="B11" s="152" t="s">
        <v>44</v>
      </c>
      <c r="C11" s="94">
        <v>18310</v>
      </c>
      <c r="D11" s="295"/>
      <c r="E11" s="94">
        <v>0</v>
      </c>
      <c r="F11" s="94">
        <v>5680</v>
      </c>
      <c r="G11" s="94">
        <v>1040</v>
      </c>
      <c r="H11" s="94">
        <v>10355</v>
      </c>
      <c r="I11" s="332"/>
      <c r="J11" s="18"/>
      <c r="K11" s="94">
        <v>430</v>
      </c>
      <c r="L11" s="332"/>
      <c r="M11" s="94">
        <v>1490</v>
      </c>
      <c r="N11" s="94"/>
      <c r="O11" s="332"/>
      <c r="P11" s="18">
        <v>8100</v>
      </c>
      <c r="Q11" s="18"/>
      <c r="R11" s="295">
        <f t="shared" si="3"/>
        <v>360</v>
      </c>
      <c r="S11" s="20">
        <v>2360</v>
      </c>
      <c r="T11" s="771">
        <f t="shared" si="4"/>
        <v>0</v>
      </c>
      <c r="U11" s="892">
        <v>0</v>
      </c>
      <c r="V11" s="467">
        <v>0</v>
      </c>
      <c r="W11" s="467">
        <v>0</v>
      </c>
      <c r="X11" s="467">
        <v>0</v>
      </c>
      <c r="Y11" s="467">
        <v>0</v>
      </c>
      <c r="Z11" s="467">
        <v>0</v>
      </c>
      <c r="AA11" s="467">
        <v>0</v>
      </c>
      <c r="AB11" s="467">
        <v>0</v>
      </c>
      <c r="AC11" s="467">
        <v>0</v>
      </c>
      <c r="AD11" s="477">
        <v>0</v>
      </c>
      <c r="AE11" s="512">
        <v>0</v>
      </c>
      <c r="AF11" s="17"/>
      <c r="AG11" s="18">
        <v>360</v>
      </c>
      <c r="AH11" s="18"/>
      <c r="AI11" s="520"/>
      <c r="AJ11" s="181"/>
      <c r="AK11" s="180"/>
      <c r="AL11" s="526"/>
      <c r="AM11" s="22">
        <f t="shared" si="0"/>
        <v>48125</v>
      </c>
      <c r="AN11" s="423">
        <v>38420</v>
      </c>
      <c r="AO11" s="24">
        <v>0</v>
      </c>
      <c r="AP11" s="25">
        <f t="shared" si="1"/>
        <v>55.606909700155988</v>
      </c>
      <c r="AQ11" s="301">
        <f t="shared" si="2"/>
        <v>38420</v>
      </c>
    </row>
    <row r="12" spans="2:43" ht="26.25" customHeight="1" x14ac:dyDescent="0.2">
      <c r="B12" s="153" t="s">
        <v>45</v>
      </c>
      <c r="C12" s="94">
        <v>16690</v>
      </c>
      <c r="D12" s="94"/>
      <c r="E12" s="94">
        <v>3860</v>
      </c>
      <c r="F12" s="94">
        <v>6530</v>
      </c>
      <c r="G12" s="94">
        <v>2120</v>
      </c>
      <c r="H12" s="94">
        <v>18020</v>
      </c>
      <c r="I12" s="332"/>
      <c r="J12" s="18"/>
      <c r="K12" s="94">
        <v>350</v>
      </c>
      <c r="L12" s="332"/>
      <c r="M12" s="94">
        <v>750</v>
      </c>
      <c r="N12" s="94"/>
      <c r="O12" s="332"/>
      <c r="P12" s="18">
        <v>11450</v>
      </c>
      <c r="Q12" s="18"/>
      <c r="R12" s="295">
        <f t="shared" si="3"/>
        <v>550</v>
      </c>
      <c r="S12" s="20">
        <v>1710</v>
      </c>
      <c r="T12" s="771">
        <f t="shared" si="4"/>
        <v>0</v>
      </c>
      <c r="U12" s="892">
        <v>0</v>
      </c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77">
        <v>0</v>
      </c>
      <c r="AE12" s="512">
        <v>0</v>
      </c>
      <c r="AF12" s="17"/>
      <c r="AG12" s="18">
        <v>550</v>
      </c>
      <c r="AH12" s="18"/>
      <c r="AI12" s="520"/>
      <c r="AJ12" s="181"/>
      <c r="AK12" s="180"/>
      <c r="AL12" s="526"/>
      <c r="AM12" s="22">
        <f t="shared" si="0"/>
        <v>62030</v>
      </c>
      <c r="AN12" s="423">
        <v>39940</v>
      </c>
      <c r="AO12" s="24">
        <v>0</v>
      </c>
      <c r="AP12" s="25">
        <f t="shared" si="1"/>
        <v>60.831617142296757</v>
      </c>
      <c r="AQ12" s="301">
        <f t="shared" si="2"/>
        <v>39940</v>
      </c>
    </row>
    <row r="13" spans="2:43" ht="26.25" customHeight="1" x14ac:dyDescent="0.2">
      <c r="B13" s="151" t="s">
        <v>46</v>
      </c>
      <c r="C13" s="95">
        <v>22610</v>
      </c>
      <c r="D13" s="95"/>
      <c r="E13" s="95">
        <v>2390</v>
      </c>
      <c r="F13" s="95">
        <v>10760</v>
      </c>
      <c r="G13" s="95">
        <v>1330</v>
      </c>
      <c r="H13" s="95">
        <v>11490</v>
      </c>
      <c r="I13" s="277"/>
      <c r="J13" s="18"/>
      <c r="K13" s="18">
        <v>110</v>
      </c>
      <c r="L13" s="277"/>
      <c r="M13" s="18">
        <v>450</v>
      </c>
      <c r="N13" s="18"/>
      <c r="O13" s="277"/>
      <c r="P13" s="18">
        <v>9090</v>
      </c>
      <c r="Q13" s="18"/>
      <c r="R13" s="295">
        <f t="shared" si="3"/>
        <v>620</v>
      </c>
      <c r="S13" s="30">
        <v>1100</v>
      </c>
      <c r="T13" s="771">
        <f t="shared" si="4"/>
        <v>0</v>
      </c>
      <c r="U13" s="892">
        <v>0</v>
      </c>
      <c r="V13" s="467">
        <v>0</v>
      </c>
      <c r="W13" s="467">
        <v>0</v>
      </c>
      <c r="X13" s="467">
        <v>0</v>
      </c>
      <c r="Y13" s="467">
        <v>0</v>
      </c>
      <c r="Z13" s="467">
        <v>0</v>
      </c>
      <c r="AA13" s="467">
        <v>0</v>
      </c>
      <c r="AB13" s="467">
        <v>0</v>
      </c>
      <c r="AC13" s="467">
        <v>0</v>
      </c>
      <c r="AD13" s="477">
        <v>0</v>
      </c>
      <c r="AE13" s="512">
        <v>0</v>
      </c>
      <c r="AF13" s="17"/>
      <c r="AG13" s="18">
        <v>620</v>
      </c>
      <c r="AH13" s="18"/>
      <c r="AI13" s="520"/>
      <c r="AJ13" s="573"/>
      <c r="AK13" s="180"/>
      <c r="AL13" s="526"/>
      <c r="AM13" s="22">
        <f t="shared" si="0"/>
        <v>59950</v>
      </c>
      <c r="AN13" s="422">
        <v>42590</v>
      </c>
      <c r="AO13" s="31">
        <v>0</v>
      </c>
      <c r="AP13" s="32">
        <f t="shared" si="1"/>
        <v>58.464989272479031</v>
      </c>
      <c r="AQ13" s="620">
        <f t="shared" si="2"/>
        <v>42590</v>
      </c>
    </row>
    <row r="14" spans="2:43" ht="26.25" customHeight="1" x14ac:dyDescent="0.2">
      <c r="B14" s="152" t="s">
        <v>47</v>
      </c>
      <c r="C14" s="94">
        <v>13050</v>
      </c>
      <c r="D14" s="94"/>
      <c r="E14" s="94">
        <v>4500</v>
      </c>
      <c r="F14" s="94">
        <v>5780</v>
      </c>
      <c r="G14" s="94">
        <v>1100</v>
      </c>
      <c r="H14" s="94">
        <v>17270</v>
      </c>
      <c r="I14" s="277"/>
      <c r="J14" s="18"/>
      <c r="K14" s="18">
        <v>170</v>
      </c>
      <c r="L14" s="277"/>
      <c r="M14" s="18">
        <v>630</v>
      </c>
      <c r="N14" s="18"/>
      <c r="O14" s="277"/>
      <c r="P14" s="18">
        <v>6630</v>
      </c>
      <c r="Q14" s="18"/>
      <c r="R14" s="295">
        <f t="shared" si="3"/>
        <v>130</v>
      </c>
      <c r="S14" s="20">
        <v>630</v>
      </c>
      <c r="T14" s="771">
        <f t="shared" si="4"/>
        <v>0</v>
      </c>
      <c r="U14" s="892">
        <v>0</v>
      </c>
      <c r="V14" s="467">
        <v>0</v>
      </c>
      <c r="W14" s="467">
        <v>0</v>
      </c>
      <c r="X14" s="467">
        <v>0</v>
      </c>
      <c r="Y14" s="467">
        <v>0</v>
      </c>
      <c r="Z14" s="467">
        <v>0</v>
      </c>
      <c r="AA14" s="467">
        <v>0</v>
      </c>
      <c r="AB14" s="467">
        <v>0</v>
      </c>
      <c r="AC14" s="467">
        <v>0</v>
      </c>
      <c r="AD14" s="477">
        <v>0</v>
      </c>
      <c r="AE14" s="512">
        <v>0</v>
      </c>
      <c r="AF14" s="17"/>
      <c r="AG14" s="18">
        <v>130</v>
      </c>
      <c r="AH14" s="18"/>
      <c r="AI14" s="520"/>
      <c r="AJ14" s="77"/>
      <c r="AK14" s="180"/>
      <c r="AL14" s="526"/>
      <c r="AM14" s="22">
        <f t="shared" si="0"/>
        <v>49890</v>
      </c>
      <c r="AN14" s="423">
        <v>38990</v>
      </c>
      <c r="AO14" s="24">
        <v>0</v>
      </c>
      <c r="AP14" s="25">
        <f t="shared" si="1"/>
        <v>56.131863186318633</v>
      </c>
      <c r="AQ14" s="301">
        <f t="shared" si="2"/>
        <v>38990</v>
      </c>
    </row>
    <row r="15" spans="2:43" ht="26.25" customHeight="1" x14ac:dyDescent="0.2">
      <c r="B15" s="151" t="s">
        <v>48</v>
      </c>
      <c r="C15" s="94">
        <v>16820</v>
      </c>
      <c r="D15" s="94"/>
      <c r="E15" s="94">
        <v>920</v>
      </c>
      <c r="F15" s="94">
        <v>7760</v>
      </c>
      <c r="G15" s="94">
        <v>1060</v>
      </c>
      <c r="H15" s="94">
        <v>9800</v>
      </c>
      <c r="I15" s="277"/>
      <c r="J15" s="18"/>
      <c r="K15" s="18">
        <v>580</v>
      </c>
      <c r="L15" s="608"/>
      <c r="M15" s="18">
        <v>2730</v>
      </c>
      <c r="N15" s="18"/>
      <c r="O15" s="608"/>
      <c r="P15" s="18">
        <v>6890</v>
      </c>
      <c r="Q15" s="18"/>
      <c r="R15" s="295">
        <f t="shared" si="3"/>
        <v>1040</v>
      </c>
      <c r="S15" s="20">
        <v>7955</v>
      </c>
      <c r="T15" s="771">
        <f t="shared" si="4"/>
        <v>0</v>
      </c>
      <c r="U15" s="892">
        <v>0</v>
      </c>
      <c r="V15" s="467">
        <v>0</v>
      </c>
      <c r="W15" s="467">
        <v>0</v>
      </c>
      <c r="X15" s="467">
        <v>0</v>
      </c>
      <c r="Y15" s="467">
        <v>0</v>
      </c>
      <c r="Z15" s="467">
        <v>0</v>
      </c>
      <c r="AA15" s="467">
        <v>0</v>
      </c>
      <c r="AB15" s="467">
        <v>0</v>
      </c>
      <c r="AC15" s="467">
        <v>0</v>
      </c>
      <c r="AD15" s="477">
        <v>0</v>
      </c>
      <c r="AE15" s="512">
        <v>0</v>
      </c>
      <c r="AF15" s="17"/>
      <c r="AG15" s="18">
        <v>1040</v>
      </c>
      <c r="AH15" s="18"/>
      <c r="AI15" s="520"/>
      <c r="AJ15" s="77"/>
      <c r="AK15" s="180"/>
      <c r="AL15" s="526"/>
      <c r="AM15" s="22">
        <f t="shared" si="0"/>
        <v>55555</v>
      </c>
      <c r="AN15" s="423">
        <v>51760</v>
      </c>
      <c r="AO15" s="24">
        <v>0</v>
      </c>
      <c r="AP15" s="25">
        <f t="shared" si="1"/>
        <v>51.76815915762009</v>
      </c>
      <c r="AQ15" s="301">
        <f t="shared" si="2"/>
        <v>51760</v>
      </c>
    </row>
    <row r="16" spans="2:43" ht="26.25" customHeight="1" x14ac:dyDescent="0.2">
      <c r="B16" s="152" t="s">
        <v>49</v>
      </c>
      <c r="C16" s="94">
        <v>14580</v>
      </c>
      <c r="D16" s="94"/>
      <c r="E16" s="94">
        <v>1890</v>
      </c>
      <c r="F16" s="94">
        <v>8450</v>
      </c>
      <c r="G16" s="94">
        <v>1360</v>
      </c>
      <c r="H16" s="94">
        <v>12740</v>
      </c>
      <c r="I16" s="277"/>
      <c r="J16" s="18"/>
      <c r="K16" s="18">
        <v>1310</v>
      </c>
      <c r="L16" s="608"/>
      <c r="M16" s="18">
        <v>1110</v>
      </c>
      <c r="N16" s="18">
        <v>0</v>
      </c>
      <c r="O16" s="608"/>
      <c r="P16" s="18">
        <v>5380</v>
      </c>
      <c r="Q16" s="18"/>
      <c r="R16" s="295">
        <f t="shared" si="3"/>
        <v>1050</v>
      </c>
      <c r="S16" s="20">
        <v>5730</v>
      </c>
      <c r="T16" s="771">
        <f t="shared" si="4"/>
        <v>0</v>
      </c>
      <c r="U16" s="892">
        <v>0</v>
      </c>
      <c r="V16" s="467">
        <v>0</v>
      </c>
      <c r="W16" s="467">
        <v>0</v>
      </c>
      <c r="X16" s="467">
        <v>0</v>
      </c>
      <c r="Y16" s="467">
        <v>0</v>
      </c>
      <c r="Z16" s="467">
        <v>0</v>
      </c>
      <c r="AA16" s="467">
        <v>0</v>
      </c>
      <c r="AB16" s="467">
        <v>0</v>
      </c>
      <c r="AC16" s="467">
        <v>0</v>
      </c>
      <c r="AD16" s="477">
        <v>0</v>
      </c>
      <c r="AE16" s="512">
        <v>0</v>
      </c>
      <c r="AF16" s="17"/>
      <c r="AG16" s="18">
        <v>1050</v>
      </c>
      <c r="AH16" s="18"/>
      <c r="AI16" s="520"/>
      <c r="AJ16" s="77"/>
      <c r="AK16" s="180"/>
      <c r="AL16" s="526"/>
      <c r="AM16" s="22">
        <f t="shared" si="0"/>
        <v>53600</v>
      </c>
      <c r="AN16" s="423">
        <v>36770</v>
      </c>
      <c r="AO16" s="24">
        <v>0</v>
      </c>
      <c r="AP16" s="25">
        <f t="shared" si="1"/>
        <v>59.311718490649554</v>
      </c>
      <c r="AQ16" s="301">
        <f t="shared" si="2"/>
        <v>36770</v>
      </c>
    </row>
    <row r="17" spans="2:43" ht="26.25" customHeight="1" x14ac:dyDescent="0.2">
      <c r="B17" s="152" t="s">
        <v>50</v>
      </c>
      <c r="C17" s="94">
        <v>20090</v>
      </c>
      <c r="D17" s="94"/>
      <c r="E17" s="94">
        <v>0</v>
      </c>
      <c r="F17" s="94">
        <v>8070</v>
      </c>
      <c r="G17" s="94">
        <v>1600</v>
      </c>
      <c r="H17" s="94">
        <v>13130</v>
      </c>
      <c r="I17" s="277"/>
      <c r="J17" s="18"/>
      <c r="K17" s="18">
        <v>380</v>
      </c>
      <c r="L17" s="608"/>
      <c r="M17" s="18">
        <v>1660</v>
      </c>
      <c r="N17" s="18"/>
      <c r="O17" s="608"/>
      <c r="P17" s="18">
        <v>6800</v>
      </c>
      <c r="Q17" s="18"/>
      <c r="R17" s="295">
        <f t="shared" si="3"/>
        <v>580</v>
      </c>
      <c r="S17" s="20">
        <v>4585</v>
      </c>
      <c r="T17" s="771">
        <f t="shared" si="4"/>
        <v>0</v>
      </c>
      <c r="U17" s="892">
        <v>0</v>
      </c>
      <c r="V17" s="467">
        <v>0</v>
      </c>
      <c r="W17" s="467">
        <v>0</v>
      </c>
      <c r="X17" s="467">
        <v>0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77">
        <v>0</v>
      </c>
      <c r="AE17" s="512">
        <v>0</v>
      </c>
      <c r="AF17" s="17"/>
      <c r="AG17" s="18">
        <v>580</v>
      </c>
      <c r="AH17" s="18"/>
      <c r="AI17" s="520"/>
      <c r="AJ17" s="77"/>
      <c r="AK17" s="180"/>
      <c r="AL17" s="526"/>
      <c r="AM17" s="22">
        <f t="shared" si="0"/>
        <v>56895</v>
      </c>
      <c r="AN17" s="423">
        <v>38755</v>
      </c>
      <c r="AO17" s="24">
        <v>0</v>
      </c>
      <c r="AP17" s="25">
        <f t="shared" si="1"/>
        <v>59.482488238369051</v>
      </c>
      <c r="AQ17" s="301">
        <f t="shared" si="2"/>
        <v>38755</v>
      </c>
    </row>
    <row r="18" spans="2:43" ht="26.25" customHeight="1" x14ac:dyDescent="0.2">
      <c r="B18" s="151" t="s">
        <v>51</v>
      </c>
      <c r="C18" s="94">
        <v>17640</v>
      </c>
      <c r="D18" s="94"/>
      <c r="E18" s="94">
        <v>1400</v>
      </c>
      <c r="F18" s="94">
        <v>7520</v>
      </c>
      <c r="G18" s="94">
        <v>1120</v>
      </c>
      <c r="H18" s="94">
        <v>9500</v>
      </c>
      <c r="I18" s="277"/>
      <c r="J18" s="18">
        <v>0</v>
      </c>
      <c r="K18" s="18">
        <v>380</v>
      </c>
      <c r="L18" s="608"/>
      <c r="M18" s="18">
        <v>1130</v>
      </c>
      <c r="N18" s="18">
        <v>0</v>
      </c>
      <c r="O18" s="608"/>
      <c r="P18" s="18">
        <v>9520</v>
      </c>
      <c r="Q18" s="18">
        <v>0</v>
      </c>
      <c r="R18" s="295">
        <f t="shared" si="3"/>
        <v>550</v>
      </c>
      <c r="S18" s="20">
        <v>4205</v>
      </c>
      <c r="T18" s="771">
        <f t="shared" si="4"/>
        <v>0</v>
      </c>
      <c r="U18" s="892">
        <v>0</v>
      </c>
      <c r="V18" s="467">
        <v>0</v>
      </c>
      <c r="W18" s="467">
        <v>0</v>
      </c>
      <c r="X18" s="467">
        <v>0</v>
      </c>
      <c r="Y18" s="467">
        <v>0</v>
      </c>
      <c r="Z18" s="467">
        <v>0</v>
      </c>
      <c r="AA18" s="467">
        <v>0</v>
      </c>
      <c r="AB18" s="467">
        <v>0</v>
      </c>
      <c r="AC18" s="467">
        <v>0</v>
      </c>
      <c r="AD18" s="477">
        <v>0</v>
      </c>
      <c r="AE18" s="512">
        <v>0</v>
      </c>
      <c r="AF18" s="17"/>
      <c r="AG18" s="18">
        <v>550</v>
      </c>
      <c r="AH18" s="18"/>
      <c r="AI18" s="520"/>
      <c r="AJ18" s="77"/>
      <c r="AK18" s="21"/>
      <c r="AL18" s="525"/>
      <c r="AM18" s="22">
        <f>SUM(C18:S18)+T18+U18+AJ18+AK18+AL18</f>
        <v>52965</v>
      </c>
      <c r="AN18" s="423">
        <v>38930</v>
      </c>
      <c r="AO18" s="24">
        <v>0</v>
      </c>
      <c r="AP18" s="25">
        <f>(AM18*100)/(AM18+AQ18)</f>
        <v>57.636432885358289</v>
      </c>
      <c r="AQ18" s="301">
        <f t="shared" si="2"/>
        <v>38930</v>
      </c>
    </row>
    <row r="19" spans="2:43" ht="26.25" customHeight="1" thickBot="1" x14ac:dyDescent="0.25">
      <c r="B19" s="153" t="s">
        <v>52</v>
      </c>
      <c r="C19" s="261">
        <v>17625</v>
      </c>
      <c r="D19" s="261">
        <v>58800</v>
      </c>
      <c r="E19" s="261">
        <v>0</v>
      </c>
      <c r="F19" s="261">
        <v>10370</v>
      </c>
      <c r="G19" s="261">
        <v>1120</v>
      </c>
      <c r="H19" s="261">
        <v>13570</v>
      </c>
      <c r="I19" s="333"/>
      <c r="J19" s="79"/>
      <c r="K19" s="261">
        <v>250</v>
      </c>
      <c r="L19" s="333"/>
      <c r="M19" s="261">
        <v>650</v>
      </c>
      <c r="N19" s="261"/>
      <c r="O19" s="333"/>
      <c r="P19" s="79">
        <v>3380</v>
      </c>
      <c r="Q19" s="79"/>
      <c r="R19" s="295">
        <f t="shared" si="3"/>
        <v>580</v>
      </c>
      <c r="S19" s="80">
        <v>9560</v>
      </c>
      <c r="T19" s="771">
        <f t="shared" si="4"/>
        <v>0</v>
      </c>
      <c r="U19" s="892">
        <v>0</v>
      </c>
      <c r="V19" s="467">
        <v>0</v>
      </c>
      <c r="W19" s="467">
        <v>0</v>
      </c>
      <c r="X19" s="467">
        <v>0</v>
      </c>
      <c r="Y19" s="467">
        <v>0</v>
      </c>
      <c r="Z19" s="467">
        <v>0</v>
      </c>
      <c r="AA19" s="467">
        <v>0</v>
      </c>
      <c r="AB19" s="467">
        <v>0</v>
      </c>
      <c r="AC19" s="467">
        <v>0</v>
      </c>
      <c r="AD19" s="467">
        <v>0</v>
      </c>
      <c r="AE19" s="541">
        <v>0</v>
      </c>
      <c r="AF19" s="757"/>
      <c r="AG19" s="18">
        <v>580</v>
      </c>
      <c r="AH19" s="98"/>
      <c r="AI19" s="836"/>
      <c r="AJ19" s="481"/>
      <c r="AK19" s="192"/>
      <c r="AL19" s="527"/>
      <c r="AM19" s="27">
        <f t="shared" si="0"/>
        <v>115905</v>
      </c>
      <c r="AN19" s="643">
        <v>36080</v>
      </c>
      <c r="AO19" s="194">
        <v>0</v>
      </c>
      <c r="AP19" s="33">
        <f t="shared" si="1"/>
        <v>76.260815212027509</v>
      </c>
      <c r="AQ19" s="323">
        <f t="shared" si="2"/>
        <v>36080</v>
      </c>
    </row>
    <row r="20" spans="2:43" ht="26.25" customHeight="1" thickBot="1" x14ac:dyDescent="0.25">
      <c r="B20" s="265" t="s">
        <v>53</v>
      </c>
      <c r="C20" s="82">
        <f t="shared" ref="C20:AO20" si="5">SUM(C8:C19)</f>
        <v>213495</v>
      </c>
      <c r="D20" s="82">
        <f t="shared" si="5"/>
        <v>58800</v>
      </c>
      <c r="E20" s="83">
        <f t="shared" si="5"/>
        <v>17000</v>
      </c>
      <c r="F20" s="83">
        <f t="shared" si="5"/>
        <v>89360</v>
      </c>
      <c r="G20" s="83">
        <f t="shared" si="5"/>
        <v>24780</v>
      </c>
      <c r="H20" s="83">
        <f t="shared" si="5"/>
        <v>151175</v>
      </c>
      <c r="I20" s="195">
        <f t="shared" si="5"/>
        <v>0</v>
      </c>
      <c r="J20" s="83">
        <f t="shared" si="5"/>
        <v>0</v>
      </c>
      <c r="K20" s="83">
        <f t="shared" si="5"/>
        <v>4680</v>
      </c>
      <c r="L20" s="328">
        <f t="shared" si="5"/>
        <v>0</v>
      </c>
      <c r="M20" s="83">
        <f t="shared" si="5"/>
        <v>13310</v>
      </c>
      <c r="N20" s="83">
        <f t="shared" si="5"/>
        <v>0</v>
      </c>
      <c r="O20" s="328">
        <f t="shared" si="5"/>
        <v>0</v>
      </c>
      <c r="P20" s="83">
        <f t="shared" si="5"/>
        <v>86300</v>
      </c>
      <c r="Q20" s="83">
        <f t="shared" si="5"/>
        <v>0</v>
      </c>
      <c r="R20" s="83">
        <f t="shared" si="5"/>
        <v>6980</v>
      </c>
      <c r="S20" s="84">
        <f>SUM(S8:S19)</f>
        <v>40525</v>
      </c>
      <c r="T20" s="748">
        <f t="shared" si="5"/>
        <v>46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46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6980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>SUM(AL8:AL19)</f>
        <v>0</v>
      </c>
      <c r="AM20" s="36">
        <f>SUM(AM8:AM19)</f>
        <v>706451</v>
      </c>
      <c r="AN20" s="644">
        <f>SUM(AN8:AN19)</f>
        <v>483955</v>
      </c>
      <c r="AO20" s="199">
        <f t="shared" si="5"/>
        <v>0</v>
      </c>
      <c r="AP20" s="37">
        <f t="shared" si="1"/>
        <v>59.345383003781905</v>
      </c>
      <c r="AQ20" s="200">
        <f t="shared" si="2"/>
        <v>483955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CAFASSE.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67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230</v>
      </c>
      <c r="AG28" s="713" t="s">
        <v>230</v>
      </c>
      <c r="AH28" s="713" t="s">
        <v>230</v>
      </c>
      <c r="AI28" s="206" t="s">
        <v>230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Foglio2!D7</f>
        <v>0</v>
      </c>
      <c r="D29" s="340">
        <v>0</v>
      </c>
      <c r="E29" s="215">
        <f>Foglio2!E7</f>
        <v>3416.8002647960707</v>
      </c>
      <c r="F29" s="215">
        <f>Foglio2!F7</f>
        <v>794.94062173333498</v>
      </c>
      <c r="G29" s="329">
        <f>Foglio2!G7</f>
        <v>0</v>
      </c>
      <c r="H29" s="329">
        <f>Foglio2!H7</f>
        <v>334.4650176510026</v>
      </c>
      <c r="I29" s="329">
        <f>Foglio2!I7</f>
        <v>0</v>
      </c>
      <c r="J29" s="277">
        <v>0</v>
      </c>
      <c r="K29" s="215">
        <f>Foglio2!K7</f>
        <v>474.40383042029481</v>
      </c>
      <c r="L29" s="215">
        <f>Foglio2!L7</f>
        <v>437.21499713408548</v>
      </c>
      <c r="M29" s="215">
        <f>Foglio2!M7</f>
        <v>3941.2894343710582</v>
      </c>
      <c r="N29" s="215">
        <f>Foglio2!N7</f>
        <v>0</v>
      </c>
      <c r="O29" s="215">
        <f>Foglio2!O7</f>
        <v>0</v>
      </c>
      <c r="P29" s="329">
        <f>Foglio2!P7</f>
        <v>0</v>
      </c>
      <c r="Q29" s="329">
        <f>Foglio2!Q7</f>
        <v>0</v>
      </c>
      <c r="R29" s="215">
        <f t="shared" ref="R29:R34" si="6">SUM(AF29:AI29)</f>
        <v>1070.5858485278079</v>
      </c>
      <c r="S29" s="619">
        <f>Foglio2!T7</f>
        <v>6547.9030626779968</v>
      </c>
      <c r="T29" s="842">
        <f t="shared" ref="T29:T34" si="7">SUM(V29:AE29)</f>
        <v>559.63332047623032</v>
      </c>
      <c r="U29" s="437">
        <f>Foglio2!V7</f>
        <v>3841.0953078691841</v>
      </c>
      <c r="V29" s="844">
        <f>Foglio2!W7</f>
        <v>0</v>
      </c>
      <c r="W29" s="489">
        <f>Foglio2!X7</f>
        <v>23.553709354348857</v>
      </c>
      <c r="X29" s="489">
        <f>Foglio2!Y7</f>
        <v>37.18179882846291</v>
      </c>
      <c r="Y29" s="489">
        <f>Foglio2!Z7</f>
        <v>5.2125331901162291</v>
      </c>
      <c r="Z29" s="489">
        <f>Foglio2!AA7</f>
        <v>44.457772957536527</v>
      </c>
      <c r="AA29" s="489">
        <f>Foglio2!AB7</f>
        <v>199.70591060234327</v>
      </c>
      <c r="AB29" s="489">
        <f>Foglio2!AC7</f>
        <v>24.587774643076369</v>
      </c>
      <c r="AC29" s="489">
        <f>Foglio2!AD7</f>
        <v>11.625613835625849</v>
      </c>
      <c r="AD29" s="489">
        <f>Foglio2!AE7</f>
        <v>62.888052253224139</v>
      </c>
      <c r="AE29" s="845">
        <f>Foglio2!AF7</f>
        <v>150.42015481149619</v>
      </c>
      <c r="AF29" s="434">
        <f>Foglio2!AG7</f>
        <v>334.53536222846708</v>
      </c>
      <c r="AG29" s="215">
        <f>Foglio2!AH7</f>
        <v>505.55475414080496</v>
      </c>
      <c r="AH29" s="215">
        <f>Foglio2!AI7</f>
        <v>223.01575875481532</v>
      </c>
      <c r="AI29" s="619">
        <f>Foglio2!AJ7</f>
        <v>7.4799734037205434</v>
      </c>
      <c r="AJ29" s="606"/>
      <c r="AK29" s="753"/>
      <c r="AL29" s="847"/>
      <c r="AM29" s="55">
        <f t="shared" ref="AM29:AM39" si="8">SUM(C29:S29)+T29+U29+AJ29+AK29+AL29</f>
        <v>21418.331705657067</v>
      </c>
      <c r="AN29" s="222">
        <v>0</v>
      </c>
      <c r="AO29" s="223">
        <v>0</v>
      </c>
      <c r="AP29" s="58">
        <f t="shared" ref="AP29:AP41" si="9">(AM29*100)/(AM29+AQ29)</f>
        <v>100</v>
      </c>
      <c r="AQ29" s="652"/>
    </row>
    <row r="30" spans="2:43" ht="26.25" customHeight="1" x14ac:dyDescent="0.2">
      <c r="B30" s="151" t="s">
        <v>42</v>
      </c>
      <c r="C30" s="340">
        <f t="shared" ref="C30:D38" si="10">C29</f>
        <v>0</v>
      </c>
      <c r="D30" s="340">
        <f t="shared" si="10"/>
        <v>0</v>
      </c>
      <c r="E30" s="434">
        <f t="shared" ref="E30:I32" si="11">E29</f>
        <v>3416.8002647960707</v>
      </c>
      <c r="F30" s="434">
        <f t="shared" si="11"/>
        <v>794.94062173333498</v>
      </c>
      <c r="G30" s="340">
        <f t="shared" si="11"/>
        <v>0</v>
      </c>
      <c r="H30" s="340">
        <f t="shared" si="11"/>
        <v>334.4650176510026</v>
      </c>
      <c r="I30" s="340">
        <f t="shared" si="11"/>
        <v>0</v>
      </c>
      <c r="J30" s="19"/>
      <c r="K30" s="434">
        <f t="shared" ref="K30:Q32" si="12">K29</f>
        <v>474.40383042029481</v>
      </c>
      <c r="L30" s="434">
        <f t="shared" si="12"/>
        <v>437.21499713408548</v>
      </c>
      <c r="M30" s="434">
        <f t="shared" si="12"/>
        <v>3941.2894343710582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1070.5858485278079</v>
      </c>
      <c r="S30" s="437">
        <f t="shared" ref="S30:S35" si="13">S29</f>
        <v>6547.9030626779968</v>
      </c>
      <c r="T30" s="842">
        <f t="shared" si="7"/>
        <v>559.63332047623032</v>
      </c>
      <c r="U30" s="437">
        <f t="shared" ref="U30:AI32" si="14">U29</f>
        <v>3841.0953078691841</v>
      </c>
      <c r="V30" s="844">
        <f t="shared" si="14"/>
        <v>0</v>
      </c>
      <c r="W30" s="433">
        <f t="shared" si="14"/>
        <v>23.553709354348857</v>
      </c>
      <c r="X30" s="433">
        <f t="shared" si="14"/>
        <v>37.18179882846291</v>
      </c>
      <c r="Y30" s="433">
        <f t="shared" si="14"/>
        <v>5.2125331901162291</v>
      </c>
      <c r="Z30" s="433">
        <f t="shared" si="14"/>
        <v>44.457772957536527</v>
      </c>
      <c r="AA30" s="433">
        <f t="shared" si="14"/>
        <v>199.70591060234327</v>
      </c>
      <c r="AB30" s="433">
        <f t="shared" si="14"/>
        <v>24.587774643076369</v>
      </c>
      <c r="AC30" s="433">
        <f t="shared" si="14"/>
        <v>11.625613835625849</v>
      </c>
      <c r="AD30" s="433">
        <f t="shared" si="14"/>
        <v>62.888052253224139</v>
      </c>
      <c r="AE30" s="846">
        <f t="shared" si="14"/>
        <v>150.42015481149619</v>
      </c>
      <c r="AF30" s="434">
        <f t="shared" si="14"/>
        <v>334.53536222846708</v>
      </c>
      <c r="AG30" s="434">
        <f t="shared" si="14"/>
        <v>505.55475414080496</v>
      </c>
      <c r="AH30" s="434">
        <f t="shared" si="14"/>
        <v>223.01575875481532</v>
      </c>
      <c r="AI30" s="437">
        <f t="shared" si="14"/>
        <v>7.4799734037205434</v>
      </c>
      <c r="AJ30" s="606"/>
      <c r="AK30" s="753"/>
      <c r="AL30" s="847"/>
      <c r="AM30" s="55">
        <f t="shared" si="8"/>
        <v>21418.331705657067</v>
      </c>
      <c r="AN30" s="56"/>
      <c r="AO30" s="57"/>
      <c r="AP30" s="58">
        <f t="shared" si="9"/>
        <v>100</v>
      </c>
      <c r="AQ30" s="652">
        <f t="shared" ref="AQ30:AQ41" si="15">AN30+AO30</f>
        <v>0</v>
      </c>
    </row>
    <row r="31" spans="2:43" ht="26.25" customHeight="1" x14ac:dyDescent="0.2">
      <c r="B31" s="152" t="s">
        <v>43</v>
      </c>
      <c r="C31" s="340">
        <f t="shared" si="10"/>
        <v>0</v>
      </c>
      <c r="D31" s="340">
        <f t="shared" ref="D31:D40" si="16">D30</f>
        <v>0</v>
      </c>
      <c r="E31" s="434">
        <f t="shared" si="11"/>
        <v>3416.8002647960707</v>
      </c>
      <c r="F31" s="434">
        <f t="shared" si="11"/>
        <v>794.94062173333498</v>
      </c>
      <c r="G31" s="340">
        <f t="shared" si="11"/>
        <v>0</v>
      </c>
      <c r="H31" s="340">
        <f t="shared" si="11"/>
        <v>334.4650176510026</v>
      </c>
      <c r="I31" s="340">
        <f t="shared" si="11"/>
        <v>0</v>
      </c>
      <c r="J31" s="19"/>
      <c r="K31" s="434">
        <f t="shared" si="12"/>
        <v>474.40383042029481</v>
      </c>
      <c r="L31" s="434">
        <f t="shared" si="12"/>
        <v>437.21499713408548</v>
      </c>
      <c r="M31" s="434">
        <f t="shared" si="12"/>
        <v>3941.2894343710582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1070.5858485278079</v>
      </c>
      <c r="S31" s="437">
        <f t="shared" si="13"/>
        <v>6547.9030626779968</v>
      </c>
      <c r="T31" s="842">
        <f t="shared" si="7"/>
        <v>559.63332047623032</v>
      </c>
      <c r="U31" s="437">
        <f t="shared" si="14"/>
        <v>3841.0953078691841</v>
      </c>
      <c r="V31" s="844">
        <f t="shared" si="14"/>
        <v>0</v>
      </c>
      <c r="W31" s="433">
        <f t="shared" si="14"/>
        <v>23.553709354348857</v>
      </c>
      <c r="X31" s="433">
        <f t="shared" si="14"/>
        <v>37.18179882846291</v>
      </c>
      <c r="Y31" s="433">
        <f t="shared" si="14"/>
        <v>5.2125331901162291</v>
      </c>
      <c r="Z31" s="433">
        <f t="shared" si="14"/>
        <v>44.457772957536527</v>
      </c>
      <c r="AA31" s="433">
        <f t="shared" si="14"/>
        <v>199.70591060234327</v>
      </c>
      <c r="AB31" s="433">
        <f t="shared" si="14"/>
        <v>24.587774643076369</v>
      </c>
      <c r="AC31" s="433">
        <f t="shared" si="14"/>
        <v>11.625613835625849</v>
      </c>
      <c r="AD31" s="433">
        <f t="shared" si="14"/>
        <v>62.888052253224139</v>
      </c>
      <c r="AE31" s="846">
        <f t="shared" si="14"/>
        <v>150.42015481149619</v>
      </c>
      <c r="AF31" s="434">
        <f t="shared" si="14"/>
        <v>334.53536222846708</v>
      </c>
      <c r="AG31" s="434">
        <f t="shared" si="14"/>
        <v>505.55475414080496</v>
      </c>
      <c r="AH31" s="434">
        <f t="shared" si="14"/>
        <v>223.01575875481532</v>
      </c>
      <c r="AI31" s="437">
        <f t="shared" si="14"/>
        <v>7.4799734037205434</v>
      </c>
      <c r="AJ31" s="606"/>
      <c r="AK31" s="753"/>
      <c r="AL31" s="847"/>
      <c r="AM31" s="55">
        <f t="shared" si="8"/>
        <v>21418.331705657067</v>
      </c>
      <c r="AN31" s="56"/>
      <c r="AO31" s="57"/>
      <c r="AP31" s="58">
        <f t="shared" si="9"/>
        <v>100</v>
      </c>
      <c r="AQ31" s="652">
        <f t="shared" si="15"/>
        <v>0</v>
      </c>
    </row>
    <row r="32" spans="2:43" ht="26.25" customHeight="1" x14ac:dyDescent="0.2">
      <c r="B32" s="152" t="s">
        <v>44</v>
      </c>
      <c r="C32" s="340">
        <f t="shared" si="10"/>
        <v>0</v>
      </c>
      <c r="D32" s="340">
        <f t="shared" si="16"/>
        <v>0</v>
      </c>
      <c r="E32" s="434">
        <f t="shared" si="11"/>
        <v>3416.8002647960707</v>
      </c>
      <c r="F32" s="434">
        <f t="shared" si="11"/>
        <v>794.94062173333498</v>
      </c>
      <c r="G32" s="340">
        <f t="shared" si="11"/>
        <v>0</v>
      </c>
      <c r="H32" s="340">
        <f t="shared" si="11"/>
        <v>334.4650176510026</v>
      </c>
      <c r="I32" s="340">
        <f t="shared" si="11"/>
        <v>0</v>
      </c>
      <c r="J32" s="19"/>
      <c r="K32" s="434">
        <f t="shared" si="12"/>
        <v>474.40383042029481</v>
      </c>
      <c r="L32" s="434">
        <f t="shared" si="12"/>
        <v>437.21499713408548</v>
      </c>
      <c r="M32" s="434">
        <f t="shared" si="12"/>
        <v>3941.2894343710582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1070.5858485278079</v>
      </c>
      <c r="S32" s="437">
        <f t="shared" si="13"/>
        <v>6547.9030626779968</v>
      </c>
      <c r="T32" s="842">
        <f t="shared" si="7"/>
        <v>559.63332047623032</v>
      </c>
      <c r="U32" s="437">
        <f t="shared" si="14"/>
        <v>3841.0953078691841</v>
      </c>
      <c r="V32" s="844">
        <f t="shared" si="14"/>
        <v>0</v>
      </c>
      <c r="W32" s="433">
        <f t="shared" si="14"/>
        <v>23.553709354348857</v>
      </c>
      <c r="X32" s="433">
        <f t="shared" si="14"/>
        <v>37.18179882846291</v>
      </c>
      <c r="Y32" s="433">
        <f t="shared" si="14"/>
        <v>5.2125331901162291</v>
      </c>
      <c r="Z32" s="433">
        <f t="shared" si="14"/>
        <v>44.457772957536527</v>
      </c>
      <c r="AA32" s="433">
        <f t="shared" si="14"/>
        <v>199.70591060234327</v>
      </c>
      <c r="AB32" s="433">
        <f t="shared" si="14"/>
        <v>24.587774643076369</v>
      </c>
      <c r="AC32" s="433">
        <f t="shared" si="14"/>
        <v>11.625613835625849</v>
      </c>
      <c r="AD32" s="433">
        <f t="shared" si="14"/>
        <v>62.888052253224139</v>
      </c>
      <c r="AE32" s="846">
        <f t="shared" si="14"/>
        <v>150.42015481149619</v>
      </c>
      <c r="AF32" s="434">
        <f t="shared" si="14"/>
        <v>334.53536222846708</v>
      </c>
      <c r="AG32" s="434">
        <f t="shared" si="14"/>
        <v>505.55475414080496</v>
      </c>
      <c r="AH32" s="434">
        <f t="shared" si="14"/>
        <v>223.01575875481532</v>
      </c>
      <c r="AI32" s="437">
        <f t="shared" si="14"/>
        <v>7.4799734037205434</v>
      </c>
      <c r="AJ32" s="606"/>
      <c r="AK32" s="753"/>
      <c r="AL32" s="847"/>
      <c r="AM32" s="55">
        <f t="shared" si="8"/>
        <v>21418.331705657067</v>
      </c>
      <c r="AN32" s="56"/>
      <c r="AO32" s="57"/>
      <c r="AP32" s="58">
        <f t="shared" si="9"/>
        <v>100</v>
      </c>
      <c r="AQ32" s="652">
        <f t="shared" si="15"/>
        <v>0</v>
      </c>
    </row>
    <row r="33" spans="2:43" ht="26.25" customHeight="1" x14ac:dyDescent="0.2">
      <c r="B33" s="153" t="s">
        <v>45</v>
      </c>
      <c r="C33" s="340">
        <f t="shared" si="10"/>
        <v>0</v>
      </c>
      <c r="D33" s="340">
        <f t="shared" si="16"/>
        <v>0</v>
      </c>
      <c r="E33" s="434">
        <f t="shared" ref="E33:I38" si="17">E32</f>
        <v>3416.8002647960707</v>
      </c>
      <c r="F33" s="434">
        <f t="shared" si="17"/>
        <v>794.94062173333498</v>
      </c>
      <c r="G33" s="340">
        <f t="shared" si="17"/>
        <v>0</v>
      </c>
      <c r="H33" s="340">
        <f t="shared" si="17"/>
        <v>334.4650176510026</v>
      </c>
      <c r="I33" s="340">
        <f t="shared" si="17"/>
        <v>0</v>
      </c>
      <c r="J33" s="19"/>
      <c r="K33" s="434">
        <f t="shared" ref="K33:Q33" si="18">K32</f>
        <v>474.40383042029481</v>
      </c>
      <c r="L33" s="434">
        <f t="shared" si="18"/>
        <v>437.21499713408548</v>
      </c>
      <c r="M33" s="434">
        <f t="shared" si="18"/>
        <v>3941.2894343710582</v>
      </c>
      <c r="N33" s="434">
        <f t="shared" si="18"/>
        <v>0</v>
      </c>
      <c r="O33" s="434">
        <f t="shared" si="18"/>
        <v>0</v>
      </c>
      <c r="P33" s="340">
        <f t="shared" si="18"/>
        <v>0</v>
      </c>
      <c r="Q33" s="340">
        <f t="shared" si="18"/>
        <v>0</v>
      </c>
      <c r="R33" s="215">
        <f t="shared" si="6"/>
        <v>1070.5858485278079</v>
      </c>
      <c r="S33" s="437">
        <f t="shared" si="13"/>
        <v>6547.9030626779968</v>
      </c>
      <c r="T33" s="842">
        <f t="shared" si="7"/>
        <v>559.63332047623032</v>
      </c>
      <c r="U33" s="437">
        <f t="shared" ref="U33:AI33" si="19">U32</f>
        <v>3841.0953078691841</v>
      </c>
      <c r="V33" s="844">
        <f t="shared" si="19"/>
        <v>0</v>
      </c>
      <c r="W33" s="433">
        <f t="shared" si="19"/>
        <v>23.553709354348857</v>
      </c>
      <c r="X33" s="433">
        <f t="shared" si="19"/>
        <v>37.18179882846291</v>
      </c>
      <c r="Y33" s="433">
        <f t="shared" si="19"/>
        <v>5.2125331901162291</v>
      </c>
      <c r="Z33" s="433">
        <f t="shared" si="19"/>
        <v>44.457772957536527</v>
      </c>
      <c r="AA33" s="433">
        <f t="shared" si="19"/>
        <v>199.70591060234327</v>
      </c>
      <c r="AB33" s="433">
        <f t="shared" si="19"/>
        <v>24.587774643076369</v>
      </c>
      <c r="AC33" s="433">
        <f t="shared" si="19"/>
        <v>11.625613835625849</v>
      </c>
      <c r="AD33" s="433">
        <f t="shared" si="19"/>
        <v>62.888052253224139</v>
      </c>
      <c r="AE33" s="846">
        <f t="shared" si="19"/>
        <v>150.42015481149619</v>
      </c>
      <c r="AF33" s="434">
        <f t="shared" si="19"/>
        <v>334.53536222846708</v>
      </c>
      <c r="AG33" s="434">
        <f t="shared" si="19"/>
        <v>505.55475414080496</v>
      </c>
      <c r="AH33" s="434">
        <f t="shared" si="19"/>
        <v>223.01575875481532</v>
      </c>
      <c r="AI33" s="437">
        <f t="shared" si="19"/>
        <v>7.4799734037205434</v>
      </c>
      <c r="AJ33" s="606"/>
      <c r="AK33" s="753"/>
      <c r="AL33" s="847"/>
      <c r="AM33" s="55">
        <f t="shared" si="8"/>
        <v>21418.331705657067</v>
      </c>
      <c r="AN33" s="56"/>
      <c r="AO33" s="57"/>
      <c r="AP33" s="58">
        <f t="shared" si="9"/>
        <v>100</v>
      </c>
      <c r="AQ33" s="652">
        <f t="shared" si="15"/>
        <v>0</v>
      </c>
    </row>
    <row r="34" spans="2:43" ht="26.25" customHeight="1" x14ac:dyDescent="0.2">
      <c r="B34" s="151" t="s">
        <v>46</v>
      </c>
      <c r="C34" s="340">
        <f t="shared" si="10"/>
        <v>0</v>
      </c>
      <c r="D34" s="340">
        <f t="shared" si="16"/>
        <v>0</v>
      </c>
      <c r="E34" s="434">
        <f t="shared" si="17"/>
        <v>3416.8002647960707</v>
      </c>
      <c r="F34" s="434">
        <f t="shared" si="17"/>
        <v>794.94062173333498</v>
      </c>
      <c r="G34" s="340">
        <f t="shared" si="17"/>
        <v>0</v>
      </c>
      <c r="H34" s="340">
        <f t="shared" si="17"/>
        <v>334.4650176510026</v>
      </c>
      <c r="I34" s="340">
        <f t="shared" si="17"/>
        <v>0</v>
      </c>
      <c r="J34" s="19"/>
      <c r="K34" s="434">
        <f t="shared" ref="K34:Q38" si="20">K33</f>
        <v>474.40383042029481</v>
      </c>
      <c r="L34" s="434">
        <f t="shared" si="20"/>
        <v>437.21499713408548</v>
      </c>
      <c r="M34" s="434">
        <f t="shared" si="20"/>
        <v>3941.2894343710582</v>
      </c>
      <c r="N34" s="434">
        <f t="shared" si="20"/>
        <v>0</v>
      </c>
      <c r="O34" s="434">
        <f t="shared" si="20"/>
        <v>0</v>
      </c>
      <c r="P34" s="340">
        <f t="shared" si="20"/>
        <v>0</v>
      </c>
      <c r="Q34" s="340">
        <f t="shared" si="20"/>
        <v>0</v>
      </c>
      <c r="R34" s="215">
        <f t="shared" si="6"/>
        <v>1070.5858485278079</v>
      </c>
      <c r="S34" s="437">
        <f t="shared" si="13"/>
        <v>6547.9030626779968</v>
      </c>
      <c r="T34" s="842">
        <f t="shared" si="7"/>
        <v>559.63332047623032</v>
      </c>
      <c r="U34" s="437">
        <f t="shared" ref="U34:AI38" si="21">U33</f>
        <v>3841.0953078691841</v>
      </c>
      <c r="V34" s="844">
        <f t="shared" si="21"/>
        <v>0</v>
      </c>
      <c r="W34" s="433">
        <f t="shared" si="21"/>
        <v>23.553709354348857</v>
      </c>
      <c r="X34" s="433">
        <f t="shared" si="21"/>
        <v>37.18179882846291</v>
      </c>
      <c r="Y34" s="433">
        <f t="shared" si="21"/>
        <v>5.2125331901162291</v>
      </c>
      <c r="Z34" s="433">
        <f t="shared" si="21"/>
        <v>44.457772957536527</v>
      </c>
      <c r="AA34" s="433">
        <f t="shared" si="21"/>
        <v>199.70591060234327</v>
      </c>
      <c r="AB34" s="433">
        <f t="shared" si="21"/>
        <v>24.587774643076369</v>
      </c>
      <c r="AC34" s="433">
        <f t="shared" si="21"/>
        <v>11.625613835625849</v>
      </c>
      <c r="AD34" s="433">
        <f t="shared" si="21"/>
        <v>62.888052253224139</v>
      </c>
      <c r="AE34" s="846">
        <f t="shared" si="21"/>
        <v>150.42015481149619</v>
      </c>
      <c r="AF34" s="434">
        <f t="shared" si="21"/>
        <v>334.53536222846708</v>
      </c>
      <c r="AG34" s="434">
        <f t="shared" si="21"/>
        <v>505.55475414080496</v>
      </c>
      <c r="AH34" s="434">
        <f t="shared" si="21"/>
        <v>223.01575875481532</v>
      </c>
      <c r="AI34" s="437">
        <f t="shared" si="21"/>
        <v>7.4799734037205434</v>
      </c>
      <c r="AJ34" s="606"/>
      <c r="AK34" s="753"/>
      <c r="AL34" s="847"/>
      <c r="AM34" s="55">
        <f t="shared" si="8"/>
        <v>21418.331705657067</v>
      </c>
      <c r="AN34" s="61"/>
      <c r="AO34" s="62"/>
      <c r="AP34" s="63">
        <f t="shared" si="9"/>
        <v>100</v>
      </c>
      <c r="AQ34" s="653">
        <f t="shared" si="15"/>
        <v>0</v>
      </c>
    </row>
    <row r="35" spans="2:43" ht="26.25" customHeight="1" x14ac:dyDescent="0.2">
      <c r="B35" s="152" t="s">
        <v>47</v>
      </c>
      <c r="C35" s="340">
        <f t="shared" si="10"/>
        <v>0</v>
      </c>
      <c r="D35" s="340">
        <f t="shared" si="16"/>
        <v>0</v>
      </c>
      <c r="E35" s="434">
        <f t="shared" si="17"/>
        <v>3416.8002647960707</v>
      </c>
      <c r="F35" s="434">
        <f t="shared" si="17"/>
        <v>794.94062173333498</v>
      </c>
      <c r="G35" s="340">
        <f t="shared" si="17"/>
        <v>0</v>
      </c>
      <c r="H35" s="340">
        <f t="shared" si="17"/>
        <v>334.4650176510026</v>
      </c>
      <c r="I35" s="340">
        <f t="shared" si="17"/>
        <v>0</v>
      </c>
      <c r="J35" s="19"/>
      <c r="K35" s="434">
        <f t="shared" si="20"/>
        <v>474.40383042029481</v>
      </c>
      <c r="L35" s="434">
        <f t="shared" si="20"/>
        <v>437.21499713408548</v>
      </c>
      <c r="M35" s="434">
        <f t="shared" si="20"/>
        <v>3941.2894343710582</v>
      </c>
      <c r="N35" s="434">
        <f t="shared" si="20"/>
        <v>0</v>
      </c>
      <c r="O35" s="434">
        <f t="shared" si="20"/>
        <v>0</v>
      </c>
      <c r="P35" s="340">
        <f t="shared" si="20"/>
        <v>0</v>
      </c>
      <c r="Q35" s="340">
        <f t="shared" si="20"/>
        <v>0</v>
      </c>
      <c r="R35" s="215">
        <f t="shared" ref="R35:R40" si="22">SUM(AF35:AI35)</f>
        <v>1070.5858485278079</v>
      </c>
      <c r="S35" s="437">
        <f t="shared" si="13"/>
        <v>6547.9030626779968</v>
      </c>
      <c r="T35" s="842">
        <f t="shared" ref="T35:T40" si="23">SUM(V35:AE35)</f>
        <v>559.63332047623032</v>
      </c>
      <c r="U35" s="437">
        <f t="shared" si="21"/>
        <v>3841.0953078691841</v>
      </c>
      <c r="V35" s="844">
        <f t="shared" si="21"/>
        <v>0</v>
      </c>
      <c r="W35" s="433">
        <f t="shared" si="21"/>
        <v>23.553709354348857</v>
      </c>
      <c r="X35" s="433">
        <f t="shared" si="21"/>
        <v>37.18179882846291</v>
      </c>
      <c r="Y35" s="433">
        <f t="shared" si="21"/>
        <v>5.2125331901162291</v>
      </c>
      <c r="Z35" s="433">
        <f t="shared" si="21"/>
        <v>44.457772957536527</v>
      </c>
      <c r="AA35" s="433">
        <f t="shared" si="21"/>
        <v>199.70591060234327</v>
      </c>
      <c r="AB35" s="433">
        <f t="shared" si="21"/>
        <v>24.587774643076369</v>
      </c>
      <c r="AC35" s="433">
        <f t="shared" si="21"/>
        <v>11.625613835625849</v>
      </c>
      <c r="AD35" s="433">
        <f t="shared" si="21"/>
        <v>62.888052253224139</v>
      </c>
      <c r="AE35" s="846">
        <f t="shared" si="21"/>
        <v>150.42015481149619</v>
      </c>
      <c r="AF35" s="434">
        <f t="shared" si="21"/>
        <v>334.53536222846708</v>
      </c>
      <c r="AG35" s="434">
        <f t="shared" si="21"/>
        <v>505.55475414080496</v>
      </c>
      <c r="AH35" s="434">
        <f t="shared" si="21"/>
        <v>223.01575875481532</v>
      </c>
      <c r="AI35" s="437">
        <f t="shared" si="21"/>
        <v>7.4799734037205434</v>
      </c>
      <c r="AJ35" s="606"/>
      <c r="AK35" s="753"/>
      <c r="AL35" s="847"/>
      <c r="AM35" s="55">
        <f t="shared" si="8"/>
        <v>21418.331705657067</v>
      </c>
      <c r="AN35" s="56"/>
      <c r="AO35" s="57"/>
      <c r="AP35" s="58">
        <f t="shared" si="9"/>
        <v>100</v>
      </c>
      <c r="AQ35" s="652">
        <f t="shared" si="15"/>
        <v>0</v>
      </c>
    </row>
    <row r="36" spans="2:43" ht="26.25" customHeight="1" x14ac:dyDescent="0.2">
      <c r="B36" s="151" t="s">
        <v>48</v>
      </c>
      <c r="C36" s="340">
        <f t="shared" si="10"/>
        <v>0</v>
      </c>
      <c r="D36" s="340">
        <f t="shared" si="16"/>
        <v>0</v>
      </c>
      <c r="E36" s="434">
        <f t="shared" si="17"/>
        <v>3416.8002647960707</v>
      </c>
      <c r="F36" s="434">
        <f t="shared" si="17"/>
        <v>794.94062173333498</v>
      </c>
      <c r="G36" s="340">
        <f t="shared" si="17"/>
        <v>0</v>
      </c>
      <c r="H36" s="340">
        <f t="shared" si="17"/>
        <v>334.4650176510026</v>
      </c>
      <c r="I36" s="340">
        <f t="shared" si="17"/>
        <v>0</v>
      </c>
      <c r="J36" s="19"/>
      <c r="K36" s="434">
        <f t="shared" si="20"/>
        <v>474.40383042029481</v>
      </c>
      <c r="L36" s="434">
        <f t="shared" si="20"/>
        <v>437.21499713408548</v>
      </c>
      <c r="M36" s="434">
        <f t="shared" si="20"/>
        <v>3941.2894343710582</v>
      </c>
      <c r="N36" s="434">
        <f t="shared" si="20"/>
        <v>0</v>
      </c>
      <c r="O36" s="434">
        <f t="shared" si="20"/>
        <v>0</v>
      </c>
      <c r="P36" s="340">
        <f t="shared" si="20"/>
        <v>0</v>
      </c>
      <c r="Q36" s="340">
        <f t="shared" si="20"/>
        <v>0</v>
      </c>
      <c r="R36" s="215">
        <f t="shared" si="22"/>
        <v>1070.5858485278079</v>
      </c>
      <c r="S36" s="437">
        <f>S35</f>
        <v>6547.9030626779968</v>
      </c>
      <c r="T36" s="842">
        <f t="shared" si="23"/>
        <v>559.63332047623032</v>
      </c>
      <c r="U36" s="437">
        <f t="shared" si="21"/>
        <v>3841.0953078691841</v>
      </c>
      <c r="V36" s="844">
        <f t="shared" si="21"/>
        <v>0</v>
      </c>
      <c r="W36" s="433">
        <f t="shared" si="21"/>
        <v>23.553709354348857</v>
      </c>
      <c r="X36" s="433">
        <f t="shared" si="21"/>
        <v>37.18179882846291</v>
      </c>
      <c r="Y36" s="433">
        <f t="shared" si="21"/>
        <v>5.2125331901162291</v>
      </c>
      <c r="Z36" s="433">
        <f t="shared" si="21"/>
        <v>44.457772957536527</v>
      </c>
      <c r="AA36" s="433">
        <f t="shared" si="21"/>
        <v>199.70591060234327</v>
      </c>
      <c r="AB36" s="433">
        <f t="shared" si="21"/>
        <v>24.587774643076369</v>
      </c>
      <c r="AC36" s="433">
        <f t="shared" si="21"/>
        <v>11.625613835625849</v>
      </c>
      <c r="AD36" s="433">
        <f t="shared" si="21"/>
        <v>62.888052253224139</v>
      </c>
      <c r="AE36" s="846">
        <f t="shared" si="21"/>
        <v>150.42015481149619</v>
      </c>
      <c r="AF36" s="434">
        <f t="shared" si="21"/>
        <v>334.53536222846708</v>
      </c>
      <c r="AG36" s="434">
        <f t="shared" si="21"/>
        <v>505.55475414080496</v>
      </c>
      <c r="AH36" s="434">
        <f t="shared" si="21"/>
        <v>223.01575875481532</v>
      </c>
      <c r="AI36" s="437">
        <f t="shared" si="21"/>
        <v>7.4799734037205434</v>
      </c>
      <c r="AJ36" s="606"/>
      <c r="AK36" s="753"/>
      <c r="AL36" s="847"/>
      <c r="AM36" s="55">
        <f t="shared" si="8"/>
        <v>21418.331705657067</v>
      </c>
      <c r="AN36" s="56"/>
      <c r="AO36" s="57"/>
      <c r="AP36" s="58">
        <f>(AM36*100)/(AM36+AQ36)</f>
        <v>100</v>
      </c>
      <c r="AQ36" s="652">
        <f t="shared" si="15"/>
        <v>0</v>
      </c>
    </row>
    <row r="37" spans="2:43" ht="26.25" customHeight="1" x14ac:dyDescent="0.2">
      <c r="B37" s="152" t="s">
        <v>49</v>
      </c>
      <c r="C37" s="340">
        <f t="shared" si="10"/>
        <v>0</v>
      </c>
      <c r="D37" s="340">
        <f t="shared" si="16"/>
        <v>0</v>
      </c>
      <c r="E37" s="434">
        <f t="shared" si="17"/>
        <v>3416.8002647960707</v>
      </c>
      <c r="F37" s="434">
        <f t="shared" si="17"/>
        <v>794.94062173333498</v>
      </c>
      <c r="G37" s="340">
        <f t="shared" si="17"/>
        <v>0</v>
      </c>
      <c r="H37" s="340">
        <f t="shared" si="17"/>
        <v>334.4650176510026</v>
      </c>
      <c r="I37" s="340">
        <f t="shared" si="17"/>
        <v>0</v>
      </c>
      <c r="J37" s="19"/>
      <c r="K37" s="434">
        <f t="shared" si="20"/>
        <v>474.40383042029481</v>
      </c>
      <c r="L37" s="434">
        <f t="shared" si="20"/>
        <v>437.21499713408548</v>
      </c>
      <c r="M37" s="434">
        <f t="shared" si="20"/>
        <v>3941.2894343710582</v>
      </c>
      <c r="N37" s="434">
        <f t="shared" si="20"/>
        <v>0</v>
      </c>
      <c r="O37" s="434">
        <f t="shared" si="20"/>
        <v>0</v>
      </c>
      <c r="P37" s="340">
        <f t="shared" si="20"/>
        <v>0</v>
      </c>
      <c r="Q37" s="340">
        <f t="shared" si="20"/>
        <v>0</v>
      </c>
      <c r="R37" s="215">
        <f t="shared" si="22"/>
        <v>1070.5858485278079</v>
      </c>
      <c r="S37" s="437">
        <f>S36</f>
        <v>6547.9030626779968</v>
      </c>
      <c r="T37" s="842">
        <f t="shared" si="23"/>
        <v>559.63332047623032</v>
      </c>
      <c r="U37" s="437">
        <f t="shared" si="21"/>
        <v>3841.0953078691841</v>
      </c>
      <c r="V37" s="844">
        <f t="shared" si="21"/>
        <v>0</v>
      </c>
      <c r="W37" s="433">
        <f t="shared" si="21"/>
        <v>23.553709354348857</v>
      </c>
      <c r="X37" s="433">
        <f t="shared" si="21"/>
        <v>37.18179882846291</v>
      </c>
      <c r="Y37" s="433">
        <f t="shared" si="21"/>
        <v>5.2125331901162291</v>
      </c>
      <c r="Z37" s="433">
        <f t="shared" si="21"/>
        <v>44.457772957536527</v>
      </c>
      <c r="AA37" s="433">
        <f t="shared" si="21"/>
        <v>199.70591060234327</v>
      </c>
      <c r="AB37" s="433">
        <f t="shared" si="21"/>
        <v>24.587774643076369</v>
      </c>
      <c r="AC37" s="433">
        <f t="shared" si="21"/>
        <v>11.625613835625849</v>
      </c>
      <c r="AD37" s="433">
        <f t="shared" si="21"/>
        <v>62.888052253224139</v>
      </c>
      <c r="AE37" s="846">
        <f t="shared" si="21"/>
        <v>150.42015481149619</v>
      </c>
      <c r="AF37" s="434">
        <f t="shared" si="21"/>
        <v>334.53536222846708</v>
      </c>
      <c r="AG37" s="434">
        <f t="shared" si="21"/>
        <v>505.55475414080496</v>
      </c>
      <c r="AH37" s="434">
        <f t="shared" si="21"/>
        <v>223.01575875481532</v>
      </c>
      <c r="AI37" s="437">
        <f t="shared" si="21"/>
        <v>7.4799734037205434</v>
      </c>
      <c r="AJ37" s="606"/>
      <c r="AK37" s="753"/>
      <c r="AL37" s="847"/>
      <c r="AM37" s="55">
        <f t="shared" si="8"/>
        <v>21418.331705657067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 t="shared" si="10"/>
        <v>0</v>
      </c>
      <c r="D38" s="340">
        <f t="shared" si="16"/>
        <v>0</v>
      </c>
      <c r="E38" s="434">
        <f t="shared" si="17"/>
        <v>3416.8002647960707</v>
      </c>
      <c r="F38" s="434">
        <f t="shared" si="17"/>
        <v>794.94062173333498</v>
      </c>
      <c r="G38" s="340">
        <f t="shared" si="17"/>
        <v>0</v>
      </c>
      <c r="H38" s="340">
        <f t="shared" si="17"/>
        <v>334.4650176510026</v>
      </c>
      <c r="I38" s="340">
        <f t="shared" si="17"/>
        <v>0</v>
      </c>
      <c r="J38" s="19"/>
      <c r="K38" s="434">
        <f t="shared" si="20"/>
        <v>474.40383042029481</v>
      </c>
      <c r="L38" s="434">
        <f t="shared" si="20"/>
        <v>437.21499713408548</v>
      </c>
      <c r="M38" s="434">
        <f t="shared" si="20"/>
        <v>3941.2894343710582</v>
      </c>
      <c r="N38" s="434">
        <f t="shared" si="20"/>
        <v>0</v>
      </c>
      <c r="O38" s="434">
        <f t="shared" si="20"/>
        <v>0</v>
      </c>
      <c r="P38" s="340">
        <f t="shared" si="20"/>
        <v>0</v>
      </c>
      <c r="Q38" s="340">
        <f t="shared" si="20"/>
        <v>0</v>
      </c>
      <c r="R38" s="215">
        <f t="shared" si="22"/>
        <v>1070.5858485278079</v>
      </c>
      <c r="S38" s="437">
        <f>S37</f>
        <v>6547.9030626779968</v>
      </c>
      <c r="T38" s="842">
        <f t="shared" si="23"/>
        <v>559.63332047623032</v>
      </c>
      <c r="U38" s="437">
        <f t="shared" si="21"/>
        <v>3841.0953078691841</v>
      </c>
      <c r="V38" s="844">
        <f t="shared" si="21"/>
        <v>0</v>
      </c>
      <c r="W38" s="433">
        <f t="shared" si="21"/>
        <v>23.553709354348857</v>
      </c>
      <c r="X38" s="433">
        <f t="shared" si="21"/>
        <v>37.18179882846291</v>
      </c>
      <c r="Y38" s="433">
        <f t="shared" si="21"/>
        <v>5.2125331901162291</v>
      </c>
      <c r="Z38" s="433">
        <f t="shared" si="21"/>
        <v>44.457772957536527</v>
      </c>
      <c r="AA38" s="433">
        <f t="shared" si="21"/>
        <v>199.70591060234327</v>
      </c>
      <c r="AB38" s="433">
        <f t="shared" si="21"/>
        <v>24.587774643076369</v>
      </c>
      <c r="AC38" s="433">
        <f t="shared" si="21"/>
        <v>11.625613835625849</v>
      </c>
      <c r="AD38" s="433">
        <f t="shared" si="21"/>
        <v>62.888052253224139</v>
      </c>
      <c r="AE38" s="846">
        <f t="shared" si="21"/>
        <v>150.42015481149619</v>
      </c>
      <c r="AF38" s="434">
        <f t="shared" si="21"/>
        <v>334.53536222846708</v>
      </c>
      <c r="AG38" s="434">
        <f t="shared" si="21"/>
        <v>505.55475414080496</v>
      </c>
      <c r="AH38" s="434">
        <f t="shared" si="21"/>
        <v>223.01575875481532</v>
      </c>
      <c r="AI38" s="437">
        <f t="shared" si="21"/>
        <v>7.4799734037205434</v>
      </c>
      <c r="AJ38" s="606"/>
      <c r="AK38" s="753"/>
      <c r="AL38" s="847"/>
      <c r="AM38" s="55">
        <f t="shared" si="8"/>
        <v>21418.331705657067</v>
      </c>
      <c r="AN38" s="56"/>
      <c r="AO38" s="57"/>
      <c r="AP38" s="58">
        <f t="shared" si="9"/>
        <v>100</v>
      </c>
      <c r="AQ38" s="652">
        <f t="shared" si="15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>
        <f t="shared" si="16"/>
        <v>0</v>
      </c>
      <c r="E39" s="434">
        <f t="shared" ref="E39:I40" si="24">E38</f>
        <v>3416.8002647960707</v>
      </c>
      <c r="F39" s="434">
        <f t="shared" si="24"/>
        <v>794.94062173333498</v>
      </c>
      <c r="G39" s="340">
        <f t="shared" si="24"/>
        <v>0</v>
      </c>
      <c r="H39" s="340">
        <f t="shared" si="24"/>
        <v>334.4650176510026</v>
      </c>
      <c r="I39" s="340">
        <f t="shared" si="24"/>
        <v>0</v>
      </c>
      <c r="J39" s="19"/>
      <c r="K39" s="434">
        <f t="shared" ref="K39:Q39" si="25">K38</f>
        <v>474.40383042029481</v>
      </c>
      <c r="L39" s="434">
        <f t="shared" si="25"/>
        <v>437.21499713408548</v>
      </c>
      <c r="M39" s="434">
        <f t="shared" si="25"/>
        <v>3941.2894343710582</v>
      </c>
      <c r="N39" s="434">
        <f t="shared" si="25"/>
        <v>0</v>
      </c>
      <c r="O39" s="434">
        <f t="shared" si="25"/>
        <v>0</v>
      </c>
      <c r="P39" s="340">
        <f t="shared" si="25"/>
        <v>0</v>
      </c>
      <c r="Q39" s="340">
        <f t="shared" si="25"/>
        <v>0</v>
      </c>
      <c r="R39" s="215">
        <f t="shared" si="22"/>
        <v>1070.5858485278079</v>
      </c>
      <c r="S39" s="437">
        <f>S38</f>
        <v>6547.9030626779968</v>
      </c>
      <c r="T39" s="842">
        <f t="shared" si="23"/>
        <v>559.63332047623032</v>
      </c>
      <c r="U39" s="437">
        <f t="shared" ref="U39:AI39" si="26">U38</f>
        <v>3841.0953078691841</v>
      </c>
      <c r="V39" s="844">
        <f t="shared" si="26"/>
        <v>0</v>
      </c>
      <c r="W39" s="433">
        <f t="shared" si="26"/>
        <v>23.553709354348857</v>
      </c>
      <c r="X39" s="433">
        <f t="shared" si="26"/>
        <v>37.18179882846291</v>
      </c>
      <c r="Y39" s="433">
        <f t="shared" si="26"/>
        <v>5.2125331901162291</v>
      </c>
      <c r="Z39" s="433">
        <f t="shared" si="26"/>
        <v>44.457772957536527</v>
      </c>
      <c r="AA39" s="433">
        <f t="shared" si="26"/>
        <v>199.70591060234327</v>
      </c>
      <c r="AB39" s="433">
        <f t="shared" si="26"/>
        <v>24.587774643076369</v>
      </c>
      <c r="AC39" s="433">
        <f t="shared" si="26"/>
        <v>11.625613835625849</v>
      </c>
      <c r="AD39" s="433">
        <f t="shared" si="26"/>
        <v>62.888052253224139</v>
      </c>
      <c r="AE39" s="846">
        <f t="shared" si="26"/>
        <v>150.42015481149619</v>
      </c>
      <c r="AF39" s="434">
        <f t="shared" si="26"/>
        <v>334.53536222846708</v>
      </c>
      <c r="AG39" s="434">
        <f t="shared" si="26"/>
        <v>505.55475414080496</v>
      </c>
      <c r="AH39" s="434">
        <f t="shared" si="26"/>
        <v>223.01575875481532</v>
      </c>
      <c r="AI39" s="437">
        <f t="shared" si="26"/>
        <v>7.4799734037205434</v>
      </c>
      <c r="AJ39" s="606"/>
      <c r="AK39" s="753"/>
      <c r="AL39" s="847"/>
      <c r="AM39" s="55">
        <f t="shared" si="8"/>
        <v>21418.331705657067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>
        <f t="shared" si="16"/>
        <v>0</v>
      </c>
      <c r="E40" s="434">
        <f t="shared" si="24"/>
        <v>3416.8002647960707</v>
      </c>
      <c r="F40" s="434">
        <f t="shared" si="24"/>
        <v>794.94062173333498</v>
      </c>
      <c r="G40" s="340">
        <f t="shared" si="24"/>
        <v>0</v>
      </c>
      <c r="H40" s="340">
        <f t="shared" si="24"/>
        <v>334.4650176510026</v>
      </c>
      <c r="I40" s="340">
        <f t="shared" si="24"/>
        <v>0</v>
      </c>
      <c r="J40" s="19"/>
      <c r="K40" s="434">
        <f t="shared" ref="K40:Q40" si="27">K39</f>
        <v>474.40383042029481</v>
      </c>
      <c r="L40" s="434">
        <f t="shared" si="27"/>
        <v>437.21499713408548</v>
      </c>
      <c r="M40" s="434">
        <f t="shared" si="27"/>
        <v>3941.2894343710582</v>
      </c>
      <c r="N40" s="434">
        <f t="shared" si="27"/>
        <v>0</v>
      </c>
      <c r="O40" s="434">
        <f t="shared" si="27"/>
        <v>0</v>
      </c>
      <c r="P40" s="340">
        <f t="shared" si="27"/>
        <v>0</v>
      </c>
      <c r="Q40" s="340">
        <f t="shared" si="27"/>
        <v>0</v>
      </c>
      <c r="R40" s="215">
        <f t="shared" si="22"/>
        <v>1070.5858485278079</v>
      </c>
      <c r="S40" s="437">
        <f>S39</f>
        <v>6547.9030626779968</v>
      </c>
      <c r="T40" s="842">
        <f t="shared" si="23"/>
        <v>559.63332047623032</v>
      </c>
      <c r="U40" s="437">
        <f t="shared" ref="U40:AI40" si="28">U39</f>
        <v>3841.0953078691841</v>
      </c>
      <c r="V40" s="844">
        <f t="shared" si="28"/>
        <v>0</v>
      </c>
      <c r="W40" s="433">
        <f t="shared" si="28"/>
        <v>23.553709354348857</v>
      </c>
      <c r="X40" s="433">
        <f t="shared" si="28"/>
        <v>37.18179882846291</v>
      </c>
      <c r="Y40" s="433">
        <f t="shared" si="28"/>
        <v>5.2125331901162291</v>
      </c>
      <c r="Z40" s="433">
        <f t="shared" si="28"/>
        <v>44.457772957536527</v>
      </c>
      <c r="AA40" s="433">
        <f t="shared" si="28"/>
        <v>199.70591060234327</v>
      </c>
      <c r="AB40" s="433">
        <f t="shared" si="28"/>
        <v>24.587774643076369</v>
      </c>
      <c r="AC40" s="433">
        <f t="shared" si="28"/>
        <v>11.625613835625849</v>
      </c>
      <c r="AD40" s="433">
        <f t="shared" si="28"/>
        <v>62.888052253224139</v>
      </c>
      <c r="AE40" s="846">
        <f t="shared" si="28"/>
        <v>150.42015481149619</v>
      </c>
      <c r="AF40" s="434">
        <f t="shared" si="28"/>
        <v>334.53536222846708</v>
      </c>
      <c r="AG40" s="434">
        <f t="shared" si="28"/>
        <v>505.55475414080496</v>
      </c>
      <c r="AH40" s="434">
        <f t="shared" si="28"/>
        <v>223.01575875481532</v>
      </c>
      <c r="AI40" s="437">
        <f t="shared" si="28"/>
        <v>7.4799734037205434</v>
      </c>
      <c r="AJ40" s="606"/>
      <c r="AK40" s="753"/>
      <c r="AL40" s="847"/>
      <c r="AM40" s="55">
        <f>SUM(C40:S40)+T40+U40+AJ40+AK40+AL40</f>
        <v>21418.331705657067</v>
      </c>
      <c r="AN40" s="112"/>
      <c r="AO40" s="113"/>
      <c r="AP40" s="65">
        <f t="shared" si="9"/>
        <v>100</v>
      </c>
      <c r="AQ40" s="654">
        <f t="shared" si="15"/>
        <v>0</v>
      </c>
    </row>
    <row r="41" spans="2:43" ht="26.25" customHeight="1" thickBot="1" x14ac:dyDescent="0.25">
      <c r="B41" s="265" t="s">
        <v>53</v>
      </c>
      <c r="C41" s="903">
        <f t="shared" ref="C41:AM41" si="29">SUM(C29:C40)</f>
        <v>0</v>
      </c>
      <c r="D41" s="903">
        <f t="shared" si="29"/>
        <v>0</v>
      </c>
      <c r="E41" s="115">
        <f t="shared" si="29"/>
        <v>41001.603177552839</v>
      </c>
      <c r="F41" s="115">
        <f t="shared" si="29"/>
        <v>9539.2874608000202</v>
      </c>
      <c r="G41" s="435">
        <f t="shared" si="29"/>
        <v>0</v>
      </c>
      <c r="H41" s="191">
        <f t="shared" si="29"/>
        <v>4013.5802118120314</v>
      </c>
      <c r="I41" s="191">
        <f t="shared" si="29"/>
        <v>0</v>
      </c>
      <c r="J41" s="195">
        <f>SUM(J29:J40)</f>
        <v>0</v>
      </c>
      <c r="K41" s="115">
        <f t="shared" si="29"/>
        <v>5692.8459650435389</v>
      </c>
      <c r="L41" s="115">
        <f t="shared" si="29"/>
        <v>5246.5799656090257</v>
      </c>
      <c r="M41" s="115">
        <f t="shared" si="29"/>
        <v>47295.4732124527</v>
      </c>
      <c r="N41" s="115">
        <f t="shared" si="29"/>
        <v>0</v>
      </c>
      <c r="O41" s="115">
        <f t="shared" si="29"/>
        <v>0</v>
      </c>
      <c r="P41" s="191">
        <f t="shared" si="29"/>
        <v>0</v>
      </c>
      <c r="Q41" s="191">
        <f t="shared" si="29"/>
        <v>0</v>
      </c>
      <c r="R41" s="115">
        <f t="shared" si="29"/>
        <v>12847.030182333694</v>
      </c>
      <c r="S41" s="118">
        <f t="shared" si="29"/>
        <v>78574.836752135976</v>
      </c>
      <c r="T41" s="843">
        <f>SUM(T29:T40)</f>
        <v>6715.5998457147643</v>
      </c>
      <c r="U41" s="841">
        <f t="shared" si="29"/>
        <v>46093.143694430204</v>
      </c>
      <c r="V41" s="706">
        <f t="shared" si="29"/>
        <v>0</v>
      </c>
      <c r="W41" s="119">
        <f t="shared" si="29"/>
        <v>282.6445122521863</v>
      </c>
      <c r="X41" s="119">
        <f t="shared" si="29"/>
        <v>446.18158594155483</v>
      </c>
      <c r="Y41" s="119">
        <f t="shared" si="29"/>
        <v>62.550398281394763</v>
      </c>
      <c r="Z41" s="119">
        <f t="shared" si="29"/>
        <v>533.49327549043835</v>
      </c>
      <c r="AA41" s="119">
        <f t="shared" si="29"/>
        <v>2396.4709272281193</v>
      </c>
      <c r="AB41" s="119">
        <f t="shared" si="29"/>
        <v>295.05329571691641</v>
      </c>
      <c r="AC41" s="119">
        <f t="shared" si="29"/>
        <v>139.50736602751016</v>
      </c>
      <c r="AD41" s="119">
        <f t="shared" si="29"/>
        <v>754.65662703868963</v>
      </c>
      <c r="AE41" s="121">
        <f t="shared" si="29"/>
        <v>1805.0418577379539</v>
      </c>
      <c r="AF41" s="183">
        <f t="shared" si="29"/>
        <v>4014.424346741604</v>
      </c>
      <c r="AG41" s="120">
        <f t="shared" si="29"/>
        <v>6066.6570496896593</v>
      </c>
      <c r="AH41" s="120">
        <f t="shared" si="29"/>
        <v>2676.1891050577833</v>
      </c>
      <c r="AI41" s="183">
        <f t="shared" si="29"/>
        <v>89.759680844646539</v>
      </c>
      <c r="AJ41" s="655">
        <f t="shared" si="29"/>
        <v>0</v>
      </c>
      <c r="AK41" s="119">
        <f t="shared" si="29"/>
        <v>0</v>
      </c>
      <c r="AL41" s="848">
        <f t="shared" si="29"/>
        <v>0</v>
      </c>
      <c r="AM41" s="67">
        <f t="shared" si="29"/>
        <v>257019.9804678848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5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 CAFASSE.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67</v>
      </c>
      <c r="C48" s="155" t="s">
        <v>4</v>
      </c>
      <c r="D48" s="600" t="s">
        <v>176</v>
      </c>
      <c r="E48" s="156" t="s">
        <v>5</v>
      </c>
      <c r="F48" s="157" t="s">
        <v>6</v>
      </c>
      <c r="G48" s="517" t="s">
        <v>212</v>
      </c>
      <c r="H48" s="159" t="s">
        <v>8</v>
      </c>
      <c r="I48" s="157" t="s">
        <v>9</v>
      </c>
      <c r="J48" s="19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185" t="s">
        <v>22</v>
      </c>
      <c r="W48" s="165" t="s">
        <v>23</v>
      </c>
      <c r="X48" s="165" t="s">
        <v>24</v>
      </c>
      <c r="Y48" s="165" t="s">
        <v>25</v>
      </c>
      <c r="Z48" s="165" t="s">
        <v>26</v>
      </c>
      <c r="AA48" s="165" t="s">
        <v>27</v>
      </c>
      <c r="AB48" s="165" t="s">
        <v>28</v>
      </c>
      <c r="AC48" s="165" t="s">
        <v>29</v>
      </c>
      <c r="AD48" s="165" t="s">
        <v>30</v>
      </c>
      <c r="AE48" s="165" t="s">
        <v>31</v>
      </c>
      <c r="AF48" s="617" t="s">
        <v>187</v>
      </c>
      <c r="AG48" s="538" t="s">
        <v>189</v>
      </c>
      <c r="AH48" s="539" t="s">
        <v>188</v>
      </c>
      <c r="AI48" s="754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562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3" customHeight="1" x14ac:dyDescent="0.25">
      <c r="B50" s="216" t="s">
        <v>41</v>
      </c>
      <c r="C50" s="263"/>
      <c r="D50" s="459"/>
      <c r="E50" s="595"/>
      <c r="F50" s="459"/>
      <c r="G50" s="595">
        <v>0</v>
      </c>
      <c r="H50" s="459"/>
      <c r="I50" s="459"/>
      <c r="J50" s="1011">
        <v>0</v>
      </c>
      <c r="K50" s="555"/>
      <c r="L50" s="555"/>
      <c r="M50" s="597"/>
      <c r="N50" s="555"/>
      <c r="O50" s="555"/>
      <c r="P50" s="459"/>
      <c r="Q50" s="262"/>
      <c r="R50" s="505">
        <f>SUM(AF50:AI50)</f>
        <v>0</v>
      </c>
      <c r="S50" s="220"/>
      <c r="T50" s="564">
        <f>SUM(V50:AE50)</f>
        <v>0</v>
      </c>
      <c r="U50" s="565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224"/>
      <c r="AQ50" s="225"/>
    </row>
    <row r="51" spans="2:43" ht="26.25" customHeight="1" x14ac:dyDescent="0.25">
      <c r="B51" s="16" t="s">
        <v>42</v>
      </c>
      <c r="C51" s="263"/>
      <c r="D51" s="329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62"/>
      <c r="R51" s="505">
        <f t="shared" ref="R51:R61" si="30">SUM(AF51:AI51)</f>
        <v>0</v>
      </c>
      <c r="S51" s="220"/>
      <c r="T51" s="564">
        <f t="shared" ref="T51:T61" si="31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>SUM(C51:U51)</f>
        <v>0</v>
      </c>
      <c r="AN51" s="56"/>
      <c r="AO51" s="57"/>
      <c r="AP51" s="58" t="e">
        <f t="shared" ref="AP51:AP56" si="32">(AM51*100)/(AM51+AQ51)</f>
        <v>#DIV/0!</v>
      </c>
      <c r="AQ51" s="59">
        <f t="shared" ref="AQ51:AQ57" si="33">AN51+AO51</f>
        <v>0</v>
      </c>
    </row>
    <row r="52" spans="2:43" ht="26.25" customHeight="1" x14ac:dyDescent="0.25">
      <c r="B52" s="13" t="s">
        <v>43</v>
      </c>
      <c r="C52" s="263"/>
      <c r="D52" s="329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62"/>
      <c r="R52" s="505">
        <f t="shared" si="30"/>
        <v>0</v>
      </c>
      <c r="S52" s="220"/>
      <c r="T52" s="564">
        <f t="shared" si="31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ref="AM52:AM59" si="34">SUM(C52:U52)</f>
        <v>0</v>
      </c>
      <c r="AN52" s="56"/>
      <c r="AO52" s="57"/>
      <c r="AP52" s="58" t="e">
        <f t="shared" si="32"/>
        <v>#DIV/0!</v>
      </c>
      <c r="AQ52" s="59">
        <f t="shared" si="33"/>
        <v>0</v>
      </c>
    </row>
    <row r="53" spans="2:43" ht="26.25" customHeight="1" x14ac:dyDescent="0.25">
      <c r="B53" s="13" t="s">
        <v>44</v>
      </c>
      <c r="C53" s="263"/>
      <c r="D53" s="329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62"/>
      <c r="R53" s="505">
        <f t="shared" si="30"/>
        <v>0</v>
      </c>
      <c r="S53" s="220"/>
      <c r="T53" s="564">
        <f t="shared" si="31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34"/>
        <v>0</v>
      </c>
      <c r="AN53" s="56"/>
      <c r="AO53" s="57"/>
      <c r="AP53" s="58" t="e">
        <f t="shared" si="32"/>
        <v>#DIV/0!</v>
      </c>
      <c r="AQ53" s="59">
        <f t="shared" si="33"/>
        <v>0</v>
      </c>
    </row>
    <row r="54" spans="2:43" ht="26.25" customHeight="1" x14ac:dyDescent="0.25">
      <c r="B54" s="28" t="s">
        <v>45</v>
      </c>
      <c r="C54" s="263"/>
      <c r="D54" s="329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62"/>
      <c r="R54" s="505">
        <f t="shared" si="30"/>
        <v>0</v>
      </c>
      <c r="S54" s="220"/>
      <c r="T54" s="564">
        <f t="shared" si="31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34"/>
        <v>0</v>
      </c>
      <c r="AN54" s="56"/>
      <c r="AO54" s="57"/>
      <c r="AP54" s="58" t="e">
        <f t="shared" si="32"/>
        <v>#DIV/0!</v>
      </c>
      <c r="AQ54" s="59">
        <f t="shared" si="33"/>
        <v>0</v>
      </c>
    </row>
    <row r="55" spans="2:43" ht="26.25" customHeight="1" x14ac:dyDescent="0.25">
      <c r="B55" s="29" t="s">
        <v>46</v>
      </c>
      <c r="C55" s="263"/>
      <c r="D55" s="329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62"/>
      <c r="R55" s="505">
        <f t="shared" si="30"/>
        <v>0</v>
      </c>
      <c r="S55" s="220"/>
      <c r="T55" s="564">
        <f t="shared" si="31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34"/>
        <v>0</v>
      </c>
      <c r="AN55" s="61"/>
      <c r="AO55" s="62"/>
      <c r="AP55" s="63" t="e">
        <f t="shared" si="32"/>
        <v>#DIV/0!</v>
      </c>
      <c r="AQ55" s="64">
        <f t="shared" si="33"/>
        <v>0</v>
      </c>
    </row>
    <row r="56" spans="2:43" ht="26.25" customHeight="1" x14ac:dyDescent="0.25">
      <c r="B56" s="13" t="s">
        <v>47</v>
      </c>
      <c r="C56" s="263"/>
      <c r="D56" s="329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62"/>
      <c r="R56" s="505">
        <f t="shared" si="30"/>
        <v>0</v>
      </c>
      <c r="S56" s="220"/>
      <c r="T56" s="564">
        <f t="shared" si="31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34"/>
        <v>0</v>
      </c>
      <c r="AN56" s="56"/>
      <c r="AO56" s="57"/>
      <c r="AP56" s="58" t="e">
        <f t="shared" si="32"/>
        <v>#DIV/0!</v>
      </c>
      <c r="AQ56" s="59">
        <f t="shared" si="33"/>
        <v>0</v>
      </c>
    </row>
    <row r="57" spans="2:43" ht="26.25" customHeight="1" x14ac:dyDescent="0.25">
      <c r="B57" s="16" t="s">
        <v>48</v>
      </c>
      <c r="C57" s="263"/>
      <c r="D57" s="329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62"/>
      <c r="R57" s="505">
        <f t="shared" si="30"/>
        <v>0</v>
      </c>
      <c r="S57" s="220"/>
      <c r="T57" s="564">
        <f t="shared" si="31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34"/>
        <v>0</v>
      </c>
      <c r="AN57" s="56"/>
      <c r="AO57" s="57"/>
      <c r="AP57" s="58" t="e">
        <f t="shared" ref="AP57:AP62" si="35">(AM57*100)/(AM57+AQ57)</f>
        <v>#DIV/0!</v>
      </c>
      <c r="AQ57" s="59">
        <f t="shared" si="33"/>
        <v>0</v>
      </c>
    </row>
    <row r="58" spans="2:43" ht="26.25" customHeight="1" x14ac:dyDescent="0.25">
      <c r="B58" s="13" t="s">
        <v>49</v>
      </c>
      <c r="C58" s="263"/>
      <c r="D58" s="329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62"/>
      <c r="R58" s="505">
        <f t="shared" si="30"/>
        <v>0</v>
      </c>
      <c r="S58" s="220"/>
      <c r="T58" s="564">
        <f t="shared" si="31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34"/>
        <v>0</v>
      </c>
      <c r="AN58" s="56"/>
      <c r="AO58" s="57"/>
      <c r="AP58" s="58" t="e">
        <f t="shared" si="35"/>
        <v>#DIV/0!</v>
      </c>
      <c r="AQ58" s="59">
        <f>AN58+AO58</f>
        <v>0</v>
      </c>
    </row>
    <row r="59" spans="2:43" ht="26.25" customHeight="1" x14ac:dyDescent="0.25">
      <c r="B59" s="13" t="s">
        <v>50</v>
      </c>
      <c r="C59" s="263"/>
      <c r="D59" s="329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40"/>
      <c r="R59" s="505">
        <f t="shared" si="30"/>
        <v>0</v>
      </c>
      <c r="S59" s="220"/>
      <c r="T59" s="564">
        <f t="shared" si="31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34"/>
        <v>0</v>
      </c>
      <c r="AN59" s="56"/>
      <c r="AO59" s="57"/>
      <c r="AP59" s="58" t="e">
        <f t="shared" si="35"/>
        <v>#DIV/0!</v>
      </c>
      <c r="AQ59" s="59">
        <f>AN59+AO59</f>
        <v>0</v>
      </c>
    </row>
    <row r="60" spans="2:43" ht="26.25" customHeight="1" x14ac:dyDescent="0.25">
      <c r="B60" s="16" t="s">
        <v>51</v>
      </c>
      <c r="C60" s="263"/>
      <c r="D60" s="329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40"/>
      <c r="R60" s="505">
        <f t="shared" si="30"/>
        <v>0</v>
      </c>
      <c r="S60" s="220"/>
      <c r="T60" s="564">
        <f t="shared" si="31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>SUM(C60:U60)</f>
        <v>0</v>
      </c>
      <c r="AN60" s="56"/>
      <c r="AO60" s="57"/>
      <c r="AP60" s="58" t="e">
        <f t="shared" si="35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1010"/>
      <c r="D61" s="1012"/>
      <c r="E61" s="1013"/>
      <c r="F61" s="1012"/>
      <c r="G61" s="1013"/>
      <c r="H61" s="1012"/>
      <c r="I61" s="1012"/>
      <c r="J61" s="1014"/>
      <c r="K61" s="1015">
        <v>24755</v>
      </c>
      <c r="L61" s="1013"/>
      <c r="M61" s="1016"/>
      <c r="N61" s="1013"/>
      <c r="O61" s="1013"/>
      <c r="P61" s="1012"/>
      <c r="Q61" s="607"/>
      <c r="R61" s="505">
        <f t="shared" si="30"/>
        <v>335</v>
      </c>
      <c r="S61" s="310"/>
      <c r="T61" s="564">
        <f t="shared" si="31"/>
        <v>492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492</v>
      </c>
      <c r="AE61" s="311">
        <v>0</v>
      </c>
      <c r="AF61" s="504"/>
      <c r="AG61" s="504">
        <v>335</v>
      </c>
      <c r="AH61" s="504"/>
      <c r="AI61" s="504"/>
      <c r="AJ61" s="312"/>
      <c r="AK61" s="313"/>
      <c r="AL61" s="314"/>
      <c r="AM61" s="55">
        <f>SUM(C61:U61)</f>
        <v>25582</v>
      </c>
      <c r="AN61" s="112"/>
      <c r="AO61" s="113"/>
      <c r="AP61" s="65">
        <f t="shared" si="35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6">SUM(C50:C61)</f>
        <v>0</v>
      </c>
      <c r="D62" s="427"/>
      <c r="E62" s="115">
        <f t="shared" si="36"/>
        <v>0</v>
      </c>
      <c r="F62" s="191">
        <f t="shared" si="36"/>
        <v>0</v>
      </c>
      <c r="G62" s="115">
        <f t="shared" si="36"/>
        <v>0</v>
      </c>
      <c r="H62" s="191">
        <f t="shared" si="36"/>
        <v>0</v>
      </c>
      <c r="I62" s="191">
        <f t="shared" si="36"/>
        <v>0</v>
      </c>
      <c r="J62" s="191">
        <f t="shared" si="36"/>
        <v>0</v>
      </c>
      <c r="K62" s="115">
        <f t="shared" si="36"/>
        <v>24755</v>
      </c>
      <c r="L62" s="115">
        <f t="shared" si="36"/>
        <v>0</v>
      </c>
      <c r="M62" s="115">
        <f t="shared" si="36"/>
        <v>0</v>
      </c>
      <c r="N62" s="115">
        <f t="shared" si="36"/>
        <v>0</v>
      </c>
      <c r="O62" s="115">
        <f t="shared" si="36"/>
        <v>0</v>
      </c>
      <c r="P62" s="191">
        <f t="shared" si="36"/>
        <v>0</v>
      </c>
      <c r="Q62" s="191">
        <f t="shared" si="36"/>
        <v>0</v>
      </c>
      <c r="R62" s="115">
        <f>SUM(R50:R61)</f>
        <v>335</v>
      </c>
      <c r="S62" s="116">
        <f>SUM(S50:S61)</f>
        <v>0</v>
      </c>
      <c r="T62" s="117">
        <f>SUM(T50:T61)</f>
        <v>492</v>
      </c>
      <c r="U62" s="118">
        <f t="shared" ref="U62:AL62" si="37">SUM(U50:U61)</f>
        <v>0</v>
      </c>
      <c r="V62" s="186">
        <f t="shared" si="37"/>
        <v>0</v>
      </c>
      <c r="W62" s="119">
        <f t="shared" si="37"/>
        <v>0</v>
      </c>
      <c r="X62" s="119">
        <f t="shared" si="37"/>
        <v>0</v>
      </c>
      <c r="Y62" s="119">
        <f t="shared" si="37"/>
        <v>0</v>
      </c>
      <c r="Z62" s="119">
        <f t="shared" si="37"/>
        <v>0</v>
      </c>
      <c r="AA62" s="119">
        <f t="shared" si="37"/>
        <v>0</v>
      </c>
      <c r="AB62" s="119">
        <f t="shared" si="37"/>
        <v>0</v>
      </c>
      <c r="AC62" s="119">
        <f t="shared" si="37"/>
        <v>0</v>
      </c>
      <c r="AD62" s="119">
        <f t="shared" si="37"/>
        <v>492</v>
      </c>
      <c r="AE62" s="184">
        <f t="shared" si="37"/>
        <v>0</v>
      </c>
      <c r="AF62" s="183"/>
      <c r="AG62" s="183"/>
      <c r="AH62" s="183"/>
      <c r="AI62" s="183"/>
      <c r="AJ62" s="183">
        <f t="shared" si="37"/>
        <v>0</v>
      </c>
      <c r="AK62" s="120">
        <f t="shared" si="37"/>
        <v>0</v>
      </c>
      <c r="AL62" s="121">
        <f t="shared" si="37"/>
        <v>0</v>
      </c>
      <c r="AM62" s="67">
        <f>SUM(C62:U62)</f>
        <v>25582</v>
      </c>
      <c r="AN62" s="122">
        <f>SUM(AN50:AN61)</f>
        <v>0</v>
      </c>
      <c r="AO62" s="123">
        <f>SUM(AO50:AO61)</f>
        <v>0</v>
      </c>
      <c r="AP62" s="68">
        <f t="shared" si="35"/>
        <v>100</v>
      </c>
      <c r="AQ62" s="124">
        <f>AN62+AO62</f>
        <v>0</v>
      </c>
    </row>
    <row r="63" spans="2:43" ht="36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50"/>
      <c r="AQ63" s="51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CAFASSE.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67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22</v>
      </c>
      <c r="W70" s="734" t="s">
        <v>23</v>
      </c>
      <c r="X70" s="734" t="s">
        <v>24</v>
      </c>
      <c r="Y70" s="734" t="s">
        <v>25</v>
      </c>
      <c r="Z70" s="568" t="s">
        <v>26</v>
      </c>
      <c r="AA70" s="734" t="s">
        <v>27</v>
      </c>
      <c r="AB70" s="734" t="s">
        <v>28</v>
      </c>
      <c r="AC70" s="734" t="s">
        <v>29</v>
      </c>
      <c r="AD70" s="734" t="s">
        <v>30</v>
      </c>
      <c r="AE70" s="859" t="s">
        <v>31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4" customHeight="1" x14ac:dyDescent="0.2">
      <c r="B72" s="150" t="s">
        <v>41</v>
      </c>
      <c r="C72" s="261">
        <f t="shared" ref="C72:Q72" si="38">C29+C8+C50</f>
        <v>19930</v>
      </c>
      <c r="D72" s="261">
        <f t="shared" si="38"/>
        <v>0</v>
      </c>
      <c r="E72" s="79">
        <f t="shared" si="38"/>
        <v>3936.8002647960707</v>
      </c>
      <c r="F72" s="524">
        <f t="shared" si="38"/>
        <v>5454.9406217333353</v>
      </c>
      <c r="G72" s="524">
        <f t="shared" si="38"/>
        <v>10880</v>
      </c>
      <c r="H72" s="524">
        <f t="shared" si="38"/>
        <v>12274.465017651002</v>
      </c>
      <c r="I72" s="524">
        <f t="shared" si="38"/>
        <v>0</v>
      </c>
      <c r="J72" s="524">
        <f t="shared" si="38"/>
        <v>0</v>
      </c>
      <c r="K72" s="524">
        <f t="shared" si="38"/>
        <v>524.40383042029475</v>
      </c>
      <c r="L72" s="524">
        <f t="shared" si="38"/>
        <v>437.21499713408548</v>
      </c>
      <c r="M72" s="524">
        <f t="shared" si="38"/>
        <v>4631.2894343710577</v>
      </c>
      <c r="N72" s="524">
        <f t="shared" si="38"/>
        <v>0</v>
      </c>
      <c r="O72" s="524">
        <f t="shared" si="38"/>
        <v>0</v>
      </c>
      <c r="P72" s="524">
        <f t="shared" si="38"/>
        <v>3760</v>
      </c>
      <c r="Q72" s="524">
        <f t="shared" si="38"/>
        <v>0</v>
      </c>
      <c r="R72" s="524">
        <f>SUM(AF72:AI72)</f>
        <v>1330.5858485278079</v>
      </c>
      <c r="S72" s="665">
        <f t="shared" ref="S72:S82" si="39">S8+S29</f>
        <v>7107.9030626779968</v>
      </c>
      <c r="T72" s="867">
        <f>SUM(V72:AE72)</f>
        <v>559.63332047623032</v>
      </c>
      <c r="U72" s="864">
        <f t="shared" ref="U72:AL72" si="40">U29+U8+U50</f>
        <v>3841.0953078691841</v>
      </c>
      <c r="V72" s="860">
        <f t="shared" si="40"/>
        <v>0</v>
      </c>
      <c r="W72" s="666">
        <f t="shared" si="40"/>
        <v>23.553709354348857</v>
      </c>
      <c r="X72" s="666">
        <f t="shared" si="40"/>
        <v>37.18179882846291</v>
      </c>
      <c r="Y72" s="666">
        <f t="shared" si="40"/>
        <v>5.2125331901162291</v>
      </c>
      <c r="Z72" s="666">
        <f t="shared" si="40"/>
        <v>44.457772957536527</v>
      </c>
      <c r="AA72" s="666">
        <f t="shared" si="40"/>
        <v>199.70591060234327</v>
      </c>
      <c r="AB72" s="666">
        <f t="shared" si="40"/>
        <v>24.587774643076369</v>
      </c>
      <c r="AC72" s="666">
        <f t="shared" si="40"/>
        <v>11.625613835625849</v>
      </c>
      <c r="AD72" s="666">
        <f t="shared" si="40"/>
        <v>62.888052253224139</v>
      </c>
      <c r="AE72" s="861">
        <f t="shared" si="40"/>
        <v>150.42015481149619</v>
      </c>
      <c r="AF72" s="855">
        <f t="shared" si="40"/>
        <v>334.53536222846708</v>
      </c>
      <c r="AG72" s="688">
        <f t="shared" si="40"/>
        <v>765.55475414080502</v>
      </c>
      <c r="AH72" s="688">
        <f t="shared" si="40"/>
        <v>223.01575875481532</v>
      </c>
      <c r="AI72" s="689">
        <f t="shared" si="40"/>
        <v>7.4799734037205434</v>
      </c>
      <c r="AJ72" s="667">
        <f t="shared" si="40"/>
        <v>0</v>
      </c>
      <c r="AK72" s="851">
        <f t="shared" si="40"/>
        <v>0</v>
      </c>
      <c r="AL72" s="853">
        <f t="shared" si="40"/>
        <v>0</v>
      </c>
      <c r="AM72" s="100">
        <f t="shared" ref="AM72:AM81" si="41">SUM(C72:S72)+T72+U72+AJ72+AK72+AL72</f>
        <v>74668.331705657067</v>
      </c>
      <c r="AN72" s="668">
        <f t="shared" ref="AN72:AO83" si="42">AN8</f>
        <v>39120</v>
      </c>
      <c r="AO72" s="669">
        <f t="shared" si="42"/>
        <v>0</v>
      </c>
      <c r="AP72" s="690">
        <f t="shared" ref="AP72:AP84" si="43">(AM72*100)/(AM72+AQ72)</f>
        <v>65.620376524023584</v>
      </c>
      <c r="AQ72" s="691">
        <f t="shared" ref="AQ72:AQ84" si="44">AN72+AO72</f>
        <v>39120</v>
      </c>
    </row>
    <row r="73" spans="2:43" ht="26.25" customHeight="1" x14ac:dyDescent="0.2">
      <c r="B73" s="151" t="s">
        <v>42</v>
      </c>
      <c r="C73" s="17">
        <f t="shared" ref="C73:Q73" si="45">C30+C9+C51</f>
        <v>17820</v>
      </c>
      <c r="D73" s="94">
        <f t="shared" si="45"/>
        <v>0</v>
      </c>
      <c r="E73" s="18">
        <f t="shared" si="45"/>
        <v>4276.8002647960711</v>
      </c>
      <c r="F73" s="18">
        <f t="shared" si="45"/>
        <v>9234.9406217333344</v>
      </c>
      <c r="G73" s="18">
        <f t="shared" si="45"/>
        <v>1200</v>
      </c>
      <c r="H73" s="18">
        <f t="shared" si="45"/>
        <v>8874.4650176510022</v>
      </c>
      <c r="I73" s="18">
        <f t="shared" si="45"/>
        <v>0</v>
      </c>
      <c r="J73" s="18">
        <f t="shared" si="45"/>
        <v>0</v>
      </c>
      <c r="K73" s="18">
        <f t="shared" si="45"/>
        <v>804.40383042029475</v>
      </c>
      <c r="L73" s="18">
        <f t="shared" si="45"/>
        <v>437.21499713408548</v>
      </c>
      <c r="M73" s="18">
        <f t="shared" si="45"/>
        <v>4641.2894343710577</v>
      </c>
      <c r="N73" s="18">
        <f t="shared" si="45"/>
        <v>0</v>
      </c>
      <c r="O73" s="18">
        <f t="shared" si="45"/>
        <v>0</v>
      </c>
      <c r="P73" s="18">
        <f t="shared" si="45"/>
        <v>7620</v>
      </c>
      <c r="Q73" s="18">
        <f t="shared" si="45"/>
        <v>0</v>
      </c>
      <c r="R73" s="18">
        <f t="shared" ref="R73:R82" si="46">SUM(AF73:AI73)</f>
        <v>1380.5858485278079</v>
      </c>
      <c r="S73" s="20">
        <f t="shared" si="39"/>
        <v>7767.9030626779968</v>
      </c>
      <c r="T73" s="768">
        <f t="shared" ref="T73:T82" si="47">SUM(V73:AE73)</f>
        <v>605.63332047623032</v>
      </c>
      <c r="U73" s="865">
        <f t="shared" ref="U73:AL73" si="48">U30+U9+U51</f>
        <v>3841.0953078691841</v>
      </c>
      <c r="V73" s="775">
        <f t="shared" si="48"/>
        <v>0</v>
      </c>
      <c r="W73" s="76">
        <f t="shared" si="48"/>
        <v>23.553709354348857</v>
      </c>
      <c r="X73" s="76">
        <f t="shared" si="48"/>
        <v>83.181798828462917</v>
      </c>
      <c r="Y73" s="76">
        <f t="shared" si="48"/>
        <v>5.2125331901162291</v>
      </c>
      <c r="Z73" s="76">
        <f t="shared" si="48"/>
        <v>44.457772957536527</v>
      </c>
      <c r="AA73" s="76">
        <f t="shared" si="48"/>
        <v>199.70591060234327</v>
      </c>
      <c r="AB73" s="76">
        <f t="shared" si="48"/>
        <v>24.587774643076369</v>
      </c>
      <c r="AC73" s="76">
        <f t="shared" si="48"/>
        <v>11.625613835625849</v>
      </c>
      <c r="AD73" s="76">
        <f t="shared" si="48"/>
        <v>62.888052253224139</v>
      </c>
      <c r="AE73" s="765">
        <f t="shared" si="48"/>
        <v>150.42015481149619</v>
      </c>
      <c r="AF73" s="856">
        <f t="shared" si="48"/>
        <v>334.53536222846708</v>
      </c>
      <c r="AG73" s="500">
        <f t="shared" si="48"/>
        <v>815.55475414080502</v>
      </c>
      <c r="AH73" s="500">
        <f t="shared" si="48"/>
        <v>223.01575875481532</v>
      </c>
      <c r="AI73" s="554">
        <f t="shared" si="48"/>
        <v>7.4799734037205434</v>
      </c>
      <c r="AJ73" s="529">
        <f t="shared" si="48"/>
        <v>0</v>
      </c>
      <c r="AK73" s="793">
        <f t="shared" si="48"/>
        <v>0</v>
      </c>
      <c r="AL73" s="525">
        <f t="shared" si="48"/>
        <v>0</v>
      </c>
      <c r="AM73" s="22">
        <f t="shared" si="41"/>
        <v>68504.331705657067</v>
      </c>
      <c r="AN73" s="102">
        <f t="shared" si="42"/>
        <v>29860</v>
      </c>
      <c r="AO73" s="24">
        <f t="shared" si="42"/>
        <v>0</v>
      </c>
      <c r="AP73" s="455">
        <f t="shared" si="43"/>
        <v>69.643467828000595</v>
      </c>
      <c r="AQ73" s="301">
        <f t="shared" si="44"/>
        <v>29860</v>
      </c>
    </row>
    <row r="74" spans="2:43" ht="26.25" customHeight="1" x14ac:dyDescent="0.2">
      <c r="B74" s="152" t="s">
        <v>43</v>
      </c>
      <c r="C74" s="17">
        <f t="shared" ref="C74:Q74" si="49">C31+C10+C52</f>
        <v>18330</v>
      </c>
      <c r="D74" s="94">
        <f t="shared" si="49"/>
        <v>0</v>
      </c>
      <c r="E74" s="18">
        <f t="shared" si="49"/>
        <v>4076.8002647960707</v>
      </c>
      <c r="F74" s="18">
        <f t="shared" si="49"/>
        <v>6134.9406217333353</v>
      </c>
      <c r="G74" s="18">
        <f t="shared" si="49"/>
        <v>850</v>
      </c>
      <c r="H74" s="18">
        <f t="shared" si="49"/>
        <v>15154.465017651002</v>
      </c>
      <c r="I74" s="18">
        <f t="shared" si="49"/>
        <v>0</v>
      </c>
      <c r="J74" s="18">
        <f t="shared" si="49"/>
        <v>0</v>
      </c>
      <c r="K74" s="18">
        <f t="shared" si="49"/>
        <v>814.40383042029475</v>
      </c>
      <c r="L74" s="18">
        <f t="shared" si="49"/>
        <v>437.21499713408548</v>
      </c>
      <c r="M74" s="18">
        <f t="shared" si="49"/>
        <v>5261.2894343710577</v>
      </c>
      <c r="N74" s="18">
        <f t="shared" si="49"/>
        <v>0</v>
      </c>
      <c r="O74" s="18">
        <f t="shared" si="49"/>
        <v>0</v>
      </c>
      <c r="P74" s="18">
        <f t="shared" si="49"/>
        <v>7680</v>
      </c>
      <c r="Q74" s="18">
        <f t="shared" si="49"/>
        <v>0</v>
      </c>
      <c r="R74" s="18">
        <f t="shared" si="46"/>
        <v>2020.5858485278079</v>
      </c>
      <c r="S74" s="20">
        <f t="shared" si="39"/>
        <v>7457.9030626779968</v>
      </c>
      <c r="T74" s="768">
        <f t="shared" si="47"/>
        <v>559.63332047623032</v>
      </c>
      <c r="U74" s="865">
        <f t="shared" ref="U74:AL74" si="50">U31+U10+U52</f>
        <v>3841.0953078691841</v>
      </c>
      <c r="V74" s="775">
        <f t="shared" si="50"/>
        <v>0</v>
      </c>
      <c r="W74" s="76">
        <f t="shared" si="50"/>
        <v>23.553709354348857</v>
      </c>
      <c r="X74" s="76">
        <f t="shared" si="50"/>
        <v>37.18179882846291</v>
      </c>
      <c r="Y74" s="76">
        <f t="shared" si="50"/>
        <v>5.2125331901162291</v>
      </c>
      <c r="Z74" s="76">
        <f t="shared" si="50"/>
        <v>44.457772957536527</v>
      </c>
      <c r="AA74" s="76">
        <f t="shared" si="50"/>
        <v>199.70591060234327</v>
      </c>
      <c r="AB74" s="76">
        <f t="shared" si="50"/>
        <v>24.587774643076369</v>
      </c>
      <c r="AC74" s="76">
        <f t="shared" si="50"/>
        <v>11.625613835625849</v>
      </c>
      <c r="AD74" s="76">
        <f t="shared" si="50"/>
        <v>62.888052253224139</v>
      </c>
      <c r="AE74" s="765">
        <f t="shared" si="50"/>
        <v>150.42015481149619</v>
      </c>
      <c r="AF74" s="856">
        <f t="shared" si="50"/>
        <v>334.53536222846708</v>
      </c>
      <c r="AG74" s="500">
        <f t="shared" si="50"/>
        <v>1455.554754140805</v>
      </c>
      <c r="AH74" s="500">
        <f t="shared" si="50"/>
        <v>223.01575875481532</v>
      </c>
      <c r="AI74" s="554">
        <f t="shared" si="50"/>
        <v>7.4799734037205434</v>
      </c>
      <c r="AJ74" s="529">
        <f t="shared" si="50"/>
        <v>0</v>
      </c>
      <c r="AK74" s="793">
        <f t="shared" si="50"/>
        <v>0</v>
      </c>
      <c r="AL74" s="525">
        <f t="shared" si="50"/>
        <v>0</v>
      </c>
      <c r="AM74" s="22">
        <f t="shared" si="41"/>
        <v>72618.331705657067</v>
      </c>
      <c r="AN74" s="102">
        <f t="shared" si="42"/>
        <v>52740</v>
      </c>
      <c r="AO74" s="24">
        <f t="shared" si="42"/>
        <v>0</v>
      </c>
      <c r="AP74" s="455">
        <f t="shared" si="43"/>
        <v>57.928604120359402</v>
      </c>
      <c r="AQ74" s="301">
        <f t="shared" si="44"/>
        <v>52740</v>
      </c>
    </row>
    <row r="75" spans="2:43" ht="26.25" customHeight="1" x14ac:dyDescent="0.2">
      <c r="B75" s="152" t="s">
        <v>44</v>
      </c>
      <c r="C75" s="17">
        <f t="shared" ref="C75:Q75" si="51">C32+C11+C53</f>
        <v>18310</v>
      </c>
      <c r="D75" s="94">
        <f t="shared" si="51"/>
        <v>0</v>
      </c>
      <c r="E75" s="18">
        <f t="shared" si="51"/>
        <v>3416.8002647960707</v>
      </c>
      <c r="F75" s="18">
        <f t="shared" si="51"/>
        <v>6474.9406217333353</v>
      </c>
      <c r="G75" s="18">
        <f t="shared" si="51"/>
        <v>1040</v>
      </c>
      <c r="H75" s="18">
        <f t="shared" si="51"/>
        <v>10689.465017651002</v>
      </c>
      <c r="I75" s="18">
        <f t="shared" si="51"/>
        <v>0</v>
      </c>
      <c r="J75" s="18">
        <f t="shared" si="51"/>
        <v>0</v>
      </c>
      <c r="K75" s="18">
        <f t="shared" si="51"/>
        <v>904.40383042029475</v>
      </c>
      <c r="L75" s="18">
        <f t="shared" si="51"/>
        <v>437.21499713408548</v>
      </c>
      <c r="M75" s="18">
        <f t="shared" si="51"/>
        <v>5431.2894343710577</v>
      </c>
      <c r="N75" s="18">
        <f t="shared" si="51"/>
        <v>0</v>
      </c>
      <c r="O75" s="18">
        <f t="shared" si="51"/>
        <v>0</v>
      </c>
      <c r="P75" s="18">
        <f t="shared" si="51"/>
        <v>8100</v>
      </c>
      <c r="Q75" s="18">
        <f t="shared" si="51"/>
        <v>0</v>
      </c>
      <c r="R75" s="18">
        <f t="shared" si="46"/>
        <v>1430.5858485278079</v>
      </c>
      <c r="S75" s="20">
        <f t="shared" si="39"/>
        <v>8907.9030626779968</v>
      </c>
      <c r="T75" s="768">
        <f t="shared" si="47"/>
        <v>559.63332047623032</v>
      </c>
      <c r="U75" s="865">
        <f t="shared" ref="U75:AL75" si="52">U32+U11+U53</f>
        <v>3841.0953078691841</v>
      </c>
      <c r="V75" s="775">
        <f t="shared" si="52"/>
        <v>0</v>
      </c>
      <c r="W75" s="76">
        <f t="shared" si="52"/>
        <v>23.553709354348857</v>
      </c>
      <c r="X75" s="76">
        <f t="shared" si="52"/>
        <v>37.18179882846291</v>
      </c>
      <c r="Y75" s="76">
        <f t="shared" si="52"/>
        <v>5.2125331901162291</v>
      </c>
      <c r="Z75" s="76">
        <f t="shared" si="52"/>
        <v>44.457772957536527</v>
      </c>
      <c r="AA75" s="76">
        <f t="shared" si="52"/>
        <v>199.70591060234327</v>
      </c>
      <c r="AB75" s="76">
        <f t="shared" si="52"/>
        <v>24.587774643076369</v>
      </c>
      <c r="AC75" s="76">
        <f t="shared" si="52"/>
        <v>11.625613835625849</v>
      </c>
      <c r="AD75" s="76">
        <f t="shared" si="52"/>
        <v>62.888052253224139</v>
      </c>
      <c r="AE75" s="765">
        <f t="shared" si="52"/>
        <v>150.42015481149619</v>
      </c>
      <c r="AF75" s="856">
        <f t="shared" si="52"/>
        <v>334.53536222846708</v>
      </c>
      <c r="AG75" s="500">
        <f t="shared" si="52"/>
        <v>865.55475414080502</v>
      </c>
      <c r="AH75" s="500">
        <f t="shared" si="52"/>
        <v>223.01575875481532</v>
      </c>
      <c r="AI75" s="554">
        <f t="shared" si="52"/>
        <v>7.4799734037205434</v>
      </c>
      <c r="AJ75" s="529">
        <f t="shared" si="52"/>
        <v>0</v>
      </c>
      <c r="AK75" s="793">
        <f t="shared" si="52"/>
        <v>0</v>
      </c>
      <c r="AL75" s="525">
        <f t="shared" si="52"/>
        <v>0</v>
      </c>
      <c r="AM75" s="22">
        <f t="shared" si="41"/>
        <v>69543.331705657067</v>
      </c>
      <c r="AN75" s="102">
        <f t="shared" si="42"/>
        <v>38420</v>
      </c>
      <c r="AO75" s="24">
        <f t="shared" si="42"/>
        <v>0</v>
      </c>
      <c r="AP75" s="455">
        <f t="shared" si="43"/>
        <v>64.41384366986253</v>
      </c>
      <c r="AQ75" s="301">
        <f t="shared" si="44"/>
        <v>38420</v>
      </c>
    </row>
    <row r="76" spans="2:43" ht="26.25" customHeight="1" x14ac:dyDescent="0.2">
      <c r="B76" s="153" t="s">
        <v>45</v>
      </c>
      <c r="C76" s="17">
        <f t="shared" ref="C76:Q76" si="53">C33+C12+C54</f>
        <v>16690</v>
      </c>
      <c r="D76" s="94">
        <f t="shared" si="53"/>
        <v>0</v>
      </c>
      <c r="E76" s="18">
        <f t="shared" si="53"/>
        <v>7276.8002647960711</v>
      </c>
      <c r="F76" s="18">
        <f t="shared" si="53"/>
        <v>7324.9406217333353</v>
      </c>
      <c r="G76" s="18">
        <f t="shared" si="53"/>
        <v>2120</v>
      </c>
      <c r="H76" s="18">
        <f t="shared" si="53"/>
        <v>18354.465017651004</v>
      </c>
      <c r="I76" s="18">
        <f t="shared" si="53"/>
        <v>0</v>
      </c>
      <c r="J76" s="18">
        <f t="shared" si="53"/>
        <v>0</v>
      </c>
      <c r="K76" s="18">
        <f t="shared" si="53"/>
        <v>824.40383042029475</v>
      </c>
      <c r="L76" s="18">
        <f t="shared" si="53"/>
        <v>437.21499713408548</v>
      </c>
      <c r="M76" s="18">
        <f t="shared" si="53"/>
        <v>4691.2894343710577</v>
      </c>
      <c r="N76" s="18">
        <f t="shared" si="53"/>
        <v>0</v>
      </c>
      <c r="O76" s="18">
        <f t="shared" si="53"/>
        <v>0</v>
      </c>
      <c r="P76" s="18">
        <f t="shared" si="53"/>
        <v>11450</v>
      </c>
      <c r="Q76" s="18">
        <f t="shared" si="53"/>
        <v>0</v>
      </c>
      <c r="R76" s="18">
        <f t="shared" si="46"/>
        <v>1620.5858485278079</v>
      </c>
      <c r="S76" s="20">
        <f t="shared" si="39"/>
        <v>8257.9030626779968</v>
      </c>
      <c r="T76" s="768">
        <f t="shared" si="47"/>
        <v>559.63332047623032</v>
      </c>
      <c r="U76" s="865">
        <f t="shared" ref="U76:AL76" si="54">U33+U12+U54</f>
        <v>3841.0953078691841</v>
      </c>
      <c r="V76" s="862">
        <f t="shared" si="54"/>
        <v>0</v>
      </c>
      <c r="W76" s="749">
        <f t="shared" si="54"/>
        <v>23.553709354348857</v>
      </c>
      <c r="X76" s="749">
        <f t="shared" si="54"/>
        <v>37.18179882846291</v>
      </c>
      <c r="Y76" s="749">
        <f t="shared" si="54"/>
        <v>5.2125331901162291</v>
      </c>
      <c r="Z76" s="749">
        <f t="shared" si="54"/>
        <v>44.457772957536527</v>
      </c>
      <c r="AA76" s="749">
        <f t="shared" si="54"/>
        <v>199.70591060234327</v>
      </c>
      <c r="AB76" s="749">
        <f t="shared" si="54"/>
        <v>24.587774643076369</v>
      </c>
      <c r="AC76" s="749">
        <f t="shared" si="54"/>
        <v>11.625613835625849</v>
      </c>
      <c r="AD76" s="749">
        <f t="shared" si="54"/>
        <v>62.888052253224139</v>
      </c>
      <c r="AE76" s="863">
        <f t="shared" si="54"/>
        <v>150.42015481149619</v>
      </c>
      <c r="AF76" s="857">
        <f t="shared" si="54"/>
        <v>334.53536222846708</v>
      </c>
      <c r="AG76" s="750">
        <f t="shared" si="54"/>
        <v>1055.554754140805</v>
      </c>
      <c r="AH76" s="750">
        <f t="shared" si="54"/>
        <v>223.01575875481532</v>
      </c>
      <c r="AI76" s="751">
        <f t="shared" si="54"/>
        <v>7.4799734037205434</v>
      </c>
      <c r="AJ76" s="752">
        <f t="shared" si="54"/>
        <v>0</v>
      </c>
      <c r="AK76" s="852">
        <f t="shared" si="54"/>
        <v>0</v>
      </c>
      <c r="AL76" s="854">
        <f t="shared" si="54"/>
        <v>0</v>
      </c>
      <c r="AM76" s="22">
        <f t="shared" si="41"/>
        <v>83448.331705657067</v>
      </c>
      <c r="AN76" s="102">
        <f t="shared" si="42"/>
        <v>39940</v>
      </c>
      <c r="AO76" s="24">
        <f t="shared" si="42"/>
        <v>0</v>
      </c>
      <c r="AP76" s="455">
        <f t="shared" si="43"/>
        <v>67.630650769088206</v>
      </c>
      <c r="AQ76" s="301">
        <f t="shared" si="44"/>
        <v>39940</v>
      </c>
    </row>
    <row r="77" spans="2:43" ht="26.25" customHeight="1" x14ac:dyDescent="0.2">
      <c r="B77" s="151" t="s">
        <v>46</v>
      </c>
      <c r="C77" s="17">
        <f t="shared" ref="C77:Q77" si="55">C34+C13+C55</f>
        <v>22610</v>
      </c>
      <c r="D77" s="94">
        <f t="shared" si="55"/>
        <v>0</v>
      </c>
      <c r="E77" s="18">
        <f t="shared" si="55"/>
        <v>5806.8002647960711</v>
      </c>
      <c r="F77" s="18">
        <f t="shared" si="55"/>
        <v>11554.940621733334</v>
      </c>
      <c r="G77" s="18">
        <f t="shared" si="55"/>
        <v>1330</v>
      </c>
      <c r="H77" s="18">
        <f t="shared" si="55"/>
        <v>11824.465017651002</v>
      </c>
      <c r="I77" s="18">
        <f t="shared" si="55"/>
        <v>0</v>
      </c>
      <c r="J77" s="18">
        <f t="shared" si="55"/>
        <v>0</v>
      </c>
      <c r="K77" s="18">
        <f t="shared" si="55"/>
        <v>584.40383042029475</v>
      </c>
      <c r="L77" s="18">
        <f t="shared" si="55"/>
        <v>437.21499713408548</v>
      </c>
      <c r="M77" s="18">
        <f t="shared" si="55"/>
        <v>4391.2894343710577</v>
      </c>
      <c r="N77" s="18">
        <f t="shared" si="55"/>
        <v>0</v>
      </c>
      <c r="O77" s="18">
        <f t="shared" si="55"/>
        <v>0</v>
      </c>
      <c r="P77" s="18">
        <f t="shared" si="55"/>
        <v>9090</v>
      </c>
      <c r="Q77" s="18">
        <f t="shared" si="55"/>
        <v>0</v>
      </c>
      <c r="R77" s="18">
        <f t="shared" si="46"/>
        <v>1690.5858485278079</v>
      </c>
      <c r="S77" s="20">
        <f t="shared" si="39"/>
        <v>7647.9030626779968</v>
      </c>
      <c r="T77" s="768">
        <f t="shared" si="47"/>
        <v>559.63332047623032</v>
      </c>
      <c r="U77" s="865">
        <f t="shared" ref="U77:AL77" si="56">U34+U13+U55</f>
        <v>3841.0953078691841</v>
      </c>
      <c r="V77" s="775">
        <f t="shared" si="56"/>
        <v>0</v>
      </c>
      <c r="W77" s="76">
        <f t="shared" si="56"/>
        <v>23.553709354348857</v>
      </c>
      <c r="X77" s="76">
        <f t="shared" si="56"/>
        <v>37.18179882846291</v>
      </c>
      <c r="Y77" s="76">
        <f t="shared" si="56"/>
        <v>5.2125331901162291</v>
      </c>
      <c r="Z77" s="76">
        <f t="shared" si="56"/>
        <v>44.457772957536527</v>
      </c>
      <c r="AA77" s="76">
        <f t="shared" si="56"/>
        <v>199.70591060234327</v>
      </c>
      <c r="AB77" s="76">
        <f t="shared" si="56"/>
        <v>24.587774643076369</v>
      </c>
      <c r="AC77" s="76">
        <f t="shared" si="56"/>
        <v>11.625613835625849</v>
      </c>
      <c r="AD77" s="76">
        <f t="shared" si="56"/>
        <v>62.888052253224139</v>
      </c>
      <c r="AE77" s="765">
        <f t="shared" si="56"/>
        <v>150.42015481149619</v>
      </c>
      <c r="AF77" s="856">
        <f t="shared" si="56"/>
        <v>334.53536222846708</v>
      </c>
      <c r="AG77" s="500">
        <f t="shared" si="56"/>
        <v>1125.554754140805</v>
      </c>
      <c r="AH77" s="500">
        <f t="shared" si="56"/>
        <v>223.01575875481532</v>
      </c>
      <c r="AI77" s="554">
        <f t="shared" si="56"/>
        <v>7.4799734037205434</v>
      </c>
      <c r="AJ77" s="529">
        <f t="shared" si="56"/>
        <v>0</v>
      </c>
      <c r="AK77" s="793">
        <f t="shared" si="56"/>
        <v>0</v>
      </c>
      <c r="AL77" s="525">
        <f t="shared" si="56"/>
        <v>0</v>
      </c>
      <c r="AM77" s="22">
        <f t="shared" si="41"/>
        <v>81368.331705657067</v>
      </c>
      <c r="AN77" s="102">
        <f t="shared" si="42"/>
        <v>42590</v>
      </c>
      <c r="AO77" s="24">
        <f t="shared" si="42"/>
        <v>0</v>
      </c>
      <c r="AP77" s="455">
        <f t="shared" si="43"/>
        <v>65.641680221115521</v>
      </c>
      <c r="AQ77" s="301">
        <f t="shared" si="44"/>
        <v>42590</v>
      </c>
    </row>
    <row r="78" spans="2:43" ht="26.25" customHeight="1" x14ac:dyDescent="0.2">
      <c r="B78" s="152" t="s">
        <v>47</v>
      </c>
      <c r="C78" s="17">
        <f t="shared" ref="C78:Q78" si="57">C35+C14+C56</f>
        <v>13050</v>
      </c>
      <c r="D78" s="94">
        <f t="shared" si="57"/>
        <v>0</v>
      </c>
      <c r="E78" s="18">
        <f t="shared" si="57"/>
        <v>7916.8002647960711</v>
      </c>
      <c r="F78" s="553">
        <f t="shared" si="57"/>
        <v>6574.9406217333353</v>
      </c>
      <c r="G78" s="18">
        <f t="shared" si="57"/>
        <v>1100</v>
      </c>
      <c r="H78" s="18">
        <f t="shared" si="57"/>
        <v>17604.465017651004</v>
      </c>
      <c r="I78" s="553">
        <f t="shared" si="57"/>
        <v>0</v>
      </c>
      <c r="J78" s="553">
        <f t="shared" si="57"/>
        <v>0</v>
      </c>
      <c r="K78" s="553">
        <f t="shared" si="57"/>
        <v>644.40383042029475</v>
      </c>
      <c r="L78" s="553">
        <f t="shared" si="57"/>
        <v>437.21499713408548</v>
      </c>
      <c r="M78" s="553">
        <f t="shared" si="57"/>
        <v>4571.2894343710577</v>
      </c>
      <c r="N78" s="553">
        <f t="shared" si="57"/>
        <v>0</v>
      </c>
      <c r="O78" s="553">
        <f t="shared" si="57"/>
        <v>0</v>
      </c>
      <c r="P78" s="18">
        <f t="shared" si="57"/>
        <v>6630</v>
      </c>
      <c r="Q78" s="18">
        <f t="shared" si="57"/>
        <v>0</v>
      </c>
      <c r="R78" s="18">
        <f t="shared" si="46"/>
        <v>1200.5858485278079</v>
      </c>
      <c r="S78" s="20">
        <f t="shared" si="39"/>
        <v>7177.9030626779968</v>
      </c>
      <c r="T78" s="768">
        <f t="shared" si="47"/>
        <v>559.63332047623032</v>
      </c>
      <c r="U78" s="865">
        <f t="shared" ref="U78:AL78" si="58">U35+U14+U56</f>
        <v>3841.0953078691841</v>
      </c>
      <c r="V78" s="775">
        <f t="shared" si="58"/>
        <v>0</v>
      </c>
      <c r="W78" s="76">
        <f t="shared" si="58"/>
        <v>23.553709354348857</v>
      </c>
      <c r="X78" s="76">
        <f t="shared" si="58"/>
        <v>37.18179882846291</v>
      </c>
      <c r="Y78" s="76">
        <f t="shared" si="58"/>
        <v>5.2125331901162291</v>
      </c>
      <c r="Z78" s="76">
        <f t="shared" si="58"/>
        <v>44.457772957536527</v>
      </c>
      <c r="AA78" s="76">
        <f t="shared" si="58"/>
        <v>199.70591060234327</v>
      </c>
      <c r="AB78" s="76">
        <f t="shared" si="58"/>
        <v>24.587774643076369</v>
      </c>
      <c r="AC78" s="76">
        <f t="shared" si="58"/>
        <v>11.625613835625849</v>
      </c>
      <c r="AD78" s="76">
        <f t="shared" si="58"/>
        <v>62.888052253224139</v>
      </c>
      <c r="AE78" s="765">
        <f t="shared" si="58"/>
        <v>150.42015481149619</v>
      </c>
      <c r="AF78" s="856">
        <f t="shared" si="58"/>
        <v>334.53536222846708</v>
      </c>
      <c r="AG78" s="500">
        <f t="shared" si="58"/>
        <v>635.55475414080502</v>
      </c>
      <c r="AH78" s="500">
        <f t="shared" si="58"/>
        <v>223.01575875481532</v>
      </c>
      <c r="AI78" s="554">
        <f t="shared" si="58"/>
        <v>7.4799734037205434</v>
      </c>
      <c r="AJ78" s="529">
        <f t="shared" si="58"/>
        <v>0</v>
      </c>
      <c r="AK78" s="793">
        <f t="shared" si="58"/>
        <v>0</v>
      </c>
      <c r="AL78" s="525">
        <f t="shared" si="58"/>
        <v>0</v>
      </c>
      <c r="AM78" s="22">
        <f t="shared" si="41"/>
        <v>71308.331705657067</v>
      </c>
      <c r="AN78" s="102">
        <f t="shared" si="42"/>
        <v>38990</v>
      </c>
      <c r="AO78" s="24">
        <f t="shared" si="42"/>
        <v>0</v>
      </c>
      <c r="AP78" s="455">
        <f t="shared" si="43"/>
        <v>64.650417284597737</v>
      </c>
      <c r="AQ78" s="301">
        <f t="shared" si="44"/>
        <v>38990</v>
      </c>
    </row>
    <row r="79" spans="2:43" ht="26.25" customHeight="1" x14ac:dyDescent="0.2">
      <c r="B79" s="151" t="s">
        <v>48</v>
      </c>
      <c r="C79" s="17">
        <f t="shared" ref="C79:Q79" si="59">C36+C15+C57</f>
        <v>16820</v>
      </c>
      <c r="D79" s="94">
        <f t="shared" si="59"/>
        <v>0</v>
      </c>
      <c r="E79" s="18">
        <f t="shared" si="59"/>
        <v>4336.8002647960711</v>
      </c>
      <c r="F79" s="553">
        <f t="shared" si="59"/>
        <v>8554.9406217333344</v>
      </c>
      <c r="G79" s="18">
        <f t="shared" si="59"/>
        <v>1060</v>
      </c>
      <c r="H79" s="18">
        <f t="shared" si="59"/>
        <v>10134.465017651002</v>
      </c>
      <c r="I79" s="553">
        <f t="shared" si="59"/>
        <v>0</v>
      </c>
      <c r="J79" s="553">
        <f t="shared" si="59"/>
        <v>0</v>
      </c>
      <c r="K79" s="553">
        <f t="shared" si="59"/>
        <v>1054.4038304202948</v>
      </c>
      <c r="L79" s="553">
        <f t="shared" si="59"/>
        <v>437.21499713408548</v>
      </c>
      <c r="M79" s="553">
        <f t="shared" si="59"/>
        <v>6671.2894343710577</v>
      </c>
      <c r="N79" s="553">
        <f t="shared" si="59"/>
        <v>0</v>
      </c>
      <c r="O79" s="553">
        <f t="shared" si="59"/>
        <v>0</v>
      </c>
      <c r="P79" s="18">
        <f t="shared" si="59"/>
        <v>6890</v>
      </c>
      <c r="Q79" s="18">
        <f t="shared" si="59"/>
        <v>0</v>
      </c>
      <c r="R79" s="18">
        <f t="shared" si="46"/>
        <v>2110.5858485278077</v>
      </c>
      <c r="S79" s="20">
        <f t="shared" si="39"/>
        <v>14502.903062677997</v>
      </c>
      <c r="T79" s="768">
        <f t="shared" si="47"/>
        <v>559.63332047623032</v>
      </c>
      <c r="U79" s="865">
        <f t="shared" ref="U79:AL79" si="60">U36+U15+U57</f>
        <v>3841.0953078691841</v>
      </c>
      <c r="V79" s="775">
        <f t="shared" si="60"/>
        <v>0</v>
      </c>
      <c r="W79" s="76">
        <f t="shared" si="60"/>
        <v>23.553709354348857</v>
      </c>
      <c r="X79" s="76">
        <f t="shared" si="60"/>
        <v>37.18179882846291</v>
      </c>
      <c r="Y79" s="76">
        <f t="shared" si="60"/>
        <v>5.2125331901162291</v>
      </c>
      <c r="Z79" s="76">
        <f t="shared" si="60"/>
        <v>44.457772957536527</v>
      </c>
      <c r="AA79" s="76">
        <f t="shared" si="60"/>
        <v>199.70591060234327</v>
      </c>
      <c r="AB79" s="76">
        <f t="shared" si="60"/>
        <v>24.587774643076369</v>
      </c>
      <c r="AC79" s="76">
        <f t="shared" si="60"/>
        <v>11.625613835625849</v>
      </c>
      <c r="AD79" s="76">
        <f t="shared" si="60"/>
        <v>62.888052253224139</v>
      </c>
      <c r="AE79" s="765">
        <f t="shared" si="60"/>
        <v>150.42015481149619</v>
      </c>
      <c r="AF79" s="856">
        <f t="shared" si="60"/>
        <v>334.53536222846708</v>
      </c>
      <c r="AG79" s="500">
        <f t="shared" si="60"/>
        <v>1545.554754140805</v>
      </c>
      <c r="AH79" s="500">
        <f t="shared" si="60"/>
        <v>223.01575875481532</v>
      </c>
      <c r="AI79" s="554">
        <f t="shared" si="60"/>
        <v>7.4799734037205434</v>
      </c>
      <c r="AJ79" s="529">
        <f t="shared" si="60"/>
        <v>0</v>
      </c>
      <c r="AK79" s="793">
        <f t="shared" si="60"/>
        <v>0</v>
      </c>
      <c r="AL79" s="525">
        <f t="shared" si="60"/>
        <v>0</v>
      </c>
      <c r="AM79" s="22">
        <f t="shared" si="41"/>
        <v>76973.331705657067</v>
      </c>
      <c r="AN79" s="102">
        <f t="shared" si="42"/>
        <v>51760</v>
      </c>
      <c r="AO79" s="24">
        <f t="shared" si="42"/>
        <v>0</v>
      </c>
      <c r="AP79" s="455">
        <f t="shared" si="43"/>
        <v>59.792852935441076</v>
      </c>
      <c r="AQ79" s="301">
        <f t="shared" si="44"/>
        <v>51760</v>
      </c>
    </row>
    <row r="80" spans="2:43" ht="26.25" customHeight="1" x14ac:dyDescent="0.2">
      <c r="B80" s="152" t="s">
        <v>49</v>
      </c>
      <c r="C80" s="17">
        <f t="shared" ref="C80:Q80" si="61">C37+C16+C58</f>
        <v>14580</v>
      </c>
      <c r="D80" s="94">
        <f t="shared" si="61"/>
        <v>0</v>
      </c>
      <c r="E80" s="18">
        <f t="shared" si="61"/>
        <v>5306.8002647960711</v>
      </c>
      <c r="F80" s="553">
        <f t="shared" si="61"/>
        <v>9244.9406217333344</v>
      </c>
      <c r="G80" s="18">
        <f t="shared" si="61"/>
        <v>1360</v>
      </c>
      <c r="H80" s="18">
        <f t="shared" si="61"/>
        <v>13074.465017651002</v>
      </c>
      <c r="I80" s="553">
        <f t="shared" si="61"/>
        <v>0</v>
      </c>
      <c r="J80" s="553">
        <f t="shared" si="61"/>
        <v>0</v>
      </c>
      <c r="K80" s="553">
        <f t="shared" si="61"/>
        <v>1784.4038304202948</v>
      </c>
      <c r="L80" s="553">
        <f t="shared" si="61"/>
        <v>437.21499713408548</v>
      </c>
      <c r="M80" s="553">
        <f t="shared" si="61"/>
        <v>5051.2894343710577</v>
      </c>
      <c r="N80" s="553">
        <f t="shared" si="61"/>
        <v>0</v>
      </c>
      <c r="O80" s="553">
        <f t="shared" si="61"/>
        <v>0</v>
      </c>
      <c r="P80" s="18">
        <f t="shared" si="61"/>
        <v>5380</v>
      </c>
      <c r="Q80" s="18">
        <f t="shared" si="61"/>
        <v>0</v>
      </c>
      <c r="R80" s="18">
        <f t="shared" si="46"/>
        <v>2120.5858485278077</v>
      </c>
      <c r="S80" s="20">
        <f t="shared" si="39"/>
        <v>12277.903062677997</v>
      </c>
      <c r="T80" s="768">
        <f t="shared" si="47"/>
        <v>559.63332047623032</v>
      </c>
      <c r="U80" s="865">
        <f t="shared" ref="U80:AL80" si="62">U37+U16+U58</f>
        <v>3841.0953078691841</v>
      </c>
      <c r="V80" s="775">
        <f t="shared" si="62"/>
        <v>0</v>
      </c>
      <c r="W80" s="76">
        <f t="shared" si="62"/>
        <v>23.553709354348857</v>
      </c>
      <c r="X80" s="76">
        <f t="shared" si="62"/>
        <v>37.18179882846291</v>
      </c>
      <c r="Y80" s="76">
        <f t="shared" si="62"/>
        <v>5.2125331901162291</v>
      </c>
      <c r="Z80" s="76">
        <f t="shared" si="62"/>
        <v>44.457772957536527</v>
      </c>
      <c r="AA80" s="76">
        <f t="shared" si="62"/>
        <v>199.70591060234327</v>
      </c>
      <c r="AB80" s="76">
        <f t="shared" si="62"/>
        <v>24.587774643076369</v>
      </c>
      <c r="AC80" s="76">
        <f t="shared" si="62"/>
        <v>11.625613835625849</v>
      </c>
      <c r="AD80" s="76">
        <f t="shared" si="62"/>
        <v>62.888052253224139</v>
      </c>
      <c r="AE80" s="765">
        <f t="shared" si="62"/>
        <v>150.42015481149619</v>
      </c>
      <c r="AF80" s="856">
        <f t="shared" si="62"/>
        <v>334.53536222846708</v>
      </c>
      <c r="AG80" s="500">
        <f t="shared" si="62"/>
        <v>1555.554754140805</v>
      </c>
      <c r="AH80" s="500">
        <f t="shared" si="62"/>
        <v>223.01575875481532</v>
      </c>
      <c r="AI80" s="554">
        <f t="shared" si="62"/>
        <v>7.4799734037205434</v>
      </c>
      <c r="AJ80" s="529">
        <f t="shared" si="62"/>
        <v>0</v>
      </c>
      <c r="AK80" s="793">
        <f t="shared" si="62"/>
        <v>0</v>
      </c>
      <c r="AL80" s="525">
        <f t="shared" si="62"/>
        <v>0</v>
      </c>
      <c r="AM80" s="22">
        <f t="shared" si="41"/>
        <v>75018.331705657067</v>
      </c>
      <c r="AN80" s="102">
        <f t="shared" si="42"/>
        <v>36770</v>
      </c>
      <c r="AO80" s="24">
        <f t="shared" si="42"/>
        <v>0</v>
      </c>
      <c r="AP80" s="455">
        <f t="shared" si="43"/>
        <v>67.10747943102254</v>
      </c>
      <c r="AQ80" s="301">
        <f>AN80+AO80</f>
        <v>36770</v>
      </c>
    </row>
    <row r="81" spans="2:43" ht="26.25" customHeight="1" x14ac:dyDescent="0.2">
      <c r="B81" s="152" t="s">
        <v>50</v>
      </c>
      <c r="C81" s="17">
        <f t="shared" ref="C81:Q81" si="63">C38+C17+C59</f>
        <v>20090</v>
      </c>
      <c r="D81" s="94">
        <f t="shared" si="63"/>
        <v>0</v>
      </c>
      <c r="E81" s="18">
        <f t="shared" si="63"/>
        <v>3416.8002647960707</v>
      </c>
      <c r="F81" s="553">
        <f t="shared" si="63"/>
        <v>8864.9406217333344</v>
      </c>
      <c r="G81" s="18">
        <f t="shared" si="63"/>
        <v>1600</v>
      </c>
      <c r="H81" s="18">
        <f t="shared" si="63"/>
        <v>13464.465017651002</v>
      </c>
      <c r="I81" s="553">
        <f t="shared" si="63"/>
        <v>0</v>
      </c>
      <c r="J81" s="553">
        <f t="shared" si="63"/>
        <v>0</v>
      </c>
      <c r="K81" s="553">
        <f t="shared" si="63"/>
        <v>854.40383042029475</v>
      </c>
      <c r="L81" s="553">
        <f t="shared" si="63"/>
        <v>437.21499713408548</v>
      </c>
      <c r="M81" s="553">
        <f t="shared" si="63"/>
        <v>5601.2894343710577</v>
      </c>
      <c r="N81" s="553">
        <f t="shared" si="63"/>
        <v>0</v>
      </c>
      <c r="O81" s="553">
        <f t="shared" si="63"/>
        <v>0</v>
      </c>
      <c r="P81" s="18">
        <f t="shared" si="63"/>
        <v>6800</v>
      </c>
      <c r="Q81" s="18">
        <f t="shared" si="63"/>
        <v>0</v>
      </c>
      <c r="R81" s="18">
        <f t="shared" si="46"/>
        <v>1650.5858485278079</v>
      </c>
      <c r="S81" s="20">
        <f t="shared" si="39"/>
        <v>11132.903062677997</v>
      </c>
      <c r="T81" s="768">
        <f t="shared" si="47"/>
        <v>559.63332047623032</v>
      </c>
      <c r="U81" s="865">
        <f t="shared" ref="U81:AL81" si="64">U38+U17+U59</f>
        <v>3841.0953078691841</v>
      </c>
      <c r="V81" s="775">
        <f t="shared" si="64"/>
        <v>0</v>
      </c>
      <c r="W81" s="76">
        <f t="shared" si="64"/>
        <v>23.553709354348857</v>
      </c>
      <c r="X81" s="76">
        <f t="shared" si="64"/>
        <v>37.18179882846291</v>
      </c>
      <c r="Y81" s="76">
        <f t="shared" si="64"/>
        <v>5.2125331901162291</v>
      </c>
      <c r="Z81" s="76">
        <f t="shared" si="64"/>
        <v>44.457772957536527</v>
      </c>
      <c r="AA81" s="76">
        <f t="shared" si="64"/>
        <v>199.70591060234327</v>
      </c>
      <c r="AB81" s="76">
        <f t="shared" si="64"/>
        <v>24.587774643076369</v>
      </c>
      <c r="AC81" s="76">
        <f t="shared" si="64"/>
        <v>11.625613835625849</v>
      </c>
      <c r="AD81" s="76">
        <f t="shared" si="64"/>
        <v>62.888052253224139</v>
      </c>
      <c r="AE81" s="765">
        <f t="shared" si="64"/>
        <v>150.42015481149619</v>
      </c>
      <c r="AF81" s="856">
        <f t="shared" si="64"/>
        <v>334.53536222846708</v>
      </c>
      <c r="AG81" s="500">
        <f t="shared" si="64"/>
        <v>1085.554754140805</v>
      </c>
      <c r="AH81" s="500">
        <f t="shared" si="64"/>
        <v>223.01575875481532</v>
      </c>
      <c r="AI81" s="554">
        <f t="shared" si="64"/>
        <v>7.4799734037205434</v>
      </c>
      <c r="AJ81" s="529">
        <f t="shared" si="64"/>
        <v>0</v>
      </c>
      <c r="AK81" s="793">
        <f t="shared" si="64"/>
        <v>0</v>
      </c>
      <c r="AL81" s="525">
        <f t="shared" si="64"/>
        <v>0</v>
      </c>
      <c r="AM81" s="22">
        <f t="shared" si="41"/>
        <v>78313.331705657067</v>
      </c>
      <c r="AN81" s="102">
        <f t="shared" si="42"/>
        <v>38755</v>
      </c>
      <c r="AO81" s="24">
        <f t="shared" si="42"/>
        <v>0</v>
      </c>
      <c r="AP81" s="455">
        <f t="shared" si="43"/>
        <v>66.895402509500997</v>
      </c>
      <c r="AQ81" s="301">
        <f t="shared" si="44"/>
        <v>38755</v>
      </c>
    </row>
    <row r="82" spans="2:43" ht="26.25" customHeight="1" x14ac:dyDescent="0.2">
      <c r="B82" s="151" t="s">
        <v>51</v>
      </c>
      <c r="C82" s="17">
        <f t="shared" ref="C82:Q82" si="65">C39+C18+C60</f>
        <v>17640</v>
      </c>
      <c r="D82" s="94">
        <f t="shared" si="65"/>
        <v>0</v>
      </c>
      <c r="E82" s="18">
        <f t="shared" si="65"/>
        <v>4816.8002647960711</v>
      </c>
      <c r="F82" s="553">
        <f t="shared" si="65"/>
        <v>8314.9406217333344</v>
      </c>
      <c r="G82" s="18">
        <f t="shared" si="65"/>
        <v>1120</v>
      </c>
      <c r="H82" s="18">
        <f t="shared" si="65"/>
        <v>9834.4650176510022</v>
      </c>
      <c r="I82" s="553">
        <f t="shared" si="65"/>
        <v>0</v>
      </c>
      <c r="J82" s="553">
        <f t="shared" si="65"/>
        <v>0</v>
      </c>
      <c r="K82" s="553">
        <f t="shared" si="65"/>
        <v>854.40383042029475</v>
      </c>
      <c r="L82" s="553">
        <f t="shared" si="65"/>
        <v>437.21499713408548</v>
      </c>
      <c r="M82" s="553">
        <f t="shared" si="65"/>
        <v>5071.2894343710577</v>
      </c>
      <c r="N82" s="553">
        <f t="shared" si="65"/>
        <v>0</v>
      </c>
      <c r="O82" s="553">
        <f t="shared" si="65"/>
        <v>0</v>
      </c>
      <c r="P82" s="18">
        <f t="shared" si="65"/>
        <v>9520</v>
      </c>
      <c r="Q82" s="18">
        <f t="shared" si="65"/>
        <v>0</v>
      </c>
      <c r="R82" s="18">
        <f t="shared" si="46"/>
        <v>1620.5858485278079</v>
      </c>
      <c r="S82" s="20">
        <f t="shared" si="39"/>
        <v>10752.903062677997</v>
      </c>
      <c r="T82" s="768">
        <f t="shared" si="47"/>
        <v>559.63332047623032</v>
      </c>
      <c r="U82" s="865">
        <f t="shared" ref="U82:AL82" si="66">U39+U18+U60</f>
        <v>3841.0953078691841</v>
      </c>
      <c r="V82" s="775">
        <f t="shared" si="66"/>
        <v>0</v>
      </c>
      <c r="W82" s="76">
        <f t="shared" si="66"/>
        <v>23.553709354348857</v>
      </c>
      <c r="X82" s="76">
        <f t="shared" si="66"/>
        <v>37.18179882846291</v>
      </c>
      <c r="Y82" s="76">
        <f t="shared" si="66"/>
        <v>5.2125331901162291</v>
      </c>
      <c r="Z82" s="76">
        <f t="shared" si="66"/>
        <v>44.457772957536527</v>
      </c>
      <c r="AA82" s="76">
        <f t="shared" si="66"/>
        <v>199.70591060234327</v>
      </c>
      <c r="AB82" s="76">
        <f t="shared" si="66"/>
        <v>24.587774643076369</v>
      </c>
      <c r="AC82" s="76">
        <f t="shared" si="66"/>
        <v>11.625613835625849</v>
      </c>
      <c r="AD82" s="76">
        <f t="shared" si="66"/>
        <v>62.888052253224139</v>
      </c>
      <c r="AE82" s="765">
        <f t="shared" si="66"/>
        <v>150.42015481149619</v>
      </c>
      <c r="AF82" s="856">
        <f t="shared" si="66"/>
        <v>334.53536222846708</v>
      </c>
      <c r="AG82" s="500">
        <f>AG39+AG18+AG60</f>
        <v>1055.554754140805</v>
      </c>
      <c r="AH82" s="500">
        <f t="shared" si="66"/>
        <v>223.01575875481532</v>
      </c>
      <c r="AI82" s="554">
        <f t="shared" si="66"/>
        <v>7.4799734037205434</v>
      </c>
      <c r="AJ82" s="529">
        <f t="shared" si="66"/>
        <v>0</v>
      </c>
      <c r="AK82" s="793">
        <f t="shared" si="66"/>
        <v>0</v>
      </c>
      <c r="AL82" s="525">
        <f t="shared" si="66"/>
        <v>0</v>
      </c>
      <c r="AM82" s="22">
        <f>SUM(C82:S82)+T82+U82+AJ82+AK82+AL82</f>
        <v>74383.331705657067</v>
      </c>
      <c r="AN82" s="102">
        <f t="shared" si="42"/>
        <v>38930</v>
      </c>
      <c r="AO82" s="24">
        <f t="shared" si="42"/>
        <v>0</v>
      </c>
      <c r="AP82" s="455">
        <f t="shared" si="43"/>
        <v>65.643936671878436</v>
      </c>
      <c r="AQ82" s="301">
        <f t="shared" si="44"/>
        <v>38930</v>
      </c>
    </row>
    <row r="83" spans="2:43" ht="26.25" customHeight="1" thickBot="1" x14ac:dyDescent="0.25">
      <c r="B83" s="154" t="s">
        <v>52</v>
      </c>
      <c r="C83" s="295">
        <f t="shared" ref="C83:Q83" si="67">C40+C19+C61</f>
        <v>17625</v>
      </c>
      <c r="D83" s="295">
        <f t="shared" si="67"/>
        <v>58800</v>
      </c>
      <c r="E83" s="98">
        <f t="shared" si="67"/>
        <v>3416.8002647960707</v>
      </c>
      <c r="F83" s="623">
        <f t="shared" si="67"/>
        <v>11164.940621733334</v>
      </c>
      <c r="G83" s="98">
        <f t="shared" si="67"/>
        <v>1120</v>
      </c>
      <c r="H83" s="98">
        <f t="shared" si="67"/>
        <v>13904.465017651002</v>
      </c>
      <c r="I83" s="623">
        <f t="shared" si="67"/>
        <v>0</v>
      </c>
      <c r="J83" s="623">
        <f t="shared" si="67"/>
        <v>0</v>
      </c>
      <c r="K83" s="623">
        <f t="shared" si="67"/>
        <v>25479.403830420295</v>
      </c>
      <c r="L83" s="623">
        <f t="shared" si="67"/>
        <v>437.21499713408548</v>
      </c>
      <c r="M83" s="623">
        <f t="shared" si="67"/>
        <v>4591.2894343710577</v>
      </c>
      <c r="N83" s="623">
        <f t="shared" si="67"/>
        <v>0</v>
      </c>
      <c r="O83" s="623">
        <f t="shared" si="67"/>
        <v>0</v>
      </c>
      <c r="P83" s="98">
        <f t="shared" si="67"/>
        <v>3380</v>
      </c>
      <c r="Q83" s="98">
        <f t="shared" si="67"/>
        <v>0</v>
      </c>
      <c r="R83" s="98">
        <f>SUM(AF83:AI83)</f>
        <v>1985.5858485278079</v>
      </c>
      <c r="S83" s="296">
        <f>S19+S40</f>
        <v>16107.903062677997</v>
      </c>
      <c r="T83" s="868">
        <f>SUM(V83:AE83)</f>
        <v>1051.6333204762302</v>
      </c>
      <c r="U83" s="866">
        <f>U40+U19+U61</f>
        <v>3841.0953078691841</v>
      </c>
      <c r="V83" s="860">
        <f t="shared" ref="V83:AL83" si="68">V40+V19+V61</f>
        <v>0</v>
      </c>
      <c r="W83" s="666">
        <f t="shared" si="68"/>
        <v>23.553709354348857</v>
      </c>
      <c r="X83" s="666">
        <f t="shared" si="68"/>
        <v>37.18179882846291</v>
      </c>
      <c r="Y83" s="666">
        <f t="shared" si="68"/>
        <v>5.2125331901162291</v>
      </c>
      <c r="Z83" s="666">
        <f t="shared" si="68"/>
        <v>44.457772957536527</v>
      </c>
      <c r="AA83" s="666">
        <f t="shared" si="68"/>
        <v>199.70591060234327</v>
      </c>
      <c r="AB83" s="666">
        <f t="shared" si="68"/>
        <v>24.587774643076369</v>
      </c>
      <c r="AC83" s="666">
        <f t="shared" si="68"/>
        <v>11.625613835625849</v>
      </c>
      <c r="AD83" s="666">
        <f t="shared" si="68"/>
        <v>554.88805225322415</v>
      </c>
      <c r="AE83" s="861">
        <f t="shared" si="68"/>
        <v>150.42015481149619</v>
      </c>
      <c r="AF83" s="855">
        <f>AF40+AF19+AF61</f>
        <v>334.53536222846708</v>
      </c>
      <c r="AG83" s="688">
        <f>AG40+AG19+AG61</f>
        <v>1420.554754140805</v>
      </c>
      <c r="AH83" s="688">
        <f t="shared" si="68"/>
        <v>223.01575875481532</v>
      </c>
      <c r="AI83" s="689">
        <f t="shared" si="68"/>
        <v>7.4799734037205434</v>
      </c>
      <c r="AJ83" s="667">
        <f t="shared" si="68"/>
        <v>0</v>
      </c>
      <c r="AK83" s="851">
        <f t="shared" si="68"/>
        <v>0</v>
      </c>
      <c r="AL83" s="853">
        <f t="shared" si="68"/>
        <v>0</v>
      </c>
      <c r="AM83" s="461">
        <f>SUM(C83:S83)+T83+U83+AJ83+AK83+AL83</f>
        <v>162905.33170565707</v>
      </c>
      <c r="AN83" s="299">
        <f t="shared" si="42"/>
        <v>36080</v>
      </c>
      <c r="AO83" s="670">
        <f t="shared" si="42"/>
        <v>0</v>
      </c>
      <c r="AP83" s="671">
        <f t="shared" si="43"/>
        <v>81.868010224306261</v>
      </c>
      <c r="AQ83" s="692">
        <f t="shared" si="44"/>
        <v>36080</v>
      </c>
    </row>
    <row r="84" spans="2:43" ht="26.25" customHeight="1" thickBot="1" x14ac:dyDescent="0.25">
      <c r="B84" s="35" t="s">
        <v>53</v>
      </c>
      <c r="C84" s="82">
        <f t="shared" ref="C84:AL84" si="69">SUM(C72:C83)</f>
        <v>213495</v>
      </c>
      <c r="D84" s="82">
        <f t="shared" si="69"/>
        <v>58800</v>
      </c>
      <c r="E84" s="83">
        <f t="shared" si="69"/>
        <v>58001.603177552839</v>
      </c>
      <c r="F84" s="83">
        <f t="shared" si="69"/>
        <v>98899.287460800013</v>
      </c>
      <c r="G84" s="83">
        <f t="shared" si="69"/>
        <v>24780</v>
      </c>
      <c r="H84" s="83">
        <f t="shared" si="69"/>
        <v>155188.58021181202</v>
      </c>
      <c r="I84" s="83">
        <f t="shared" si="69"/>
        <v>0</v>
      </c>
      <c r="J84" s="83">
        <f t="shared" si="69"/>
        <v>0</v>
      </c>
      <c r="K84" s="115">
        <f t="shared" si="69"/>
        <v>35127.84596504354</v>
      </c>
      <c r="L84" s="83">
        <f t="shared" si="69"/>
        <v>5246.5799656090257</v>
      </c>
      <c r="M84" s="83">
        <f t="shared" si="69"/>
        <v>60605.473212452693</v>
      </c>
      <c r="N84" s="83">
        <f t="shared" si="69"/>
        <v>0</v>
      </c>
      <c r="O84" s="83">
        <f t="shared" si="69"/>
        <v>0</v>
      </c>
      <c r="P84" s="83">
        <f t="shared" si="69"/>
        <v>86300</v>
      </c>
      <c r="Q84" s="83">
        <f t="shared" si="69"/>
        <v>0</v>
      </c>
      <c r="R84" s="83">
        <f t="shared" si="69"/>
        <v>20162.030182333696</v>
      </c>
      <c r="S84" s="84">
        <f t="shared" si="69"/>
        <v>119099.83675213599</v>
      </c>
      <c r="T84" s="769">
        <f t="shared" si="69"/>
        <v>7253.5998457147643</v>
      </c>
      <c r="U84" s="772">
        <f t="shared" si="69"/>
        <v>46093.143694430204</v>
      </c>
      <c r="V84" s="530">
        <f t="shared" si="69"/>
        <v>0</v>
      </c>
      <c r="W84" s="85">
        <f t="shared" si="69"/>
        <v>282.6445122521863</v>
      </c>
      <c r="X84" s="85">
        <f t="shared" si="69"/>
        <v>492.18158594155483</v>
      </c>
      <c r="Y84" s="85">
        <f t="shared" si="69"/>
        <v>62.550398281394763</v>
      </c>
      <c r="Z84" s="85">
        <f t="shared" si="69"/>
        <v>533.49327549043835</v>
      </c>
      <c r="AA84" s="85">
        <f t="shared" si="69"/>
        <v>2396.4709272281193</v>
      </c>
      <c r="AB84" s="85">
        <f t="shared" si="69"/>
        <v>295.05329571691641</v>
      </c>
      <c r="AC84" s="85">
        <f t="shared" si="69"/>
        <v>139.50736602751016</v>
      </c>
      <c r="AD84" s="85">
        <f t="shared" si="69"/>
        <v>1246.6566270386897</v>
      </c>
      <c r="AE84" s="87">
        <f t="shared" si="69"/>
        <v>1805.0418577379539</v>
      </c>
      <c r="AF84" s="183">
        <f t="shared" si="69"/>
        <v>4014.424346741604</v>
      </c>
      <c r="AG84" s="120">
        <f t="shared" si="69"/>
        <v>13381.65704968966</v>
      </c>
      <c r="AH84" s="419">
        <f t="shared" si="69"/>
        <v>2676.1891050577833</v>
      </c>
      <c r="AI84" s="183">
        <f t="shared" si="69"/>
        <v>89.759680844646539</v>
      </c>
      <c r="AJ84" s="530">
        <f t="shared" si="69"/>
        <v>0</v>
      </c>
      <c r="AK84" s="196">
        <f t="shared" si="69"/>
        <v>0</v>
      </c>
      <c r="AL84" s="598">
        <f t="shared" si="69"/>
        <v>0</v>
      </c>
      <c r="AM84" s="298">
        <f>SUM(C84:S84)+T84+U84+AJ84+AK84+AL84</f>
        <v>989052.9804678848</v>
      </c>
      <c r="AN84" s="324">
        <f>SUM(AN72:AN83)</f>
        <v>483955</v>
      </c>
      <c r="AO84" s="266">
        <f>SUM(AO72:AO83)</f>
        <v>0</v>
      </c>
      <c r="AP84" s="454">
        <f t="shared" si="43"/>
        <v>67.145120296885494</v>
      </c>
      <c r="AQ84" s="200">
        <f t="shared" si="44"/>
        <v>483955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10" spans="2:10" ht="16.5" x14ac:dyDescent="0.25">
      <c r="B110" s="1074"/>
      <c r="C110" s="1074"/>
      <c r="D110" s="1074"/>
      <c r="E110" s="1074"/>
      <c r="F110" s="1074"/>
      <c r="G110" s="1074"/>
      <c r="H110" s="1074"/>
      <c r="I110" s="1074"/>
      <c r="J110" s="1074"/>
    </row>
    <row r="111" spans="2:10" ht="16.5" x14ac:dyDescent="0.25">
      <c r="B111" s="1073"/>
      <c r="C111" s="1073"/>
      <c r="D111" s="1073"/>
      <c r="E111" s="1073"/>
      <c r="F111" s="1073"/>
      <c r="G111" s="1073"/>
      <c r="H111" s="1073"/>
      <c r="I111" s="1073"/>
      <c r="J111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1:J111"/>
    <mergeCell ref="B67:AQ67"/>
    <mergeCell ref="B68:AQ68"/>
    <mergeCell ref="B110:J110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r:id="rId5">
            <anchor moveWithCells="1" sizeWithCells="1">
              <from>
                <xdr:col>1</xdr:col>
                <xdr:colOff>752475</xdr:colOff>
                <xdr:row>0</xdr:row>
                <xdr:rowOff>180975</xdr:rowOff>
              </from>
              <to>
                <xdr:col>2</xdr:col>
                <xdr:colOff>800100</xdr:colOff>
                <xdr:row>3</xdr:row>
                <xdr:rowOff>142875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S110"/>
  <sheetViews>
    <sheetView topLeftCell="A18" zoomScale="89" zoomScaleNormal="89" workbookViewId="0">
      <selection activeCell="U29" sqref="U29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5.140625" style="1" bestFit="1" customWidth="1"/>
    <col min="4" max="4" width="20.7109375" style="1" bestFit="1" customWidth="1"/>
    <col min="5" max="5" width="12.7109375" style="1" customWidth="1"/>
    <col min="6" max="7" width="13.7109375" style="1" customWidth="1"/>
    <col min="8" max="8" width="12.7109375" style="1" customWidth="1"/>
    <col min="9" max="9" width="13.85546875" style="1" customWidth="1"/>
    <col min="10" max="10" width="14.28515625" style="1" customWidth="1"/>
    <col min="11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246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68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2" t="s">
        <v>41</v>
      </c>
      <c r="C8" s="295">
        <v>60</v>
      </c>
      <c r="D8" s="295">
        <v>2980</v>
      </c>
      <c r="E8" s="295"/>
      <c r="F8" s="295">
        <v>2920</v>
      </c>
      <c r="G8" s="295"/>
      <c r="H8" s="295">
        <v>2720</v>
      </c>
      <c r="I8" s="465"/>
      <c r="J8" s="18"/>
      <c r="K8" s="295"/>
      <c r="L8" s="465"/>
      <c r="M8" s="295"/>
      <c r="N8" s="295">
        <v>210</v>
      </c>
      <c r="O8" s="465"/>
      <c r="P8" s="295">
        <v>280</v>
      </c>
      <c r="Q8" s="295"/>
      <c r="R8" s="295">
        <f>SUM(AF8:AI8)</f>
        <v>0</v>
      </c>
      <c r="S8" s="497">
        <v>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>
        <v>0</v>
      </c>
      <c r="AG8" s="494">
        <v>0</v>
      </c>
      <c r="AH8" s="494">
        <v>0</v>
      </c>
      <c r="AI8" s="835">
        <v>0</v>
      </c>
      <c r="AJ8" s="77">
        <v>0</v>
      </c>
      <c r="AK8" s="21">
        <v>0</v>
      </c>
      <c r="AL8" s="525">
        <v>0</v>
      </c>
      <c r="AM8" s="27">
        <f t="shared" ref="AM8:AM19" si="0">SUM(C8:S8)+T8+U8+AJ8+AK8+AL8</f>
        <v>9170</v>
      </c>
      <c r="AN8" s="896">
        <v>11090</v>
      </c>
      <c r="AO8" s="281">
        <v>0</v>
      </c>
      <c r="AP8" s="14">
        <f t="shared" ref="AP8:AP20" si="1">(AM8*100)/(AM8+AQ8)</f>
        <v>45.261599210266532</v>
      </c>
      <c r="AQ8" s="550">
        <f t="shared" ref="AQ8:AQ20" si="2">AN8+AO8</f>
        <v>11090</v>
      </c>
    </row>
    <row r="9" spans="2:43" ht="26.25" customHeight="1" x14ac:dyDescent="0.2">
      <c r="B9" s="151" t="s">
        <v>42</v>
      </c>
      <c r="C9" s="94">
        <v>0</v>
      </c>
      <c r="D9" s="295">
        <v>2980</v>
      </c>
      <c r="E9" s="94"/>
      <c r="F9" s="94">
        <v>2220</v>
      </c>
      <c r="G9" s="94"/>
      <c r="H9" s="94">
        <v>1700</v>
      </c>
      <c r="I9" s="332"/>
      <c r="J9" s="18"/>
      <c r="K9" s="94"/>
      <c r="L9" s="332"/>
      <c r="M9" s="94"/>
      <c r="N9" s="94">
        <v>70</v>
      </c>
      <c r="O9" s="332"/>
      <c r="P9" s="18">
        <v>1140</v>
      </c>
      <c r="Q9" s="18"/>
      <c r="R9" s="295">
        <f t="shared" ref="R9:R19" si="3">SUM(AF9:AI9)</f>
        <v>0</v>
      </c>
      <c r="S9" s="20">
        <v>0</v>
      </c>
      <c r="T9" s="771">
        <f t="shared" ref="T9:T19" si="4">SUM(V9:AE9)</f>
        <v>0</v>
      </c>
      <c r="U9" s="892">
        <v>0</v>
      </c>
      <c r="V9" s="467">
        <v>0</v>
      </c>
      <c r="W9" s="467">
        <v>0</v>
      </c>
      <c r="X9" s="467">
        <v>0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77">
        <v>0</v>
      </c>
      <c r="AE9" s="512">
        <v>0</v>
      </c>
      <c r="AF9" s="17">
        <v>0</v>
      </c>
      <c r="AG9" s="18">
        <v>0</v>
      </c>
      <c r="AH9" s="18">
        <v>0</v>
      </c>
      <c r="AI9" s="520">
        <v>0</v>
      </c>
      <c r="AJ9" s="77"/>
      <c r="AK9" s="21"/>
      <c r="AL9" s="525"/>
      <c r="AM9" s="22">
        <f t="shared" si="0"/>
        <v>8110</v>
      </c>
      <c r="AN9" s="423">
        <v>8220</v>
      </c>
      <c r="AO9" s="24">
        <v>0</v>
      </c>
      <c r="AP9" s="25">
        <f t="shared" si="1"/>
        <v>49.663196570728722</v>
      </c>
      <c r="AQ9" s="301">
        <f t="shared" si="2"/>
        <v>8220</v>
      </c>
    </row>
    <row r="10" spans="2:43" ht="26.25" customHeight="1" x14ac:dyDescent="0.2">
      <c r="B10" s="152" t="s">
        <v>43</v>
      </c>
      <c r="C10" s="94">
        <v>0</v>
      </c>
      <c r="D10" s="295">
        <v>2980</v>
      </c>
      <c r="E10" s="94"/>
      <c r="F10" s="94">
        <v>2140</v>
      </c>
      <c r="G10" s="94"/>
      <c r="H10" s="94">
        <v>3000</v>
      </c>
      <c r="I10" s="332"/>
      <c r="J10" s="18"/>
      <c r="K10" s="94"/>
      <c r="L10" s="332"/>
      <c r="M10" s="94"/>
      <c r="N10" s="94">
        <v>360</v>
      </c>
      <c r="O10" s="332"/>
      <c r="P10" s="18">
        <v>1720</v>
      </c>
      <c r="Q10" s="18"/>
      <c r="R10" s="295">
        <f t="shared" si="3"/>
        <v>0</v>
      </c>
      <c r="S10" s="20">
        <v>0</v>
      </c>
      <c r="T10" s="771">
        <f t="shared" si="4"/>
        <v>0</v>
      </c>
      <c r="U10" s="892">
        <v>0</v>
      </c>
      <c r="V10" s="467">
        <v>0</v>
      </c>
      <c r="W10" s="467">
        <v>0</v>
      </c>
      <c r="X10" s="467">
        <v>0</v>
      </c>
      <c r="Y10" s="467">
        <v>0</v>
      </c>
      <c r="Z10" s="467">
        <v>0</v>
      </c>
      <c r="AA10" s="467">
        <v>0</v>
      </c>
      <c r="AB10" s="467">
        <v>0</v>
      </c>
      <c r="AC10" s="467">
        <v>0</v>
      </c>
      <c r="AD10" s="477">
        <v>0</v>
      </c>
      <c r="AE10" s="512">
        <v>0</v>
      </c>
      <c r="AF10" s="17">
        <v>0</v>
      </c>
      <c r="AG10" s="18">
        <v>0</v>
      </c>
      <c r="AH10" s="18">
        <v>0</v>
      </c>
      <c r="AI10" s="520">
        <v>0</v>
      </c>
      <c r="AJ10" s="181"/>
      <c r="AK10" s="180"/>
      <c r="AL10" s="526"/>
      <c r="AM10" s="22">
        <f t="shared" si="0"/>
        <v>10200</v>
      </c>
      <c r="AN10" s="423">
        <v>10500</v>
      </c>
      <c r="AO10" s="24">
        <v>0</v>
      </c>
      <c r="AP10" s="25">
        <f t="shared" si="1"/>
        <v>49.275362318840578</v>
      </c>
      <c r="AQ10" s="301">
        <f t="shared" si="2"/>
        <v>10500</v>
      </c>
    </row>
    <row r="11" spans="2:43" ht="26.25" customHeight="1" x14ac:dyDescent="0.2">
      <c r="B11" s="152" t="s">
        <v>44</v>
      </c>
      <c r="C11" s="94">
        <v>0</v>
      </c>
      <c r="D11" s="295">
        <v>2980</v>
      </c>
      <c r="E11" s="94"/>
      <c r="F11" s="94">
        <v>2910</v>
      </c>
      <c r="G11" s="94"/>
      <c r="H11" s="94">
        <v>1300</v>
      </c>
      <c r="I11" s="332"/>
      <c r="J11" s="18"/>
      <c r="K11" s="94"/>
      <c r="L11" s="332"/>
      <c r="M11" s="94"/>
      <c r="N11" s="94">
        <v>130</v>
      </c>
      <c r="O11" s="332"/>
      <c r="P11" s="18">
        <v>1760</v>
      </c>
      <c r="Q11" s="18"/>
      <c r="R11" s="295">
        <f t="shared" si="3"/>
        <v>0</v>
      </c>
      <c r="S11" s="20">
        <v>0</v>
      </c>
      <c r="T11" s="771">
        <f t="shared" si="4"/>
        <v>0</v>
      </c>
      <c r="U11" s="892">
        <v>0</v>
      </c>
      <c r="V11" s="467">
        <v>0</v>
      </c>
      <c r="W11" s="467">
        <v>0</v>
      </c>
      <c r="X11" s="467">
        <v>0</v>
      </c>
      <c r="Y11" s="467">
        <v>0</v>
      </c>
      <c r="Z11" s="467">
        <v>0</v>
      </c>
      <c r="AA11" s="467">
        <v>0</v>
      </c>
      <c r="AB11" s="467">
        <v>0</v>
      </c>
      <c r="AC11" s="467">
        <v>0</v>
      </c>
      <c r="AD11" s="477">
        <v>0</v>
      </c>
      <c r="AE11" s="512">
        <v>0</v>
      </c>
      <c r="AF11" s="17">
        <v>0</v>
      </c>
      <c r="AG11" s="18">
        <v>0</v>
      </c>
      <c r="AH11" s="18">
        <v>0</v>
      </c>
      <c r="AI11" s="520">
        <v>0</v>
      </c>
      <c r="AJ11" s="181"/>
      <c r="AK11" s="180"/>
      <c r="AL11" s="526"/>
      <c r="AM11" s="22">
        <f t="shared" si="0"/>
        <v>9080</v>
      </c>
      <c r="AN11" s="423">
        <v>13100</v>
      </c>
      <c r="AO11" s="24">
        <v>0</v>
      </c>
      <c r="AP11" s="25">
        <f t="shared" si="1"/>
        <v>40.937781785392247</v>
      </c>
      <c r="AQ11" s="301">
        <f t="shared" si="2"/>
        <v>13100</v>
      </c>
    </row>
    <row r="12" spans="2:43" ht="26.25" customHeight="1" x14ac:dyDescent="0.2">
      <c r="B12" s="153" t="s">
        <v>45</v>
      </c>
      <c r="C12" s="94">
        <v>0</v>
      </c>
      <c r="D12" s="94">
        <v>2980</v>
      </c>
      <c r="E12" s="94"/>
      <c r="F12" s="94">
        <v>7930</v>
      </c>
      <c r="G12" s="94"/>
      <c r="H12" s="94">
        <v>3380</v>
      </c>
      <c r="I12" s="332"/>
      <c r="J12" s="18"/>
      <c r="K12" s="94"/>
      <c r="L12" s="332"/>
      <c r="M12" s="94"/>
      <c r="N12" s="94">
        <v>440</v>
      </c>
      <c r="O12" s="332"/>
      <c r="P12" s="18">
        <v>3160</v>
      </c>
      <c r="Q12" s="18"/>
      <c r="R12" s="295">
        <f t="shared" si="3"/>
        <v>0</v>
      </c>
      <c r="S12" s="20">
        <v>0</v>
      </c>
      <c r="T12" s="771">
        <f t="shared" si="4"/>
        <v>0</v>
      </c>
      <c r="U12" s="892">
        <v>0</v>
      </c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77">
        <v>0</v>
      </c>
      <c r="AE12" s="512">
        <v>0</v>
      </c>
      <c r="AF12" s="17">
        <v>0</v>
      </c>
      <c r="AG12" s="18">
        <v>0</v>
      </c>
      <c r="AH12" s="18">
        <v>0</v>
      </c>
      <c r="AI12" s="520">
        <v>0</v>
      </c>
      <c r="AJ12" s="181"/>
      <c r="AK12" s="180"/>
      <c r="AL12" s="526"/>
      <c r="AM12" s="22">
        <f t="shared" si="0"/>
        <v>17890</v>
      </c>
      <c r="AN12" s="423">
        <v>17690</v>
      </c>
      <c r="AO12" s="24">
        <v>0</v>
      </c>
      <c r="AP12" s="25">
        <f t="shared" si="1"/>
        <v>50.281056773468244</v>
      </c>
      <c r="AQ12" s="301">
        <f t="shared" si="2"/>
        <v>17690</v>
      </c>
    </row>
    <row r="13" spans="2:43" ht="26.25" customHeight="1" x14ac:dyDescent="0.2">
      <c r="B13" s="151" t="s">
        <v>46</v>
      </c>
      <c r="C13" s="95">
        <v>0</v>
      </c>
      <c r="D13" s="95">
        <v>2980</v>
      </c>
      <c r="E13" s="95"/>
      <c r="F13" s="95">
        <v>9090</v>
      </c>
      <c r="G13" s="95"/>
      <c r="H13" s="95">
        <v>1940</v>
      </c>
      <c r="I13" s="277"/>
      <c r="J13" s="18"/>
      <c r="K13" s="18"/>
      <c r="L13" s="277"/>
      <c r="M13" s="18"/>
      <c r="N13" s="18">
        <v>280</v>
      </c>
      <c r="O13" s="277"/>
      <c r="P13" s="18">
        <v>2610</v>
      </c>
      <c r="Q13" s="18"/>
      <c r="R13" s="295">
        <f t="shared" si="3"/>
        <v>0</v>
      </c>
      <c r="S13" s="30">
        <v>0</v>
      </c>
      <c r="T13" s="771">
        <f t="shared" si="4"/>
        <v>0</v>
      </c>
      <c r="U13" s="892">
        <v>0</v>
      </c>
      <c r="V13" s="467">
        <v>0</v>
      </c>
      <c r="W13" s="467">
        <v>0</v>
      </c>
      <c r="X13" s="467">
        <v>0</v>
      </c>
      <c r="Y13" s="467">
        <v>0</v>
      </c>
      <c r="Z13" s="467">
        <v>0</v>
      </c>
      <c r="AA13" s="467">
        <v>0</v>
      </c>
      <c r="AB13" s="467">
        <v>0</v>
      </c>
      <c r="AC13" s="467">
        <v>0</v>
      </c>
      <c r="AD13" s="477">
        <v>0</v>
      </c>
      <c r="AE13" s="512">
        <v>0</v>
      </c>
      <c r="AF13" s="17">
        <v>0</v>
      </c>
      <c r="AG13" s="18">
        <v>0</v>
      </c>
      <c r="AH13" s="18">
        <v>0</v>
      </c>
      <c r="AI13" s="520">
        <v>0</v>
      </c>
      <c r="AJ13" s="573"/>
      <c r="AK13" s="271"/>
      <c r="AL13" s="694"/>
      <c r="AM13" s="22">
        <f t="shared" si="0"/>
        <v>16900</v>
      </c>
      <c r="AN13" s="422">
        <v>16620</v>
      </c>
      <c r="AO13" s="31">
        <v>0</v>
      </c>
      <c r="AP13" s="32">
        <f t="shared" si="1"/>
        <v>50.417661097852026</v>
      </c>
      <c r="AQ13" s="620">
        <f t="shared" si="2"/>
        <v>16620</v>
      </c>
    </row>
    <row r="14" spans="2:43" ht="26.25" customHeight="1" x14ac:dyDescent="0.2">
      <c r="B14" s="152" t="s">
        <v>47</v>
      </c>
      <c r="C14" s="94">
        <v>0</v>
      </c>
      <c r="D14" s="94">
        <v>2980</v>
      </c>
      <c r="E14" s="94"/>
      <c r="F14" s="94">
        <v>1930</v>
      </c>
      <c r="G14" s="94"/>
      <c r="H14" s="94">
        <v>8170</v>
      </c>
      <c r="I14" s="277"/>
      <c r="J14" s="18"/>
      <c r="K14" s="18"/>
      <c r="L14" s="277"/>
      <c r="M14" s="18"/>
      <c r="N14" s="18">
        <v>230</v>
      </c>
      <c r="O14" s="277"/>
      <c r="P14" s="18">
        <v>1530</v>
      </c>
      <c r="Q14" s="18"/>
      <c r="R14" s="295">
        <f t="shared" si="3"/>
        <v>0</v>
      </c>
      <c r="S14" s="20">
        <v>0</v>
      </c>
      <c r="T14" s="771">
        <f t="shared" si="4"/>
        <v>0</v>
      </c>
      <c r="U14" s="892">
        <v>0</v>
      </c>
      <c r="V14" s="467">
        <v>0</v>
      </c>
      <c r="W14" s="467">
        <v>0</v>
      </c>
      <c r="X14" s="467">
        <v>0</v>
      </c>
      <c r="Y14" s="467">
        <v>0</v>
      </c>
      <c r="Z14" s="467">
        <v>0</v>
      </c>
      <c r="AA14" s="467">
        <v>0</v>
      </c>
      <c r="AB14" s="467">
        <v>0</v>
      </c>
      <c r="AC14" s="467">
        <v>0</v>
      </c>
      <c r="AD14" s="477">
        <v>0</v>
      </c>
      <c r="AE14" s="512">
        <v>0</v>
      </c>
      <c r="AF14" s="17">
        <v>0</v>
      </c>
      <c r="AG14" s="18">
        <v>0</v>
      </c>
      <c r="AH14" s="18">
        <v>0</v>
      </c>
      <c r="AI14" s="520">
        <v>0</v>
      </c>
      <c r="AJ14" s="77"/>
      <c r="AK14" s="21"/>
      <c r="AL14" s="525"/>
      <c r="AM14" s="22">
        <f t="shared" si="0"/>
        <v>14840</v>
      </c>
      <c r="AN14" s="423">
        <v>16150</v>
      </c>
      <c r="AO14" s="24">
        <v>0</v>
      </c>
      <c r="AP14" s="25">
        <f t="shared" si="1"/>
        <v>47.886414972571799</v>
      </c>
      <c r="AQ14" s="301">
        <f t="shared" si="2"/>
        <v>16150</v>
      </c>
    </row>
    <row r="15" spans="2:43" ht="26.25" customHeight="1" x14ac:dyDescent="0.2">
      <c r="B15" s="151" t="s">
        <v>48</v>
      </c>
      <c r="C15" s="94">
        <v>0</v>
      </c>
      <c r="D15" s="94">
        <v>2980</v>
      </c>
      <c r="E15" s="94"/>
      <c r="F15" s="94">
        <v>7660</v>
      </c>
      <c r="G15" s="94"/>
      <c r="H15" s="94">
        <v>8580</v>
      </c>
      <c r="I15" s="277"/>
      <c r="J15" s="18"/>
      <c r="K15" s="18"/>
      <c r="L15" s="608"/>
      <c r="M15" s="18"/>
      <c r="N15" s="18">
        <v>540</v>
      </c>
      <c r="O15" s="608"/>
      <c r="P15" s="18">
        <v>2560</v>
      </c>
      <c r="Q15" s="18"/>
      <c r="R15" s="295">
        <f t="shared" si="3"/>
        <v>0</v>
      </c>
      <c r="S15" s="20">
        <v>1610</v>
      </c>
      <c r="T15" s="771">
        <f t="shared" si="4"/>
        <v>0</v>
      </c>
      <c r="U15" s="892">
        <v>0</v>
      </c>
      <c r="V15" s="467">
        <v>0</v>
      </c>
      <c r="W15" s="467">
        <v>0</v>
      </c>
      <c r="X15" s="467">
        <v>0</v>
      </c>
      <c r="Y15" s="467">
        <v>0</v>
      </c>
      <c r="Z15" s="467">
        <v>0</v>
      </c>
      <c r="AA15" s="467">
        <v>0</v>
      </c>
      <c r="AB15" s="467">
        <v>0</v>
      </c>
      <c r="AC15" s="467">
        <v>0</v>
      </c>
      <c r="AD15" s="477">
        <v>0</v>
      </c>
      <c r="AE15" s="512">
        <v>0</v>
      </c>
      <c r="AF15" s="17">
        <v>0</v>
      </c>
      <c r="AG15" s="18">
        <v>0</v>
      </c>
      <c r="AH15" s="18">
        <v>0</v>
      </c>
      <c r="AI15" s="520">
        <v>0</v>
      </c>
      <c r="AJ15" s="77"/>
      <c r="AK15" s="21"/>
      <c r="AL15" s="525"/>
      <c r="AM15" s="22">
        <f t="shared" si="0"/>
        <v>23930</v>
      </c>
      <c r="AN15" s="423">
        <v>29020</v>
      </c>
      <c r="AO15" s="24">
        <v>0</v>
      </c>
      <c r="AP15" s="25">
        <f t="shared" si="1"/>
        <v>45.193578847969782</v>
      </c>
      <c r="AQ15" s="301">
        <f t="shared" si="2"/>
        <v>29020</v>
      </c>
    </row>
    <row r="16" spans="2:43" ht="26.25" customHeight="1" x14ac:dyDescent="0.2">
      <c r="B16" s="152" t="s">
        <v>49</v>
      </c>
      <c r="C16" s="94">
        <v>0</v>
      </c>
      <c r="D16" s="94">
        <v>2980</v>
      </c>
      <c r="E16" s="94"/>
      <c r="F16" s="94">
        <v>2820</v>
      </c>
      <c r="G16" s="94"/>
      <c r="H16" s="94">
        <v>3630</v>
      </c>
      <c r="I16" s="277"/>
      <c r="J16" s="18"/>
      <c r="K16" s="18"/>
      <c r="L16" s="608"/>
      <c r="M16" s="18"/>
      <c r="N16" s="18">
        <v>360</v>
      </c>
      <c r="O16" s="608"/>
      <c r="P16" s="18">
        <v>3420</v>
      </c>
      <c r="Q16" s="18"/>
      <c r="R16" s="295">
        <f t="shared" si="3"/>
        <v>0</v>
      </c>
      <c r="S16" s="20">
        <v>0</v>
      </c>
      <c r="T16" s="771">
        <f t="shared" si="4"/>
        <v>0</v>
      </c>
      <c r="U16" s="892">
        <v>0</v>
      </c>
      <c r="V16" s="467">
        <v>0</v>
      </c>
      <c r="W16" s="467">
        <v>0</v>
      </c>
      <c r="X16" s="467">
        <v>0</v>
      </c>
      <c r="Y16" s="467">
        <v>0</v>
      </c>
      <c r="Z16" s="467">
        <v>0</v>
      </c>
      <c r="AA16" s="467">
        <v>0</v>
      </c>
      <c r="AB16" s="467">
        <v>0</v>
      </c>
      <c r="AC16" s="467">
        <v>0</v>
      </c>
      <c r="AD16" s="477">
        <v>0</v>
      </c>
      <c r="AE16" s="512">
        <v>0</v>
      </c>
      <c r="AF16" s="17">
        <v>0</v>
      </c>
      <c r="AG16" s="18">
        <v>0</v>
      </c>
      <c r="AH16" s="18">
        <v>0</v>
      </c>
      <c r="AI16" s="520">
        <v>0</v>
      </c>
      <c r="AJ16" s="77"/>
      <c r="AK16" s="21"/>
      <c r="AL16" s="525"/>
      <c r="AM16" s="22">
        <f t="shared" si="0"/>
        <v>13210</v>
      </c>
      <c r="AN16" s="423">
        <v>13910</v>
      </c>
      <c r="AO16" s="24">
        <v>0</v>
      </c>
      <c r="AP16" s="25">
        <f t="shared" si="1"/>
        <v>48.709439528023601</v>
      </c>
      <c r="AQ16" s="301">
        <f t="shared" si="2"/>
        <v>13910</v>
      </c>
    </row>
    <row r="17" spans="2:43" ht="26.25" customHeight="1" x14ac:dyDescent="0.2">
      <c r="B17" s="152" t="s">
        <v>50</v>
      </c>
      <c r="C17" s="94">
        <v>700</v>
      </c>
      <c r="D17" s="94">
        <v>2980</v>
      </c>
      <c r="E17" s="94"/>
      <c r="F17" s="94">
        <v>3360</v>
      </c>
      <c r="G17" s="94"/>
      <c r="H17" s="94">
        <v>3130</v>
      </c>
      <c r="I17" s="277"/>
      <c r="J17" s="18"/>
      <c r="K17" s="18"/>
      <c r="L17" s="608"/>
      <c r="M17" s="18"/>
      <c r="N17" s="18">
        <v>440</v>
      </c>
      <c r="O17" s="608"/>
      <c r="P17" s="18">
        <v>1310</v>
      </c>
      <c r="Q17" s="18"/>
      <c r="R17" s="295">
        <f t="shared" si="3"/>
        <v>0</v>
      </c>
      <c r="S17" s="20">
        <v>0</v>
      </c>
      <c r="T17" s="771">
        <f t="shared" si="4"/>
        <v>46</v>
      </c>
      <c r="U17" s="892">
        <v>0</v>
      </c>
      <c r="V17" s="467">
        <v>0</v>
      </c>
      <c r="W17" s="467">
        <v>0</v>
      </c>
      <c r="X17" s="467">
        <v>46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77">
        <v>0</v>
      </c>
      <c r="AE17" s="512">
        <v>0</v>
      </c>
      <c r="AF17" s="17">
        <v>0</v>
      </c>
      <c r="AG17" s="18">
        <v>0</v>
      </c>
      <c r="AH17" s="18">
        <v>0</v>
      </c>
      <c r="AI17" s="520">
        <v>0</v>
      </c>
      <c r="AJ17" s="77"/>
      <c r="AK17" s="21"/>
      <c r="AL17" s="525"/>
      <c r="AM17" s="22">
        <f t="shared" si="0"/>
        <v>11966</v>
      </c>
      <c r="AN17" s="423">
        <v>12230</v>
      </c>
      <c r="AO17" s="24">
        <v>0</v>
      </c>
      <c r="AP17" s="25">
        <f t="shared" si="1"/>
        <v>49.454455281864774</v>
      </c>
      <c r="AQ17" s="301">
        <f t="shared" si="2"/>
        <v>12230</v>
      </c>
    </row>
    <row r="18" spans="2:43" ht="26.25" customHeight="1" x14ac:dyDescent="0.2">
      <c r="B18" s="151" t="s">
        <v>51</v>
      </c>
      <c r="C18" s="94">
        <v>540</v>
      </c>
      <c r="D18" s="94">
        <v>2980</v>
      </c>
      <c r="E18" s="94">
        <v>0</v>
      </c>
      <c r="F18" s="94">
        <v>2060</v>
      </c>
      <c r="G18" s="94"/>
      <c r="H18" s="94">
        <v>2920</v>
      </c>
      <c r="I18" s="277"/>
      <c r="J18" s="18">
        <v>0</v>
      </c>
      <c r="K18" s="18"/>
      <c r="L18" s="608"/>
      <c r="M18" s="18"/>
      <c r="N18" s="18">
        <v>420</v>
      </c>
      <c r="O18" s="608"/>
      <c r="P18" s="18">
        <v>1510</v>
      </c>
      <c r="Q18" s="18"/>
      <c r="R18" s="295">
        <f t="shared" si="3"/>
        <v>0</v>
      </c>
      <c r="S18" s="20">
        <v>0</v>
      </c>
      <c r="T18" s="771">
        <f t="shared" si="4"/>
        <v>0</v>
      </c>
      <c r="U18" s="892">
        <v>0</v>
      </c>
      <c r="V18" s="467">
        <v>0</v>
      </c>
      <c r="W18" s="467">
        <v>0</v>
      </c>
      <c r="X18" s="467">
        <v>0</v>
      </c>
      <c r="Y18" s="467">
        <v>0</v>
      </c>
      <c r="Z18" s="467">
        <v>0</v>
      </c>
      <c r="AA18" s="467">
        <v>0</v>
      </c>
      <c r="AB18" s="467">
        <v>0</v>
      </c>
      <c r="AC18" s="467">
        <v>0</v>
      </c>
      <c r="AD18" s="477">
        <v>0</v>
      </c>
      <c r="AE18" s="512">
        <v>0</v>
      </c>
      <c r="AF18" s="17">
        <v>0</v>
      </c>
      <c r="AG18" s="18">
        <v>0</v>
      </c>
      <c r="AH18" s="18">
        <v>0</v>
      </c>
      <c r="AI18" s="520">
        <v>0</v>
      </c>
      <c r="AJ18" s="77"/>
      <c r="AK18" s="21"/>
      <c r="AL18" s="525"/>
      <c r="AM18" s="22">
        <f t="shared" si="0"/>
        <v>10430</v>
      </c>
      <c r="AN18" s="423">
        <v>9180</v>
      </c>
      <c r="AO18" s="24">
        <v>0</v>
      </c>
      <c r="AP18" s="25">
        <f t="shared" si="1"/>
        <v>53.187149413564505</v>
      </c>
      <c r="AQ18" s="301">
        <f t="shared" si="2"/>
        <v>9180</v>
      </c>
    </row>
    <row r="19" spans="2:43" ht="26.25" customHeight="1" thickBot="1" x14ac:dyDescent="0.25">
      <c r="B19" s="154" t="s">
        <v>52</v>
      </c>
      <c r="C19" s="261">
        <v>400</v>
      </c>
      <c r="D19" s="261">
        <v>2980</v>
      </c>
      <c r="E19" s="261"/>
      <c r="F19" s="261">
        <v>2820</v>
      </c>
      <c r="G19" s="261"/>
      <c r="H19" s="261">
        <v>1940</v>
      </c>
      <c r="I19" s="333"/>
      <c r="J19" s="79"/>
      <c r="K19" s="261"/>
      <c r="L19" s="333"/>
      <c r="M19" s="261"/>
      <c r="N19" s="261">
        <v>0</v>
      </c>
      <c r="O19" s="333"/>
      <c r="P19" s="79">
        <v>1110</v>
      </c>
      <c r="Q19" s="79"/>
      <c r="R19" s="295">
        <f t="shared" si="3"/>
        <v>0</v>
      </c>
      <c r="S19" s="80">
        <v>0</v>
      </c>
      <c r="T19" s="771">
        <f t="shared" si="4"/>
        <v>0</v>
      </c>
      <c r="U19" s="892">
        <v>0</v>
      </c>
      <c r="V19" s="467">
        <v>0</v>
      </c>
      <c r="W19" s="467">
        <v>0</v>
      </c>
      <c r="X19" s="467">
        <v>0</v>
      </c>
      <c r="Y19" s="467">
        <v>0</v>
      </c>
      <c r="Z19" s="467">
        <v>0</v>
      </c>
      <c r="AA19" s="467">
        <v>0</v>
      </c>
      <c r="AB19" s="467">
        <v>0</v>
      </c>
      <c r="AC19" s="467">
        <v>0</v>
      </c>
      <c r="AD19" s="467">
        <v>0</v>
      </c>
      <c r="AE19" s="541">
        <v>0</v>
      </c>
      <c r="AF19" s="757">
        <v>0</v>
      </c>
      <c r="AG19" s="98">
        <v>0</v>
      </c>
      <c r="AH19" s="98">
        <v>0</v>
      </c>
      <c r="AI19" s="836">
        <v>0</v>
      </c>
      <c r="AJ19" s="481"/>
      <c r="AK19" s="192"/>
      <c r="AL19" s="527"/>
      <c r="AM19" s="27">
        <f t="shared" si="0"/>
        <v>9250</v>
      </c>
      <c r="AN19" s="643">
        <v>6320</v>
      </c>
      <c r="AO19" s="194">
        <v>0</v>
      </c>
      <c r="AP19" s="33">
        <f t="shared" si="1"/>
        <v>59.409120102761719</v>
      </c>
      <c r="AQ19" s="323">
        <f t="shared" si="2"/>
        <v>6320</v>
      </c>
    </row>
    <row r="20" spans="2:43" ht="26.25" customHeight="1" thickBot="1" x14ac:dyDescent="0.25">
      <c r="B20" s="179" t="s">
        <v>53</v>
      </c>
      <c r="C20" s="82">
        <f t="shared" ref="C20:AO20" si="5">SUM(C8:C19)</f>
        <v>1700</v>
      </c>
      <c r="D20" s="82">
        <f t="shared" si="5"/>
        <v>35760</v>
      </c>
      <c r="E20" s="83">
        <f t="shared" si="5"/>
        <v>0</v>
      </c>
      <c r="F20" s="83">
        <f>SUM(F8:F19)</f>
        <v>47860</v>
      </c>
      <c r="G20" s="83">
        <f t="shared" si="5"/>
        <v>0</v>
      </c>
      <c r="H20" s="83">
        <f t="shared" si="5"/>
        <v>42410</v>
      </c>
      <c r="I20" s="195">
        <f t="shared" si="5"/>
        <v>0</v>
      </c>
      <c r="J20" s="83">
        <f t="shared" si="5"/>
        <v>0</v>
      </c>
      <c r="K20" s="83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3480</v>
      </c>
      <c r="O20" s="328">
        <f t="shared" si="5"/>
        <v>0</v>
      </c>
      <c r="P20" s="83">
        <f t="shared" si="5"/>
        <v>22110</v>
      </c>
      <c r="Q20" s="83">
        <f t="shared" si="5"/>
        <v>0</v>
      </c>
      <c r="R20" s="83">
        <f t="shared" si="5"/>
        <v>0</v>
      </c>
      <c r="S20" s="84">
        <f t="shared" si="5"/>
        <v>1610</v>
      </c>
      <c r="T20" s="748">
        <f t="shared" si="5"/>
        <v>46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46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 t="shared" si="5"/>
        <v>154976</v>
      </c>
      <c r="AN20" s="644">
        <f t="shared" si="5"/>
        <v>164030</v>
      </c>
      <c r="AO20" s="199">
        <f t="shared" si="5"/>
        <v>0</v>
      </c>
      <c r="AP20" s="37">
        <f t="shared" si="1"/>
        <v>48.580904434399351</v>
      </c>
      <c r="AQ20" s="200">
        <f t="shared" si="2"/>
        <v>164030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985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2023 -CANTOIRA.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68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548" t="s">
        <v>184</v>
      </c>
      <c r="W27" s="549" t="s">
        <v>183</v>
      </c>
      <c r="X27" s="549" t="s">
        <v>182</v>
      </c>
      <c r="Y27" s="549" t="s">
        <v>185</v>
      </c>
      <c r="Z27" s="549" t="s">
        <v>181</v>
      </c>
      <c r="AA27" s="549" t="s">
        <v>191</v>
      </c>
      <c r="AB27" s="549" t="s">
        <v>192</v>
      </c>
      <c r="AC27" s="549" t="s">
        <v>186</v>
      </c>
      <c r="AD27" s="549" t="s">
        <v>193</v>
      </c>
      <c r="AE27" s="549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Foglio2!D8</f>
        <v>0</v>
      </c>
      <c r="D29" s="340">
        <v>0</v>
      </c>
      <c r="E29" s="215">
        <f>Foglio2!E8</f>
        <v>1024.8767190090518</v>
      </c>
      <c r="F29" s="215">
        <f>Foglio2!F8</f>
        <v>238.44417966225544</v>
      </c>
      <c r="G29" s="329">
        <f>Foglio2!G8</f>
        <v>0</v>
      </c>
      <c r="H29" s="329">
        <f>Foglio2!H8</f>
        <v>100.32351420867241</v>
      </c>
      <c r="I29" s="329">
        <f>Foglio2!I8</f>
        <v>0</v>
      </c>
      <c r="J29" s="277">
        <v>0</v>
      </c>
      <c r="K29" s="215">
        <f>Foglio2!K8</f>
        <v>142.29846743338894</v>
      </c>
      <c r="L29" s="215">
        <f>Foglio2!L8</f>
        <v>131.14359548057385</v>
      </c>
      <c r="M29" s="215">
        <f>Foglio2!M8</f>
        <v>1182.1983935617429</v>
      </c>
      <c r="N29" s="215">
        <f>Foglio2!N8</f>
        <v>0</v>
      </c>
      <c r="O29" s="215">
        <f>Foglio2!O8</f>
        <v>0</v>
      </c>
      <c r="P29" s="329">
        <f>Foglio2!P8</f>
        <v>0</v>
      </c>
      <c r="Q29" s="329">
        <f>Foglio2!Q8</f>
        <v>0</v>
      </c>
      <c r="R29" s="215">
        <f t="shared" ref="R29:R34" si="6">SUM(AF29:AI29)</f>
        <v>321.12456884341418</v>
      </c>
      <c r="S29" s="619">
        <f>Foglio2!T8</f>
        <v>1964.0578574080853</v>
      </c>
      <c r="T29" s="842">
        <f t="shared" ref="T29:T34" si="7">SUM(V29:AE29)</f>
        <v>167.86323954820125</v>
      </c>
      <c r="U29" s="437">
        <f>Foglio2!V8</f>
        <v>778.75</v>
      </c>
      <c r="V29" s="844">
        <f>Foglio2!W8</f>
        <v>0</v>
      </c>
      <c r="W29" s="489">
        <f>Foglio2!X8</f>
        <v>7.0649866813384348</v>
      </c>
      <c r="X29" s="489">
        <f>Foglio2!Y8</f>
        <v>11.152761951815187</v>
      </c>
      <c r="Y29" s="489">
        <f>Foglio2!Z8</f>
        <v>1.563510740927361</v>
      </c>
      <c r="Z29" s="489">
        <f>Foglio2!AA8</f>
        <v>13.335206319380459</v>
      </c>
      <c r="AA29" s="489">
        <f>Foglio2!AB8</f>
        <v>59.902225053550332</v>
      </c>
      <c r="AB29" s="489">
        <f>Foglio2!AC8</f>
        <v>7.3751568283240232</v>
      </c>
      <c r="AC29" s="489">
        <f>Foglio2!AD8</f>
        <v>3.4871283191713247</v>
      </c>
      <c r="AD29" s="489">
        <f>Foglio2!AE8</f>
        <v>18.863408939123627</v>
      </c>
      <c r="AE29" s="845">
        <f>Foglio2!AF8</f>
        <v>45.118854714570489</v>
      </c>
      <c r="AF29" s="434">
        <f>Foglio2!AG8</f>
        <v>100.34461421867142</v>
      </c>
      <c r="AG29" s="215">
        <f>Foglio2!AH8</f>
        <v>151.64225519462153</v>
      </c>
      <c r="AH29" s="215">
        <f>Foglio2!AI8</f>
        <v>66.894065033558832</v>
      </c>
      <c r="AI29" s="619">
        <f>Foglio2!AJ8</f>
        <v>2.2436343965624297</v>
      </c>
      <c r="AJ29" s="606"/>
      <c r="AK29" s="753"/>
      <c r="AL29" s="847"/>
      <c r="AM29" s="55">
        <f t="shared" ref="AM29:AM40" si="8">SUM(C29:S29)+T29+U29+AJ29+AK29+AL29</f>
        <v>6051.0805351553854</v>
      </c>
      <c r="AN29" s="222"/>
      <c r="AO29" s="223">
        <v>0</v>
      </c>
      <c r="AP29" s="58">
        <f>(AM29*100)/(AM29+AQ29)</f>
        <v>100</v>
      </c>
      <c r="AQ29" s="652">
        <f>AN29+AO29</f>
        <v>0</v>
      </c>
    </row>
    <row r="30" spans="2:43" ht="26.25" customHeight="1" x14ac:dyDescent="0.2">
      <c r="B30" s="151" t="s">
        <v>42</v>
      </c>
      <c r="C30" s="340">
        <f t="shared" ref="C30:Q32" si="9">C29</f>
        <v>0</v>
      </c>
      <c r="D30" s="340">
        <f t="shared" si="9"/>
        <v>0</v>
      </c>
      <c r="E30" s="434">
        <f t="shared" si="9"/>
        <v>1024.8767190090518</v>
      </c>
      <c r="F30" s="434">
        <f t="shared" si="9"/>
        <v>238.44417966225544</v>
      </c>
      <c r="G30" s="340">
        <f t="shared" si="9"/>
        <v>0</v>
      </c>
      <c r="H30" s="340">
        <f t="shared" si="9"/>
        <v>100.32351420867241</v>
      </c>
      <c r="I30" s="340">
        <f t="shared" si="9"/>
        <v>0</v>
      </c>
      <c r="J30" s="19">
        <f t="shared" si="9"/>
        <v>0</v>
      </c>
      <c r="K30" s="434">
        <f t="shared" si="9"/>
        <v>142.29846743338894</v>
      </c>
      <c r="L30" s="434">
        <f t="shared" si="9"/>
        <v>131.14359548057385</v>
      </c>
      <c r="M30" s="434">
        <f t="shared" si="9"/>
        <v>1182.1983935617429</v>
      </c>
      <c r="N30" s="434">
        <f t="shared" si="9"/>
        <v>0</v>
      </c>
      <c r="O30" s="434">
        <f t="shared" si="9"/>
        <v>0</v>
      </c>
      <c r="P30" s="340">
        <f t="shared" si="9"/>
        <v>0</v>
      </c>
      <c r="Q30" s="340">
        <f t="shared" si="9"/>
        <v>0</v>
      </c>
      <c r="R30" s="215">
        <f t="shared" si="6"/>
        <v>321.12456884341418</v>
      </c>
      <c r="S30" s="437">
        <f t="shared" ref="S30:S35" si="10">S29</f>
        <v>1964.0578574080853</v>
      </c>
      <c r="T30" s="842">
        <f t="shared" si="7"/>
        <v>167.86323954820125</v>
      </c>
      <c r="U30" s="437">
        <f t="shared" ref="U30:AI32" si="11">U29</f>
        <v>778.75</v>
      </c>
      <c r="V30" s="844">
        <f t="shared" si="11"/>
        <v>0</v>
      </c>
      <c r="W30" s="433">
        <f t="shared" si="11"/>
        <v>7.0649866813384348</v>
      </c>
      <c r="X30" s="433">
        <f t="shared" si="11"/>
        <v>11.152761951815187</v>
      </c>
      <c r="Y30" s="433">
        <f t="shared" si="11"/>
        <v>1.563510740927361</v>
      </c>
      <c r="Z30" s="433">
        <f t="shared" si="11"/>
        <v>13.335206319380459</v>
      </c>
      <c r="AA30" s="433">
        <f t="shared" si="11"/>
        <v>59.902225053550332</v>
      </c>
      <c r="AB30" s="433">
        <f t="shared" si="11"/>
        <v>7.3751568283240232</v>
      </c>
      <c r="AC30" s="433">
        <f t="shared" si="11"/>
        <v>3.4871283191713247</v>
      </c>
      <c r="AD30" s="433">
        <f t="shared" si="11"/>
        <v>18.863408939123627</v>
      </c>
      <c r="AE30" s="846">
        <f t="shared" si="11"/>
        <v>45.118854714570489</v>
      </c>
      <c r="AF30" s="434">
        <f t="shared" si="11"/>
        <v>100.34461421867142</v>
      </c>
      <c r="AG30" s="434">
        <f t="shared" si="11"/>
        <v>151.64225519462153</v>
      </c>
      <c r="AH30" s="434">
        <f t="shared" si="11"/>
        <v>66.894065033558832</v>
      </c>
      <c r="AI30" s="437">
        <f t="shared" si="11"/>
        <v>2.2436343965624297</v>
      </c>
      <c r="AJ30" s="606"/>
      <c r="AK30" s="753"/>
      <c r="AL30" s="847"/>
      <c r="AM30" s="55">
        <f t="shared" si="8"/>
        <v>6051.0805351553854</v>
      </c>
      <c r="AN30" s="56"/>
      <c r="AO30" s="57"/>
      <c r="AP30" s="58">
        <f t="shared" ref="AP30:AP41" si="12">(AM30*100)/(AM30+AQ30)</f>
        <v>100</v>
      </c>
      <c r="AQ30" s="652">
        <f t="shared" ref="AQ30:AQ41" si="13">AN30+AO30</f>
        <v>0</v>
      </c>
    </row>
    <row r="31" spans="2:43" ht="26.25" customHeight="1" x14ac:dyDescent="0.2">
      <c r="B31" s="152" t="s">
        <v>43</v>
      </c>
      <c r="C31" s="340">
        <f t="shared" si="9"/>
        <v>0</v>
      </c>
      <c r="D31" s="340">
        <f t="shared" si="9"/>
        <v>0</v>
      </c>
      <c r="E31" s="434">
        <f t="shared" si="9"/>
        <v>1024.8767190090518</v>
      </c>
      <c r="F31" s="434">
        <f t="shared" si="9"/>
        <v>238.44417966225544</v>
      </c>
      <c r="G31" s="340">
        <f t="shared" si="9"/>
        <v>0</v>
      </c>
      <c r="H31" s="340">
        <f t="shared" si="9"/>
        <v>100.32351420867241</v>
      </c>
      <c r="I31" s="340">
        <f t="shared" si="9"/>
        <v>0</v>
      </c>
      <c r="J31" s="19">
        <f t="shared" si="9"/>
        <v>0</v>
      </c>
      <c r="K31" s="434">
        <f t="shared" si="9"/>
        <v>142.29846743338894</v>
      </c>
      <c r="L31" s="434">
        <f t="shared" si="9"/>
        <v>131.14359548057385</v>
      </c>
      <c r="M31" s="434">
        <f t="shared" si="9"/>
        <v>1182.1983935617429</v>
      </c>
      <c r="N31" s="434">
        <f t="shared" si="9"/>
        <v>0</v>
      </c>
      <c r="O31" s="434">
        <f t="shared" si="9"/>
        <v>0</v>
      </c>
      <c r="P31" s="340">
        <f t="shared" si="9"/>
        <v>0</v>
      </c>
      <c r="Q31" s="340">
        <f t="shared" si="9"/>
        <v>0</v>
      </c>
      <c r="R31" s="215">
        <f t="shared" si="6"/>
        <v>321.12456884341418</v>
      </c>
      <c r="S31" s="437">
        <f t="shared" si="10"/>
        <v>1964.0578574080853</v>
      </c>
      <c r="T31" s="842">
        <f t="shared" si="7"/>
        <v>167.86323954820125</v>
      </c>
      <c r="U31" s="437">
        <f t="shared" si="11"/>
        <v>778.75</v>
      </c>
      <c r="V31" s="844">
        <f t="shared" si="11"/>
        <v>0</v>
      </c>
      <c r="W31" s="433">
        <f t="shared" si="11"/>
        <v>7.0649866813384348</v>
      </c>
      <c r="X31" s="433">
        <f t="shared" si="11"/>
        <v>11.152761951815187</v>
      </c>
      <c r="Y31" s="433">
        <f t="shared" si="11"/>
        <v>1.563510740927361</v>
      </c>
      <c r="Z31" s="433">
        <f t="shared" si="11"/>
        <v>13.335206319380459</v>
      </c>
      <c r="AA31" s="433">
        <f t="shared" si="11"/>
        <v>59.902225053550332</v>
      </c>
      <c r="AB31" s="433">
        <f t="shared" si="11"/>
        <v>7.3751568283240232</v>
      </c>
      <c r="AC31" s="433">
        <f t="shared" si="11"/>
        <v>3.4871283191713247</v>
      </c>
      <c r="AD31" s="433">
        <f t="shared" si="11"/>
        <v>18.863408939123627</v>
      </c>
      <c r="AE31" s="846">
        <f t="shared" si="11"/>
        <v>45.118854714570489</v>
      </c>
      <c r="AF31" s="434">
        <f t="shared" si="11"/>
        <v>100.34461421867142</v>
      </c>
      <c r="AG31" s="434">
        <f t="shared" si="11"/>
        <v>151.64225519462153</v>
      </c>
      <c r="AH31" s="434">
        <f t="shared" si="11"/>
        <v>66.894065033558832</v>
      </c>
      <c r="AI31" s="437">
        <f t="shared" si="11"/>
        <v>2.2436343965624297</v>
      </c>
      <c r="AJ31" s="606"/>
      <c r="AK31" s="753"/>
      <c r="AL31" s="847"/>
      <c r="AM31" s="55">
        <f t="shared" si="8"/>
        <v>6051.0805351553854</v>
      </c>
      <c r="AN31" s="56"/>
      <c r="AO31" s="57"/>
      <c r="AP31" s="58">
        <f t="shared" si="12"/>
        <v>100</v>
      </c>
      <c r="AQ31" s="652">
        <f t="shared" si="13"/>
        <v>0</v>
      </c>
    </row>
    <row r="32" spans="2:43" ht="26.25" customHeight="1" x14ac:dyDescent="0.2">
      <c r="B32" s="152" t="s">
        <v>44</v>
      </c>
      <c r="C32" s="340">
        <f t="shared" si="9"/>
        <v>0</v>
      </c>
      <c r="D32" s="340">
        <f t="shared" si="9"/>
        <v>0</v>
      </c>
      <c r="E32" s="434">
        <f t="shared" si="9"/>
        <v>1024.8767190090518</v>
      </c>
      <c r="F32" s="434">
        <f t="shared" si="9"/>
        <v>238.44417966225544</v>
      </c>
      <c r="G32" s="340">
        <f t="shared" si="9"/>
        <v>0</v>
      </c>
      <c r="H32" s="340">
        <f t="shared" si="9"/>
        <v>100.32351420867241</v>
      </c>
      <c r="I32" s="340">
        <f t="shared" si="9"/>
        <v>0</v>
      </c>
      <c r="J32" s="19">
        <f t="shared" si="9"/>
        <v>0</v>
      </c>
      <c r="K32" s="434">
        <f t="shared" si="9"/>
        <v>142.29846743338894</v>
      </c>
      <c r="L32" s="434">
        <f t="shared" si="9"/>
        <v>131.14359548057385</v>
      </c>
      <c r="M32" s="434">
        <f t="shared" si="9"/>
        <v>1182.1983935617429</v>
      </c>
      <c r="N32" s="434">
        <f t="shared" si="9"/>
        <v>0</v>
      </c>
      <c r="O32" s="434">
        <f t="shared" si="9"/>
        <v>0</v>
      </c>
      <c r="P32" s="340">
        <f t="shared" si="9"/>
        <v>0</v>
      </c>
      <c r="Q32" s="340">
        <f t="shared" si="9"/>
        <v>0</v>
      </c>
      <c r="R32" s="215">
        <f t="shared" si="6"/>
        <v>321.12456884341418</v>
      </c>
      <c r="S32" s="437">
        <f t="shared" si="10"/>
        <v>1964.0578574080853</v>
      </c>
      <c r="T32" s="842">
        <f t="shared" si="7"/>
        <v>167.86323954820125</v>
      </c>
      <c r="U32" s="437">
        <f t="shared" si="11"/>
        <v>778.75</v>
      </c>
      <c r="V32" s="844">
        <f t="shared" si="11"/>
        <v>0</v>
      </c>
      <c r="W32" s="433">
        <f t="shared" si="11"/>
        <v>7.0649866813384348</v>
      </c>
      <c r="X32" s="433">
        <f t="shared" si="11"/>
        <v>11.152761951815187</v>
      </c>
      <c r="Y32" s="433">
        <f t="shared" si="11"/>
        <v>1.563510740927361</v>
      </c>
      <c r="Z32" s="433">
        <f t="shared" si="11"/>
        <v>13.335206319380459</v>
      </c>
      <c r="AA32" s="433">
        <f t="shared" si="11"/>
        <v>59.902225053550332</v>
      </c>
      <c r="AB32" s="433">
        <f t="shared" si="11"/>
        <v>7.3751568283240232</v>
      </c>
      <c r="AC32" s="433">
        <f t="shared" si="11"/>
        <v>3.4871283191713247</v>
      </c>
      <c r="AD32" s="433">
        <f t="shared" si="11"/>
        <v>18.863408939123627</v>
      </c>
      <c r="AE32" s="846">
        <f t="shared" si="11"/>
        <v>45.118854714570489</v>
      </c>
      <c r="AF32" s="434">
        <f t="shared" si="11"/>
        <v>100.34461421867142</v>
      </c>
      <c r="AG32" s="434">
        <f t="shared" si="11"/>
        <v>151.64225519462153</v>
      </c>
      <c r="AH32" s="434">
        <f t="shared" si="11"/>
        <v>66.894065033558832</v>
      </c>
      <c r="AI32" s="437">
        <f t="shared" si="11"/>
        <v>2.2436343965624297</v>
      </c>
      <c r="AJ32" s="606"/>
      <c r="AK32" s="753"/>
      <c r="AL32" s="847"/>
      <c r="AM32" s="55">
        <f t="shared" si="8"/>
        <v>6051.0805351553854</v>
      </c>
      <c r="AN32" s="56"/>
      <c r="AO32" s="57"/>
      <c r="AP32" s="58">
        <f t="shared" si="12"/>
        <v>100</v>
      </c>
      <c r="AQ32" s="652">
        <f t="shared" si="13"/>
        <v>0</v>
      </c>
    </row>
    <row r="33" spans="2:45" ht="26.25" customHeight="1" x14ac:dyDescent="0.2">
      <c r="B33" s="153" t="s">
        <v>45</v>
      </c>
      <c r="C33" s="340">
        <f t="shared" ref="C33:Q33" si="14">C32</f>
        <v>0</v>
      </c>
      <c r="D33" s="340">
        <f t="shared" si="14"/>
        <v>0</v>
      </c>
      <c r="E33" s="434">
        <f t="shared" si="14"/>
        <v>1024.8767190090518</v>
      </c>
      <c r="F33" s="434">
        <f t="shared" si="14"/>
        <v>238.44417966225544</v>
      </c>
      <c r="G33" s="340">
        <f t="shared" si="14"/>
        <v>0</v>
      </c>
      <c r="H33" s="340">
        <f t="shared" si="14"/>
        <v>100.32351420867241</v>
      </c>
      <c r="I33" s="340">
        <f t="shared" si="14"/>
        <v>0</v>
      </c>
      <c r="J33" s="19">
        <f t="shared" si="14"/>
        <v>0</v>
      </c>
      <c r="K33" s="434">
        <f t="shared" si="14"/>
        <v>142.29846743338894</v>
      </c>
      <c r="L33" s="434">
        <f t="shared" si="14"/>
        <v>131.14359548057385</v>
      </c>
      <c r="M33" s="434">
        <f t="shared" si="14"/>
        <v>1182.1983935617429</v>
      </c>
      <c r="N33" s="434">
        <f t="shared" si="14"/>
        <v>0</v>
      </c>
      <c r="O33" s="434">
        <f t="shared" si="14"/>
        <v>0</v>
      </c>
      <c r="P33" s="340">
        <f t="shared" si="14"/>
        <v>0</v>
      </c>
      <c r="Q33" s="340">
        <f t="shared" si="14"/>
        <v>0</v>
      </c>
      <c r="R33" s="215">
        <f t="shared" si="6"/>
        <v>321.12456884341418</v>
      </c>
      <c r="S33" s="437">
        <f t="shared" si="10"/>
        <v>1964.0578574080853</v>
      </c>
      <c r="T33" s="842">
        <f t="shared" si="7"/>
        <v>167.86323954820125</v>
      </c>
      <c r="U33" s="437">
        <f t="shared" ref="U33:AI33" si="15">U32</f>
        <v>778.75</v>
      </c>
      <c r="V33" s="844">
        <f t="shared" si="15"/>
        <v>0</v>
      </c>
      <c r="W33" s="433">
        <f t="shared" si="15"/>
        <v>7.0649866813384348</v>
      </c>
      <c r="X33" s="433">
        <f t="shared" si="15"/>
        <v>11.152761951815187</v>
      </c>
      <c r="Y33" s="433">
        <f t="shared" si="15"/>
        <v>1.563510740927361</v>
      </c>
      <c r="Z33" s="433">
        <f t="shared" si="15"/>
        <v>13.335206319380459</v>
      </c>
      <c r="AA33" s="433">
        <f t="shared" si="15"/>
        <v>59.902225053550332</v>
      </c>
      <c r="AB33" s="433">
        <f t="shared" si="15"/>
        <v>7.3751568283240232</v>
      </c>
      <c r="AC33" s="433">
        <f t="shared" si="15"/>
        <v>3.4871283191713247</v>
      </c>
      <c r="AD33" s="433">
        <f t="shared" si="15"/>
        <v>18.863408939123627</v>
      </c>
      <c r="AE33" s="846">
        <f t="shared" si="15"/>
        <v>45.118854714570489</v>
      </c>
      <c r="AF33" s="434">
        <f t="shared" si="15"/>
        <v>100.34461421867142</v>
      </c>
      <c r="AG33" s="434">
        <f t="shared" si="15"/>
        <v>151.64225519462153</v>
      </c>
      <c r="AH33" s="434">
        <f t="shared" si="15"/>
        <v>66.894065033558832</v>
      </c>
      <c r="AI33" s="437">
        <f t="shared" si="15"/>
        <v>2.2436343965624297</v>
      </c>
      <c r="AJ33" s="606"/>
      <c r="AK33" s="753"/>
      <c r="AL33" s="847"/>
      <c r="AM33" s="55">
        <f t="shared" si="8"/>
        <v>6051.0805351553854</v>
      </c>
      <c r="AN33" s="56"/>
      <c r="AO33" s="57"/>
      <c r="AP33" s="58">
        <f t="shared" si="12"/>
        <v>100</v>
      </c>
      <c r="AQ33" s="652">
        <f t="shared" si="13"/>
        <v>0</v>
      </c>
    </row>
    <row r="34" spans="2:45" ht="26.25" customHeight="1" x14ac:dyDescent="0.2">
      <c r="B34" s="151" t="s">
        <v>46</v>
      </c>
      <c r="C34" s="340">
        <f t="shared" ref="C34:Q38" si="16">C33</f>
        <v>0</v>
      </c>
      <c r="D34" s="340">
        <f t="shared" si="16"/>
        <v>0</v>
      </c>
      <c r="E34" s="434">
        <f t="shared" si="16"/>
        <v>1024.8767190090518</v>
      </c>
      <c r="F34" s="434">
        <f t="shared" si="16"/>
        <v>238.44417966225544</v>
      </c>
      <c r="G34" s="340">
        <f t="shared" si="16"/>
        <v>0</v>
      </c>
      <c r="H34" s="340">
        <f t="shared" si="16"/>
        <v>100.32351420867241</v>
      </c>
      <c r="I34" s="340">
        <f t="shared" si="16"/>
        <v>0</v>
      </c>
      <c r="J34" s="19">
        <f t="shared" si="16"/>
        <v>0</v>
      </c>
      <c r="K34" s="434">
        <f t="shared" si="16"/>
        <v>142.29846743338894</v>
      </c>
      <c r="L34" s="434">
        <f t="shared" si="16"/>
        <v>131.14359548057385</v>
      </c>
      <c r="M34" s="434">
        <f t="shared" si="16"/>
        <v>1182.1983935617429</v>
      </c>
      <c r="N34" s="434">
        <f t="shared" si="16"/>
        <v>0</v>
      </c>
      <c r="O34" s="434">
        <f t="shared" si="16"/>
        <v>0</v>
      </c>
      <c r="P34" s="340">
        <f t="shared" si="16"/>
        <v>0</v>
      </c>
      <c r="Q34" s="340">
        <f t="shared" si="16"/>
        <v>0</v>
      </c>
      <c r="R34" s="215">
        <f t="shared" si="6"/>
        <v>321.12456884341418</v>
      </c>
      <c r="S34" s="437">
        <f t="shared" si="10"/>
        <v>1964.0578574080853</v>
      </c>
      <c r="T34" s="842">
        <f t="shared" si="7"/>
        <v>167.86323954820125</v>
      </c>
      <c r="U34" s="437">
        <f t="shared" ref="U34:AI38" si="17">U33</f>
        <v>778.75</v>
      </c>
      <c r="V34" s="844">
        <f t="shared" si="17"/>
        <v>0</v>
      </c>
      <c r="W34" s="433">
        <f t="shared" si="17"/>
        <v>7.0649866813384348</v>
      </c>
      <c r="X34" s="433">
        <f t="shared" si="17"/>
        <v>11.152761951815187</v>
      </c>
      <c r="Y34" s="433">
        <f t="shared" si="17"/>
        <v>1.563510740927361</v>
      </c>
      <c r="Z34" s="433">
        <f t="shared" si="17"/>
        <v>13.335206319380459</v>
      </c>
      <c r="AA34" s="433">
        <f t="shared" si="17"/>
        <v>59.902225053550332</v>
      </c>
      <c r="AB34" s="433">
        <f t="shared" si="17"/>
        <v>7.3751568283240232</v>
      </c>
      <c r="AC34" s="433">
        <f t="shared" si="17"/>
        <v>3.4871283191713247</v>
      </c>
      <c r="AD34" s="433">
        <f t="shared" si="17"/>
        <v>18.863408939123627</v>
      </c>
      <c r="AE34" s="846">
        <f t="shared" si="17"/>
        <v>45.118854714570489</v>
      </c>
      <c r="AF34" s="434">
        <f t="shared" si="17"/>
        <v>100.34461421867142</v>
      </c>
      <c r="AG34" s="434">
        <f t="shared" si="17"/>
        <v>151.64225519462153</v>
      </c>
      <c r="AH34" s="434">
        <f t="shared" si="17"/>
        <v>66.894065033558832</v>
      </c>
      <c r="AI34" s="437">
        <f t="shared" si="17"/>
        <v>2.2436343965624297</v>
      </c>
      <c r="AJ34" s="606"/>
      <c r="AK34" s="753"/>
      <c r="AL34" s="847"/>
      <c r="AM34" s="55">
        <f t="shared" si="8"/>
        <v>6051.0805351553854</v>
      </c>
      <c r="AN34" s="61"/>
      <c r="AO34" s="62"/>
      <c r="AP34" s="63">
        <f t="shared" si="12"/>
        <v>100</v>
      </c>
      <c r="AQ34" s="653">
        <f t="shared" si="13"/>
        <v>0</v>
      </c>
    </row>
    <row r="35" spans="2:45" ht="26.25" customHeight="1" x14ac:dyDescent="0.2">
      <c r="B35" s="152" t="s">
        <v>47</v>
      </c>
      <c r="C35" s="340">
        <f t="shared" si="16"/>
        <v>0</v>
      </c>
      <c r="D35" s="340">
        <f t="shared" si="16"/>
        <v>0</v>
      </c>
      <c r="E35" s="434">
        <f t="shared" si="16"/>
        <v>1024.8767190090518</v>
      </c>
      <c r="F35" s="434">
        <f t="shared" si="16"/>
        <v>238.44417966225544</v>
      </c>
      <c r="G35" s="340">
        <f t="shared" si="16"/>
        <v>0</v>
      </c>
      <c r="H35" s="340">
        <f t="shared" si="16"/>
        <v>100.32351420867241</v>
      </c>
      <c r="I35" s="340">
        <f t="shared" si="16"/>
        <v>0</v>
      </c>
      <c r="J35" s="19">
        <f t="shared" si="16"/>
        <v>0</v>
      </c>
      <c r="K35" s="434">
        <f t="shared" si="16"/>
        <v>142.29846743338894</v>
      </c>
      <c r="L35" s="434">
        <f t="shared" si="16"/>
        <v>131.14359548057385</v>
      </c>
      <c r="M35" s="434">
        <f t="shared" si="16"/>
        <v>1182.1983935617429</v>
      </c>
      <c r="N35" s="434">
        <f t="shared" si="16"/>
        <v>0</v>
      </c>
      <c r="O35" s="434">
        <f t="shared" si="16"/>
        <v>0</v>
      </c>
      <c r="P35" s="340">
        <f t="shared" si="16"/>
        <v>0</v>
      </c>
      <c r="Q35" s="340">
        <f t="shared" si="16"/>
        <v>0</v>
      </c>
      <c r="R35" s="215">
        <f t="shared" ref="R35:R40" si="18">SUM(AF35:AI35)</f>
        <v>321.12456884341418</v>
      </c>
      <c r="S35" s="437">
        <f t="shared" si="10"/>
        <v>1964.0578574080853</v>
      </c>
      <c r="T35" s="842">
        <f t="shared" ref="T35:T40" si="19">SUM(V35:AE35)</f>
        <v>167.86323954820125</v>
      </c>
      <c r="U35" s="437">
        <f t="shared" si="17"/>
        <v>778.75</v>
      </c>
      <c r="V35" s="844">
        <f t="shared" si="17"/>
        <v>0</v>
      </c>
      <c r="W35" s="433">
        <f t="shared" si="17"/>
        <v>7.0649866813384348</v>
      </c>
      <c r="X35" s="433">
        <f t="shared" si="17"/>
        <v>11.152761951815187</v>
      </c>
      <c r="Y35" s="433">
        <f t="shared" si="17"/>
        <v>1.563510740927361</v>
      </c>
      <c r="Z35" s="433">
        <f t="shared" si="17"/>
        <v>13.335206319380459</v>
      </c>
      <c r="AA35" s="433">
        <f t="shared" si="17"/>
        <v>59.902225053550332</v>
      </c>
      <c r="AB35" s="433">
        <f t="shared" si="17"/>
        <v>7.3751568283240232</v>
      </c>
      <c r="AC35" s="433">
        <f t="shared" si="17"/>
        <v>3.4871283191713247</v>
      </c>
      <c r="AD35" s="433">
        <f t="shared" si="17"/>
        <v>18.863408939123627</v>
      </c>
      <c r="AE35" s="846">
        <f t="shared" si="17"/>
        <v>45.118854714570489</v>
      </c>
      <c r="AF35" s="434">
        <f t="shared" si="17"/>
        <v>100.34461421867142</v>
      </c>
      <c r="AG35" s="434">
        <f t="shared" si="17"/>
        <v>151.64225519462153</v>
      </c>
      <c r="AH35" s="434">
        <f t="shared" si="17"/>
        <v>66.894065033558832</v>
      </c>
      <c r="AI35" s="437">
        <f t="shared" si="17"/>
        <v>2.2436343965624297</v>
      </c>
      <c r="AJ35" s="606"/>
      <c r="AK35" s="753"/>
      <c r="AL35" s="847"/>
      <c r="AM35" s="55">
        <f t="shared" si="8"/>
        <v>6051.0805351553854</v>
      </c>
      <c r="AN35" s="56"/>
      <c r="AO35" s="57"/>
      <c r="AP35" s="58">
        <f t="shared" si="12"/>
        <v>100</v>
      </c>
      <c r="AQ35" s="652">
        <f t="shared" si="13"/>
        <v>0</v>
      </c>
    </row>
    <row r="36" spans="2:45" ht="26.25" customHeight="1" x14ac:dyDescent="0.2">
      <c r="B36" s="151" t="s">
        <v>48</v>
      </c>
      <c r="C36" s="340">
        <f t="shared" si="16"/>
        <v>0</v>
      </c>
      <c r="D36" s="340">
        <f t="shared" si="16"/>
        <v>0</v>
      </c>
      <c r="E36" s="434">
        <f t="shared" si="16"/>
        <v>1024.8767190090518</v>
      </c>
      <c r="F36" s="434">
        <f t="shared" si="16"/>
        <v>238.44417966225544</v>
      </c>
      <c r="G36" s="340">
        <f t="shared" si="16"/>
        <v>0</v>
      </c>
      <c r="H36" s="340">
        <f t="shared" si="16"/>
        <v>100.32351420867241</v>
      </c>
      <c r="I36" s="340">
        <f t="shared" si="16"/>
        <v>0</v>
      </c>
      <c r="J36" s="19">
        <f t="shared" si="16"/>
        <v>0</v>
      </c>
      <c r="K36" s="434">
        <f t="shared" si="16"/>
        <v>142.29846743338894</v>
      </c>
      <c r="L36" s="434">
        <f t="shared" si="16"/>
        <v>131.14359548057385</v>
      </c>
      <c r="M36" s="434">
        <f t="shared" si="16"/>
        <v>1182.1983935617429</v>
      </c>
      <c r="N36" s="434">
        <f t="shared" si="16"/>
        <v>0</v>
      </c>
      <c r="O36" s="434">
        <f t="shared" si="16"/>
        <v>0</v>
      </c>
      <c r="P36" s="340">
        <f t="shared" si="16"/>
        <v>0</v>
      </c>
      <c r="Q36" s="340">
        <f t="shared" si="16"/>
        <v>0</v>
      </c>
      <c r="R36" s="215">
        <f t="shared" si="18"/>
        <v>321.12456884341418</v>
      </c>
      <c r="S36" s="437">
        <f>S35</f>
        <v>1964.0578574080853</v>
      </c>
      <c r="T36" s="842">
        <f t="shared" si="19"/>
        <v>167.86323954820125</v>
      </c>
      <c r="U36" s="437">
        <f t="shared" si="17"/>
        <v>778.75</v>
      </c>
      <c r="V36" s="844">
        <f t="shared" si="17"/>
        <v>0</v>
      </c>
      <c r="W36" s="433">
        <f t="shared" si="17"/>
        <v>7.0649866813384348</v>
      </c>
      <c r="X36" s="433">
        <f t="shared" si="17"/>
        <v>11.152761951815187</v>
      </c>
      <c r="Y36" s="433">
        <f t="shared" si="17"/>
        <v>1.563510740927361</v>
      </c>
      <c r="Z36" s="433">
        <f t="shared" si="17"/>
        <v>13.335206319380459</v>
      </c>
      <c r="AA36" s="433">
        <f t="shared" si="17"/>
        <v>59.902225053550332</v>
      </c>
      <c r="AB36" s="433">
        <f t="shared" si="17"/>
        <v>7.3751568283240232</v>
      </c>
      <c r="AC36" s="433">
        <f t="shared" si="17"/>
        <v>3.4871283191713247</v>
      </c>
      <c r="AD36" s="433">
        <f t="shared" si="17"/>
        <v>18.863408939123627</v>
      </c>
      <c r="AE36" s="846">
        <f t="shared" si="17"/>
        <v>45.118854714570489</v>
      </c>
      <c r="AF36" s="434">
        <f t="shared" si="17"/>
        <v>100.34461421867142</v>
      </c>
      <c r="AG36" s="434">
        <f t="shared" si="17"/>
        <v>151.64225519462153</v>
      </c>
      <c r="AH36" s="434">
        <f t="shared" si="17"/>
        <v>66.894065033558832</v>
      </c>
      <c r="AI36" s="437">
        <f t="shared" si="17"/>
        <v>2.2436343965624297</v>
      </c>
      <c r="AJ36" s="606"/>
      <c r="AK36" s="753"/>
      <c r="AL36" s="847"/>
      <c r="AM36" s="55">
        <f t="shared" si="8"/>
        <v>6051.0805351553854</v>
      </c>
      <c r="AN36" s="56"/>
      <c r="AO36" s="57"/>
      <c r="AP36" s="58">
        <f>(AM36*100)/(AM36+AQ36)</f>
        <v>100</v>
      </c>
      <c r="AQ36" s="652">
        <f t="shared" si="13"/>
        <v>0</v>
      </c>
    </row>
    <row r="37" spans="2:45" ht="26.25" customHeight="1" x14ac:dyDescent="0.2">
      <c r="B37" s="152" t="s">
        <v>49</v>
      </c>
      <c r="C37" s="340">
        <f t="shared" si="16"/>
        <v>0</v>
      </c>
      <c r="D37" s="340">
        <f t="shared" si="16"/>
        <v>0</v>
      </c>
      <c r="E37" s="434">
        <f t="shared" si="16"/>
        <v>1024.8767190090518</v>
      </c>
      <c r="F37" s="434">
        <f t="shared" si="16"/>
        <v>238.44417966225544</v>
      </c>
      <c r="G37" s="340">
        <f t="shared" si="16"/>
        <v>0</v>
      </c>
      <c r="H37" s="340">
        <f t="shared" si="16"/>
        <v>100.32351420867241</v>
      </c>
      <c r="I37" s="340">
        <f t="shared" si="16"/>
        <v>0</v>
      </c>
      <c r="J37" s="19">
        <f t="shared" si="16"/>
        <v>0</v>
      </c>
      <c r="K37" s="434">
        <f t="shared" si="16"/>
        <v>142.29846743338894</v>
      </c>
      <c r="L37" s="434">
        <f t="shared" si="16"/>
        <v>131.14359548057385</v>
      </c>
      <c r="M37" s="434">
        <f t="shared" si="16"/>
        <v>1182.1983935617429</v>
      </c>
      <c r="N37" s="434">
        <f t="shared" si="16"/>
        <v>0</v>
      </c>
      <c r="O37" s="434">
        <f t="shared" si="16"/>
        <v>0</v>
      </c>
      <c r="P37" s="340">
        <f t="shared" si="16"/>
        <v>0</v>
      </c>
      <c r="Q37" s="340">
        <f t="shared" si="16"/>
        <v>0</v>
      </c>
      <c r="R37" s="215">
        <f t="shared" si="18"/>
        <v>321.12456884341418</v>
      </c>
      <c r="S37" s="437">
        <f>S36</f>
        <v>1964.0578574080853</v>
      </c>
      <c r="T37" s="842">
        <f t="shared" si="19"/>
        <v>167.86323954820125</v>
      </c>
      <c r="U37" s="437">
        <f t="shared" si="17"/>
        <v>778.75</v>
      </c>
      <c r="V37" s="844">
        <f t="shared" si="17"/>
        <v>0</v>
      </c>
      <c r="W37" s="433">
        <f t="shared" si="17"/>
        <v>7.0649866813384348</v>
      </c>
      <c r="X37" s="433">
        <f t="shared" si="17"/>
        <v>11.152761951815187</v>
      </c>
      <c r="Y37" s="433">
        <f t="shared" si="17"/>
        <v>1.563510740927361</v>
      </c>
      <c r="Z37" s="433">
        <f t="shared" si="17"/>
        <v>13.335206319380459</v>
      </c>
      <c r="AA37" s="433">
        <f t="shared" si="17"/>
        <v>59.902225053550332</v>
      </c>
      <c r="AB37" s="433">
        <f t="shared" si="17"/>
        <v>7.3751568283240232</v>
      </c>
      <c r="AC37" s="433">
        <f t="shared" si="17"/>
        <v>3.4871283191713247</v>
      </c>
      <c r="AD37" s="433">
        <f t="shared" si="17"/>
        <v>18.863408939123627</v>
      </c>
      <c r="AE37" s="846">
        <f t="shared" si="17"/>
        <v>45.118854714570489</v>
      </c>
      <c r="AF37" s="434">
        <f t="shared" si="17"/>
        <v>100.34461421867142</v>
      </c>
      <c r="AG37" s="434">
        <f t="shared" si="17"/>
        <v>151.64225519462153</v>
      </c>
      <c r="AH37" s="434">
        <f t="shared" si="17"/>
        <v>66.894065033558832</v>
      </c>
      <c r="AI37" s="437">
        <f t="shared" si="17"/>
        <v>2.2436343965624297</v>
      </c>
      <c r="AJ37" s="606"/>
      <c r="AK37" s="753"/>
      <c r="AL37" s="847"/>
      <c r="AM37" s="55">
        <f t="shared" si="8"/>
        <v>6051.0805351553854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5" ht="26.25" customHeight="1" x14ac:dyDescent="0.2">
      <c r="B38" s="152" t="s">
        <v>50</v>
      </c>
      <c r="C38" s="340">
        <f t="shared" si="16"/>
        <v>0</v>
      </c>
      <c r="D38" s="340">
        <f t="shared" si="16"/>
        <v>0</v>
      </c>
      <c r="E38" s="434">
        <f t="shared" si="16"/>
        <v>1024.8767190090518</v>
      </c>
      <c r="F38" s="434">
        <f t="shared" si="16"/>
        <v>238.44417966225544</v>
      </c>
      <c r="G38" s="340">
        <f t="shared" si="16"/>
        <v>0</v>
      </c>
      <c r="H38" s="340">
        <f t="shared" si="16"/>
        <v>100.32351420867241</v>
      </c>
      <c r="I38" s="340">
        <f t="shared" si="16"/>
        <v>0</v>
      </c>
      <c r="J38" s="19">
        <f t="shared" si="16"/>
        <v>0</v>
      </c>
      <c r="K38" s="434">
        <f t="shared" si="16"/>
        <v>142.29846743338894</v>
      </c>
      <c r="L38" s="434">
        <f t="shared" si="16"/>
        <v>131.14359548057385</v>
      </c>
      <c r="M38" s="434">
        <f t="shared" si="16"/>
        <v>1182.1983935617429</v>
      </c>
      <c r="N38" s="434">
        <f t="shared" si="16"/>
        <v>0</v>
      </c>
      <c r="O38" s="434">
        <f t="shared" si="16"/>
        <v>0</v>
      </c>
      <c r="P38" s="340">
        <f t="shared" si="16"/>
        <v>0</v>
      </c>
      <c r="Q38" s="340">
        <f t="shared" si="16"/>
        <v>0</v>
      </c>
      <c r="R38" s="215">
        <f t="shared" si="18"/>
        <v>321.12456884341418</v>
      </c>
      <c r="S38" s="437">
        <f>S37</f>
        <v>1964.0578574080853</v>
      </c>
      <c r="T38" s="842">
        <f t="shared" si="19"/>
        <v>167.86323954820125</v>
      </c>
      <c r="U38" s="437">
        <f t="shared" si="17"/>
        <v>778.75</v>
      </c>
      <c r="V38" s="844">
        <f t="shared" si="17"/>
        <v>0</v>
      </c>
      <c r="W38" s="433">
        <f t="shared" si="17"/>
        <v>7.0649866813384348</v>
      </c>
      <c r="X38" s="433">
        <f t="shared" si="17"/>
        <v>11.152761951815187</v>
      </c>
      <c r="Y38" s="433">
        <f t="shared" si="17"/>
        <v>1.563510740927361</v>
      </c>
      <c r="Z38" s="433">
        <f t="shared" si="17"/>
        <v>13.335206319380459</v>
      </c>
      <c r="AA38" s="433">
        <f t="shared" si="17"/>
        <v>59.902225053550332</v>
      </c>
      <c r="AB38" s="433">
        <f t="shared" si="17"/>
        <v>7.3751568283240232</v>
      </c>
      <c r="AC38" s="433">
        <f t="shared" si="17"/>
        <v>3.4871283191713247</v>
      </c>
      <c r="AD38" s="433">
        <f t="shared" si="17"/>
        <v>18.863408939123627</v>
      </c>
      <c r="AE38" s="846">
        <f t="shared" si="17"/>
        <v>45.118854714570489</v>
      </c>
      <c r="AF38" s="434">
        <f t="shared" si="17"/>
        <v>100.34461421867142</v>
      </c>
      <c r="AG38" s="434">
        <f t="shared" si="17"/>
        <v>151.64225519462153</v>
      </c>
      <c r="AH38" s="434">
        <f t="shared" si="17"/>
        <v>66.894065033558832</v>
      </c>
      <c r="AI38" s="437">
        <f t="shared" si="17"/>
        <v>2.2436343965624297</v>
      </c>
      <c r="AJ38" s="606"/>
      <c r="AK38" s="753"/>
      <c r="AL38" s="847"/>
      <c r="AM38" s="55">
        <f t="shared" si="8"/>
        <v>6051.0805351553854</v>
      </c>
      <c r="AN38" s="56"/>
      <c r="AO38" s="57"/>
      <c r="AP38" s="58">
        <f t="shared" si="12"/>
        <v>100</v>
      </c>
      <c r="AQ38" s="652">
        <f t="shared" si="13"/>
        <v>0</v>
      </c>
    </row>
    <row r="39" spans="2:45" ht="26.25" customHeight="1" x14ac:dyDescent="0.2">
      <c r="B39" s="151" t="s">
        <v>51</v>
      </c>
      <c r="C39" s="340">
        <f t="shared" ref="C39:Q39" si="20">C38</f>
        <v>0</v>
      </c>
      <c r="D39" s="340">
        <f t="shared" si="20"/>
        <v>0</v>
      </c>
      <c r="E39" s="434">
        <f t="shared" si="20"/>
        <v>1024.8767190090518</v>
      </c>
      <c r="F39" s="434">
        <f t="shared" si="20"/>
        <v>238.44417966225544</v>
      </c>
      <c r="G39" s="340">
        <f t="shared" si="20"/>
        <v>0</v>
      </c>
      <c r="H39" s="340">
        <f t="shared" si="20"/>
        <v>100.32351420867241</v>
      </c>
      <c r="I39" s="340">
        <f t="shared" si="20"/>
        <v>0</v>
      </c>
      <c r="J39" s="19">
        <f t="shared" si="20"/>
        <v>0</v>
      </c>
      <c r="K39" s="434">
        <f t="shared" si="20"/>
        <v>142.29846743338894</v>
      </c>
      <c r="L39" s="434">
        <f t="shared" si="20"/>
        <v>131.14359548057385</v>
      </c>
      <c r="M39" s="434">
        <f t="shared" si="20"/>
        <v>1182.1983935617429</v>
      </c>
      <c r="N39" s="434">
        <f t="shared" si="20"/>
        <v>0</v>
      </c>
      <c r="O39" s="434">
        <f t="shared" si="20"/>
        <v>0</v>
      </c>
      <c r="P39" s="340">
        <f t="shared" si="20"/>
        <v>0</v>
      </c>
      <c r="Q39" s="340">
        <f t="shared" si="20"/>
        <v>0</v>
      </c>
      <c r="R39" s="215">
        <f t="shared" si="18"/>
        <v>321.12456884341418</v>
      </c>
      <c r="S39" s="437">
        <f>S38</f>
        <v>1964.0578574080853</v>
      </c>
      <c r="T39" s="842">
        <f t="shared" si="19"/>
        <v>167.86323954820125</v>
      </c>
      <c r="U39" s="437">
        <f t="shared" ref="U39:AI39" si="21">U38</f>
        <v>778.75</v>
      </c>
      <c r="V39" s="844">
        <f t="shared" si="21"/>
        <v>0</v>
      </c>
      <c r="W39" s="433">
        <f t="shared" si="21"/>
        <v>7.0649866813384348</v>
      </c>
      <c r="X39" s="433">
        <f t="shared" si="21"/>
        <v>11.152761951815187</v>
      </c>
      <c r="Y39" s="433">
        <f t="shared" si="21"/>
        <v>1.563510740927361</v>
      </c>
      <c r="Z39" s="433">
        <f t="shared" si="21"/>
        <v>13.335206319380459</v>
      </c>
      <c r="AA39" s="433">
        <f t="shared" si="21"/>
        <v>59.902225053550332</v>
      </c>
      <c r="AB39" s="433">
        <f t="shared" si="21"/>
        <v>7.3751568283240232</v>
      </c>
      <c r="AC39" s="433">
        <f t="shared" si="21"/>
        <v>3.4871283191713247</v>
      </c>
      <c r="AD39" s="433">
        <f t="shared" si="21"/>
        <v>18.863408939123627</v>
      </c>
      <c r="AE39" s="846">
        <f t="shared" si="21"/>
        <v>45.118854714570489</v>
      </c>
      <c r="AF39" s="434">
        <f t="shared" si="21"/>
        <v>100.34461421867142</v>
      </c>
      <c r="AG39" s="434">
        <f t="shared" si="21"/>
        <v>151.64225519462153</v>
      </c>
      <c r="AH39" s="434">
        <f t="shared" si="21"/>
        <v>66.894065033558832</v>
      </c>
      <c r="AI39" s="437">
        <f t="shared" si="21"/>
        <v>2.2436343965624297</v>
      </c>
      <c r="AJ39" s="606"/>
      <c r="AK39" s="753"/>
      <c r="AL39" s="847"/>
      <c r="AM39" s="55">
        <f t="shared" si="8"/>
        <v>6051.0805351553854</v>
      </c>
      <c r="AN39" s="56"/>
      <c r="AO39" s="57"/>
      <c r="AP39" s="58">
        <f t="shared" si="12"/>
        <v>100</v>
      </c>
      <c r="AQ39" s="652">
        <f>AN39+AO39</f>
        <v>0</v>
      </c>
    </row>
    <row r="40" spans="2:45" ht="26.25" customHeight="1" thickBot="1" x14ac:dyDescent="0.25">
      <c r="B40" s="904" t="s">
        <v>52</v>
      </c>
      <c r="C40" s="340">
        <f t="shared" ref="C40:Q40" si="22">C39</f>
        <v>0</v>
      </c>
      <c r="D40" s="340">
        <f t="shared" si="22"/>
        <v>0</v>
      </c>
      <c r="E40" s="434">
        <f t="shared" si="22"/>
        <v>1024.8767190090518</v>
      </c>
      <c r="F40" s="434">
        <f t="shared" si="22"/>
        <v>238.44417966225544</v>
      </c>
      <c r="G40" s="340">
        <f t="shared" si="22"/>
        <v>0</v>
      </c>
      <c r="H40" s="340">
        <f t="shared" si="22"/>
        <v>100.32351420867241</v>
      </c>
      <c r="I40" s="340">
        <f t="shared" si="22"/>
        <v>0</v>
      </c>
      <c r="J40" s="19">
        <f t="shared" si="22"/>
        <v>0</v>
      </c>
      <c r="K40" s="434">
        <f t="shared" si="22"/>
        <v>142.29846743338894</v>
      </c>
      <c r="L40" s="434">
        <f t="shared" si="22"/>
        <v>131.14359548057385</v>
      </c>
      <c r="M40" s="434">
        <f t="shared" si="22"/>
        <v>1182.1983935617429</v>
      </c>
      <c r="N40" s="434">
        <f t="shared" si="22"/>
        <v>0</v>
      </c>
      <c r="O40" s="434">
        <f t="shared" si="22"/>
        <v>0</v>
      </c>
      <c r="P40" s="340">
        <f t="shared" si="22"/>
        <v>0</v>
      </c>
      <c r="Q40" s="340">
        <f t="shared" si="22"/>
        <v>0</v>
      </c>
      <c r="R40" s="215">
        <f t="shared" si="18"/>
        <v>321.12456884341418</v>
      </c>
      <c r="S40" s="437">
        <f>S39</f>
        <v>1964.0578574080853</v>
      </c>
      <c r="T40" s="842">
        <f t="shared" si="19"/>
        <v>167.86323954820125</v>
      </c>
      <c r="U40" s="437">
        <f t="shared" ref="U40:AI40" si="23">U39</f>
        <v>778.75</v>
      </c>
      <c r="V40" s="844">
        <f t="shared" si="23"/>
        <v>0</v>
      </c>
      <c r="W40" s="433">
        <f t="shared" si="23"/>
        <v>7.0649866813384348</v>
      </c>
      <c r="X40" s="433">
        <f t="shared" si="23"/>
        <v>11.152761951815187</v>
      </c>
      <c r="Y40" s="433">
        <f t="shared" si="23"/>
        <v>1.563510740927361</v>
      </c>
      <c r="Z40" s="433">
        <f t="shared" si="23"/>
        <v>13.335206319380459</v>
      </c>
      <c r="AA40" s="433">
        <f t="shared" si="23"/>
        <v>59.902225053550332</v>
      </c>
      <c r="AB40" s="433">
        <f t="shared" si="23"/>
        <v>7.3751568283240232</v>
      </c>
      <c r="AC40" s="433">
        <f t="shared" si="23"/>
        <v>3.4871283191713247</v>
      </c>
      <c r="AD40" s="433">
        <f t="shared" si="23"/>
        <v>18.863408939123627</v>
      </c>
      <c r="AE40" s="846">
        <f t="shared" si="23"/>
        <v>45.118854714570489</v>
      </c>
      <c r="AF40" s="434">
        <f t="shared" si="23"/>
        <v>100.34461421867142</v>
      </c>
      <c r="AG40" s="434">
        <f t="shared" si="23"/>
        <v>151.64225519462153</v>
      </c>
      <c r="AH40" s="434">
        <f t="shared" si="23"/>
        <v>66.894065033558832</v>
      </c>
      <c r="AI40" s="437">
        <f t="shared" si="23"/>
        <v>2.2436343965624297</v>
      </c>
      <c r="AJ40" s="606"/>
      <c r="AK40" s="753"/>
      <c r="AL40" s="847"/>
      <c r="AM40" s="55">
        <f t="shared" si="8"/>
        <v>6051.0805351553854</v>
      </c>
      <c r="AN40" s="112"/>
      <c r="AO40" s="113"/>
      <c r="AP40" s="65">
        <f t="shared" si="12"/>
        <v>100</v>
      </c>
      <c r="AQ40" s="654">
        <f t="shared" si="13"/>
        <v>0</v>
      </c>
    </row>
    <row r="41" spans="2:45" ht="26.25" customHeight="1" thickBot="1" x14ac:dyDescent="0.25">
      <c r="B41" s="265" t="s">
        <v>53</v>
      </c>
      <c r="C41" s="903">
        <f t="shared" ref="C41:AL41" si="24">SUM(C29:C40)</f>
        <v>0</v>
      </c>
      <c r="D41" s="446">
        <f t="shared" si="24"/>
        <v>0</v>
      </c>
      <c r="E41" s="115">
        <f>SUM(E29:E40)</f>
        <v>12298.520628108619</v>
      </c>
      <c r="F41" s="115">
        <f t="shared" si="24"/>
        <v>2861.3301559470651</v>
      </c>
      <c r="G41" s="435">
        <f t="shared" si="24"/>
        <v>0</v>
      </c>
      <c r="H41" s="191">
        <f t="shared" si="24"/>
        <v>1203.8821705040687</v>
      </c>
      <c r="I41" s="191">
        <f t="shared" si="24"/>
        <v>0</v>
      </c>
      <c r="J41" s="195">
        <f>SUM(J29:J40)</f>
        <v>0</v>
      </c>
      <c r="K41" s="115">
        <f t="shared" si="24"/>
        <v>1707.5816092006669</v>
      </c>
      <c r="L41" s="115">
        <f t="shared" si="24"/>
        <v>1573.7231457668861</v>
      </c>
      <c r="M41" s="115">
        <f t="shared" si="24"/>
        <v>14186.380722740914</v>
      </c>
      <c r="N41" s="115">
        <f t="shared" si="24"/>
        <v>0</v>
      </c>
      <c r="O41" s="115">
        <f t="shared" si="24"/>
        <v>0</v>
      </c>
      <c r="P41" s="191">
        <f t="shared" si="24"/>
        <v>0</v>
      </c>
      <c r="Q41" s="191">
        <f t="shared" si="24"/>
        <v>0</v>
      </c>
      <c r="R41" s="115">
        <f t="shared" si="24"/>
        <v>3853.4948261209702</v>
      </c>
      <c r="S41" s="118">
        <f t="shared" si="24"/>
        <v>23568.694288897026</v>
      </c>
      <c r="T41" s="843">
        <f>SUM(T29:T40)</f>
        <v>2014.3588745784155</v>
      </c>
      <c r="U41" s="841">
        <f t="shared" si="24"/>
        <v>9345</v>
      </c>
      <c r="V41" s="706">
        <f t="shared" si="24"/>
        <v>0</v>
      </c>
      <c r="W41" s="119">
        <f t="shared" si="24"/>
        <v>84.779840176061214</v>
      </c>
      <c r="X41" s="119">
        <f t="shared" si="24"/>
        <v>133.83314342178227</v>
      </c>
      <c r="Y41" s="119">
        <f t="shared" si="24"/>
        <v>18.762128891128331</v>
      </c>
      <c r="Z41" s="119">
        <f t="shared" si="24"/>
        <v>160.0224758325655</v>
      </c>
      <c r="AA41" s="119">
        <f t="shared" si="24"/>
        <v>718.8267006426039</v>
      </c>
      <c r="AB41" s="119">
        <f t="shared" si="24"/>
        <v>88.501881939888278</v>
      </c>
      <c r="AC41" s="119">
        <f t="shared" si="24"/>
        <v>41.845539830055905</v>
      </c>
      <c r="AD41" s="119">
        <f t="shared" si="24"/>
        <v>226.36090726948348</v>
      </c>
      <c r="AE41" s="121">
        <f t="shared" si="24"/>
        <v>541.42625657484587</v>
      </c>
      <c r="AF41" s="183">
        <f t="shared" si="24"/>
        <v>1204.135370624057</v>
      </c>
      <c r="AG41" s="120">
        <f t="shared" si="24"/>
        <v>1819.7070623354587</v>
      </c>
      <c r="AH41" s="120">
        <f t="shared" si="24"/>
        <v>802.72878040270598</v>
      </c>
      <c r="AI41" s="183">
        <f t="shared" si="24"/>
        <v>26.923612758749162</v>
      </c>
      <c r="AJ41" s="655">
        <f t="shared" si="24"/>
        <v>0</v>
      </c>
      <c r="AK41" s="119">
        <f t="shared" si="24"/>
        <v>0</v>
      </c>
      <c r="AL41" s="848">
        <f t="shared" si="24"/>
        <v>0</v>
      </c>
      <c r="AM41" s="67">
        <f>SUM(AM29:AM40)</f>
        <v>72612.966421864621</v>
      </c>
      <c r="AN41" s="122">
        <f>SUM(AN29:AN40)</f>
        <v>0</v>
      </c>
      <c r="AO41" s="123">
        <f>SUM(AO29:AO40)</f>
        <v>0</v>
      </c>
      <c r="AP41" s="68">
        <f t="shared" si="12"/>
        <v>100</v>
      </c>
      <c r="AQ41" s="124">
        <f t="shared" si="13"/>
        <v>0</v>
      </c>
    </row>
    <row r="42" spans="2:45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5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</row>
    <row r="44" spans="2:45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5" ht="20.25" x14ac:dyDescent="0.3">
      <c r="B45" s="1067" t="str">
        <f>B3</f>
        <v>RACCOLTA DIFFERENZIATA ANNO 2023 -CANTOIRA.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5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5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5" ht="90.75" thickTop="1" thickBot="1" x14ac:dyDescent="0.25">
      <c r="B48" s="1070" t="s">
        <v>68</v>
      </c>
      <c r="C48" s="155" t="s">
        <v>4</v>
      </c>
      <c r="D48" s="278" t="s">
        <v>176</v>
      </c>
      <c r="E48" s="156" t="s">
        <v>5</v>
      </c>
      <c r="F48" s="157" t="s">
        <v>6</v>
      </c>
      <c r="G48" s="517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185" t="s">
        <v>22</v>
      </c>
      <c r="W48" s="165" t="s">
        <v>23</v>
      </c>
      <c r="X48" s="165" t="s">
        <v>24</v>
      </c>
      <c r="Y48" s="165" t="s">
        <v>25</v>
      </c>
      <c r="Z48" s="165" t="s">
        <v>26</v>
      </c>
      <c r="AA48" s="165" t="s">
        <v>27</v>
      </c>
      <c r="AB48" s="165" t="s">
        <v>28</v>
      </c>
      <c r="AC48" s="165" t="s">
        <v>29</v>
      </c>
      <c r="AD48" s="165" t="s">
        <v>30</v>
      </c>
      <c r="AE48" s="165" t="s">
        <v>31</v>
      </c>
      <c r="AF48" s="519" t="s">
        <v>187</v>
      </c>
      <c r="AG48" s="493" t="s">
        <v>189</v>
      </c>
      <c r="AH48" s="495" t="s">
        <v>188</v>
      </c>
      <c r="AI48" s="501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134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3" customHeight="1" thickBot="1" x14ac:dyDescent="0.3">
      <c r="B50" s="216" t="s">
        <v>41</v>
      </c>
      <c r="C50" s="263"/>
      <c r="D50" s="555"/>
      <c r="E50" s="215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619"/>
      <c r="P50" s="459"/>
      <c r="Q50" s="262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</row>
    <row r="51" spans="2:43" ht="26.25" customHeight="1" thickBot="1" x14ac:dyDescent="0.3">
      <c r="B51" s="16" t="s">
        <v>42</v>
      </c>
      <c r="C51" s="217"/>
      <c r="D51" s="434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25">SUM(AF51:AI51)</f>
        <v>0</v>
      </c>
      <c r="S51" s="220"/>
      <c r="T51" s="315">
        <f t="shared" ref="T51:T61" si="26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59" si="27">SUM(C51:U51)</f>
        <v>0</v>
      </c>
      <c r="AN51" s="56"/>
      <c r="AO51" s="57"/>
      <c r="AP51" s="58" t="e">
        <f t="shared" ref="AP51:AP56" si="28">(AM51*100)/(AM51+AQ51)</f>
        <v>#DIV/0!</v>
      </c>
      <c r="AQ51" s="59">
        <f t="shared" ref="AQ51:AQ57" si="29">AN51+AO51</f>
        <v>0</v>
      </c>
    </row>
    <row r="52" spans="2:43" ht="26.25" customHeight="1" thickBot="1" x14ac:dyDescent="0.3">
      <c r="B52" s="13" t="s">
        <v>43</v>
      </c>
      <c r="C52" s="217"/>
      <c r="D52" s="434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25"/>
        <v>0</v>
      </c>
      <c r="S52" s="220"/>
      <c r="T52" s="315">
        <f t="shared" si="26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27"/>
        <v>0</v>
      </c>
      <c r="AN52" s="56"/>
      <c r="AO52" s="57"/>
      <c r="AP52" s="58" t="e">
        <f t="shared" si="28"/>
        <v>#DIV/0!</v>
      </c>
      <c r="AQ52" s="59">
        <f t="shared" si="29"/>
        <v>0</v>
      </c>
    </row>
    <row r="53" spans="2:43" ht="26.25" customHeight="1" thickBot="1" x14ac:dyDescent="0.3">
      <c r="B53" s="13" t="s">
        <v>44</v>
      </c>
      <c r="C53" s="217"/>
      <c r="D53" s="434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25"/>
        <v>0</v>
      </c>
      <c r="S53" s="220"/>
      <c r="T53" s="315">
        <f t="shared" si="26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27"/>
        <v>0</v>
      </c>
      <c r="AN53" s="56"/>
      <c r="AO53" s="57"/>
      <c r="AP53" s="58" t="e">
        <f t="shared" si="28"/>
        <v>#DIV/0!</v>
      </c>
      <c r="AQ53" s="59">
        <f t="shared" si="29"/>
        <v>0</v>
      </c>
    </row>
    <row r="54" spans="2:43" ht="26.25" customHeight="1" thickBot="1" x14ac:dyDescent="0.3">
      <c r="B54" s="28" t="s">
        <v>45</v>
      </c>
      <c r="C54" s="217"/>
      <c r="D54" s="434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25"/>
        <v>0</v>
      </c>
      <c r="S54" s="220"/>
      <c r="T54" s="315">
        <f t="shared" si="26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27"/>
        <v>0</v>
      </c>
      <c r="AN54" s="56"/>
      <c r="AO54" s="57"/>
      <c r="AP54" s="58" t="e">
        <f t="shared" si="28"/>
        <v>#DIV/0!</v>
      </c>
      <c r="AQ54" s="59">
        <f t="shared" si="29"/>
        <v>0</v>
      </c>
    </row>
    <row r="55" spans="2:43" ht="26.25" customHeight="1" thickBot="1" x14ac:dyDescent="0.3">
      <c r="B55" s="29" t="s">
        <v>46</v>
      </c>
      <c r="C55" s="217"/>
      <c r="D55" s="434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25"/>
        <v>0</v>
      </c>
      <c r="S55" s="220"/>
      <c r="T55" s="315">
        <f t="shared" si="26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27"/>
        <v>0</v>
      </c>
      <c r="AN55" s="61"/>
      <c r="AO55" s="62"/>
      <c r="AP55" s="63" t="e">
        <f t="shared" si="28"/>
        <v>#DIV/0!</v>
      </c>
      <c r="AQ55" s="64">
        <f t="shared" si="29"/>
        <v>0</v>
      </c>
    </row>
    <row r="56" spans="2:43" ht="26.25" customHeight="1" thickBot="1" x14ac:dyDescent="0.3">
      <c r="B56" s="13" t="s">
        <v>47</v>
      </c>
      <c r="C56" s="217"/>
      <c r="D56" s="434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25"/>
        <v>0</v>
      </c>
      <c r="S56" s="220"/>
      <c r="T56" s="315">
        <f t="shared" si="26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27"/>
        <v>0</v>
      </c>
      <c r="AN56" s="56"/>
      <c r="AO56" s="57"/>
      <c r="AP56" s="58" t="e">
        <f t="shared" si="28"/>
        <v>#DIV/0!</v>
      </c>
      <c r="AQ56" s="59">
        <f t="shared" si="29"/>
        <v>0</v>
      </c>
    </row>
    <row r="57" spans="2:43" ht="26.25" customHeight="1" thickBot="1" x14ac:dyDescent="0.3">
      <c r="B57" s="16" t="s">
        <v>48</v>
      </c>
      <c r="C57" s="217"/>
      <c r="D57" s="434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25"/>
        <v>0</v>
      </c>
      <c r="S57" s="220"/>
      <c r="T57" s="315">
        <f t="shared" si="26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27"/>
        <v>0</v>
      </c>
      <c r="AN57" s="56"/>
      <c r="AO57" s="57"/>
      <c r="AP57" s="58" t="e">
        <f t="shared" ref="AP57:AP62" si="30">(AM57*100)/(AM57+AQ57)</f>
        <v>#DIV/0!</v>
      </c>
      <c r="AQ57" s="59">
        <f t="shared" si="29"/>
        <v>0</v>
      </c>
    </row>
    <row r="58" spans="2:43" ht="26.25" customHeight="1" thickBot="1" x14ac:dyDescent="0.3">
      <c r="B58" s="13" t="s">
        <v>49</v>
      </c>
      <c r="C58" s="217"/>
      <c r="D58" s="434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25"/>
        <v>0</v>
      </c>
      <c r="S58" s="220"/>
      <c r="T58" s="315">
        <f t="shared" si="26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27"/>
        <v>0</v>
      </c>
      <c r="AN58" s="56"/>
      <c r="AO58" s="57"/>
      <c r="AP58" s="58" t="e">
        <f t="shared" si="30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434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25"/>
        <v>0</v>
      </c>
      <c r="S59" s="220"/>
      <c r="T59" s="315">
        <f t="shared" si="26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27"/>
        <v>0</v>
      </c>
      <c r="AN59" s="56"/>
      <c r="AO59" s="57"/>
      <c r="AP59" s="58" t="e">
        <f t="shared" si="30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434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25"/>
        <v>0</v>
      </c>
      <c r="S60" s="220"/>
      <c r="T60" s="315">
        <f t="shared" si="26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>SUM(C60:U60)</f>
        <v>0</v>
      </c>
      <c r="AN60" s="56"/>
      <c r="AO60" s="57"/>
      <c r="AP60" s="58" t="e">
        <f t="shared" si="30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603"/>
      <c r="E61" s="307"/>
      <c r="F61" s="308"/>
      <c r="G61" s="307"/>
      <c r="H61" s="308"/>
      <c r="I61" s="308"/>
      <c r="J61" s="559"/>
      <c r="K61" s="307">
        <v>3566</v>
      </c>
      <c r="L61" s="307"/>
      <c r="M61" s="309"/>
      <c r="N61" s="307"/>
      <c r="O61" s="307"/>
      <c r="P61" s="330"/>
      <c r="Q61" s="330"/>
      <c r="R61" s="304">
        <f t="shared" si="25"/>
        <v>200</v>
      </c>
      <c r="S61" s="310"/>
      <c r="T61" s="315">
        <f t="shared" si="26"/>
        <v>322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322</v>
      </c>
      <c r="AE61" s="311">
        <v>0</v>
      </c>
      <c r="AF61" s="504"/>
      <c r="AG61" s="504">
        <v>200</v>
      </c>
      <c r="AH61" s="504"/>
      <c r="AI61" s="504"/>
      <c r="AJ61" s="312"/>
      <c r="AK61" s="313"/>
      <c r="AL61" s="314"/>
      <c r="AM61" s="221">
        <f>SUM(C61:U61)</f>
        <v>4088</v>
      </c>
      <c r="AN61" s="112"/>
      <c r="AO61" s="113"/>
      <c r="AP61" s="65">
        <f t="shared" si="30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1">SUM(C50:C61)</f>
        <v>0</v>
      </c>
      <c r="D62" s="604"/>
      <c r="E62" s="115">
        <f t="shared" si="31"/>
        <v>0</v>
      </c>
      <c r="F62" s="191">
        <f t="shared" si="31"/>
        <v>0</v>
      </c>
      <c r="G62" s="115">
        <f t="shared" si="31"/>
        <v>0</v>
      </c>
      <c r="H62" s="191">
        <f t="shared" si="31"/>
        <v>0</v>
      </c>
      <c r="I62" s="191">
        <f t="shared" si="31"/>
        <v>0</v>
      </c>
      <c r="J62" s="560">
        <f>SUM(J50:J61)</f>
        <v>0</v>
      </c>
      <c r="K62" s="115">
        <f t="shared" si="31"/>
        <v>3566</v>
      </c>
      <c r="L62" s="115">
        <f t="shared" si="31"/>
        <v>0</v>
      </c>
      <c r="M62" s="115">
        <f t="shared" si="31"/>
        <v>0</v>
      </c>
      <c r="N62" s="115">
        <f t="shared" si="31"/>
        <v>0</v>
      </c>
      <c r="O62" s="115">
        <f t="shared" si="31"/>
        <v>0</v>
      </c>
      <c r="P62" s="191">
        <f t="shared" si="31"/>
        <v>0</v>
      </c>
      <c r="Q62" s="191">
        <f t="shared" si="31"/>
        <v>0</v>
      </c>
      <c r="R62" s="115">
        <f>SUM(R50:R61)</f>
        <v>200</v>
      </c>
      <c r="S62" s="116">
        <f>SUM(S50:S61)</f>
        <v>0</v>
      </c>
      <c r="T62" s="117">
        <f>SUM(T50:T61)</f>
        <v>322</v>
      </c>
      <c r="U62" s="118">
        <f t="shared" ref="U62:AL62" si="32">SUM(U50:U61)</f>
        <v>0</v>
      </c>
      <c r="V62" s="186">
        <f t="shared" si="32"/>
        <v>0</v>
      </c>
      <c r="W62" s="119">
        <f t="shared" si="32"/>
        <v>0</v>
      </c>
      <c r="X62" s="119">
        <f t="shared" si="32"/>
        <v>0</v>
      </c>
      <c r="Y62" s="119">
        <f t="shared" si="32"/>
        <v>0</v>
      </c>
      <c r="Z62" s="119">
        <f t="shared" si="32"/>
        <v>0</v>
      </c>
      <c r="AA62" s="119">
        <f t="shared" si="32"/>
        <v>0</v>
      </c>
      <c r="AB62" s="119">
        <f t="shared" si="32"/>
        <v>0</v>
      </c>
      <c r="AC62" s="119">
        <f t="shared" si="32"/>
        <v>0</v>
      </c>
      <c r="AD62" s="119">
        <f t="shared" si="32"/>
        <v>322</v>
      </c>
      <c r="AE62" s="184">
        <f t="shared" si="32"/>
        <v>0</v>
      </c>
      <c r="AF62" s="184">
        <f t="shared" si="32"/>
        <v>0</v>
      </c>
      <c r="AG62" s="184">
        <f t="shared" si="32"/>
        <v>200</v>
      </c>
      <c r="AH62" s="184">
        <f t="shared" si="32"/>
        <v>0</v>
      </c>
      <c r="AI62" s="184">
        <f t="shared" si="32"/>
        <v>0</v>
      </c>
      <c r="AJ62" s="184">
        <f t="shared" si="32"/>
        <v>0</v>
      </c>
      <c r="AK62" s="120">
        <f t="shared" si="32"/>
        <v>0</v>
      </c>
      <c r="AL62" s="121">
        <f t="shared" si="32"/>
        <v>0</v>
      </c>
      <c r="AM62" s="67">
        <f>SUM(C62:S62)</f>
        <v>3766</v>
      </c>
      <c r="AN62" s="122">
        <f>SUM(AN50:AN61)</f>
        <v>0</v>
      </c>
      <c r="AO62" s="123">
        <f>SUM(AO50:AO61)</f>
        <v>0</v>
      </c>
      <c r="AP62" s="68">
        <f t="shared" si="30"/>
        <v>100</v>
      </c>
      <c r="AQ62" s="124">
        <f>AN62+AO62</f>
        <v>0</v>
      </c>
    </row>
    <row r="63" spans="2:43" ht="36" customHeight="1" thickBot="1" x14ac:dyDescent="0.25">
      <c r="B63" s="39" t="s">
        <v>54</v>
      </c>
      <c r="C63" s="625">
        <v>0.83412037037037035</v>
      </c>
      <c r="D63" s="40"/>
      <c r="E63" s="41">
        <v>0.83473379629629629</v>
      </c>
      <c r="F63" s="436" t="s">
        <v>55</v>
      </c>
      <c r="G63" s="41" t="s">
        <v>213</v>
      </c>
      <c r="H63" s="436">
        <v>0.62577546296296294</v>
      </c>
      <c r="I63" s="436"/>
      <c r="J63" s="436" t="s">
        <v>198</v>
      </c>
      <c r="K63" s="41" t="s">
        <v>56</v>
      </c>
      <c r="L63" s="41" t="s">
        <v>57</v>
      </c>
      <c r="M63" s="41">
        <v>0.83446759259259251</v>
      </c>
      <c r="N63" s="41">
        <v>0.83415509259259257</v>
      </c>
      <c r="O63" s="41" t="s">
        <v>58</v>
      </c>
      <c r="P63" s="436" t="s">
        <v>214</v>
      </c>
      <c r="Q63" s="436">
        <v>0.6257638888888889</v>
      </c>
      <c r="R63" s="41"/>
      <c r="S63" s="626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50"/>
      <c r="AQ63" s="51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2023 -CANTOIRA.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68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22</v>
      </c>
      <c r="W70" s="734" t="s">
        <v>23</v>
      </c>
      <c r="X70" s="734" t="s">
        <v>24</v>
      </c>
      <c r="Y70" s="734" t="s">
        <v>25</v>
      </c>
      <c r="Z70" s="568" t="s">
        <v>26</v>
      </c>
      <c r="AA70" s="734" t="s">
        <v>27</v>
      </c>
      <c r="AB70" s="734" t="s">
        <v>28</v>
      </c>
      <c r="AC70" s="734" t="s">
        <v>29</v>
      </c>
      <c r="AD70" s="734" t="s">
        <v>30</v>
      </c>
      <c r="AE70" s="859" t="s">
        <v>31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/>
      <c r="AG71" s="686"/>
      <c r="AH71" s="686"/>
      <c r="AI71" s="686"/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38.25" customHeight="1" x14ac:dyDescent="0.2">
      <c r="B72" s="150" t="s">
        <v>41</v>
      </c>
      <c r="C72" s="261">
        <f t="shared" ref="C72:Q72" si="33">C29+C8+C50</f>
        <v>60</v>
      </c>
      <c r="D72" s="261">
        <f t="shared" si="33"/>
        <v>2980</v>
      </c>
      <c r="E72" s="79">
        <f t="shared" si="33"/>
        <v>1024.8767190090518</v>
      </c>
      <c r="F72" s="524">
        <f t="shared" si="33"/>
        <v>3158.4441796622555</v>
      </c>
      <c r="G72" s="524">
        <f t="shared" si="33"/>
        <v>0</v>
      </c>
      <c r="H72" s="524">
        <f t="shared" si="33"/>
        <v>2820.3235142086723</v>
      </c>
      <c r="I72" s="524">
        <f t="shared" si="33"/>
        <v>0</v>
      </c>
      <c r="J72" s="524">
        <f t="shared" si="33"/>
        <v>0</v>
      </c>
      <c r="K72" s="524">
        <f t="shared" si="33"/>
        <v>142.29846743338894</v>
      </c>
      <c r="L72" s="524">
        <f t="shared" si="33"/>
        <v>131.14359548057385</v>
      </c>
      <c r="M72" s="524">
        <f t="shared" si="33"/>
        <v>1182.1983935617429</v>
      </c>
      <c r="N72" s="524">
        <f t="shared" si="33"/>
        <v>210</v>
      </c>
      <c r="O72" s="524">
        <f t="shared" si="33"/>
        <v>0</v>
      </c>
      <c r="P72" s="524">
        <f t="shared" si="33"/>
        <v>280</v>
      </c>
      <c r="Q72" s="524">
        <f t="shared" si="33"/>
        <v>0</v>
      </c>
      <c r="R72" s="524">
        <f>SUM(AF72:AI72)</f>
        <v>321.12456884341418</v>
      </c>
      <c r="S72" s="665">
        <f t="shared" ref="S72:S83" si="34">S29+S8+S50</f>
        <v>1964.0578574080853</v>
      </c>
      <c r="T72" s="867">
        <f>SUM(V72:AE72)</f>
        <v>167.86323954820125</v>
      </c>
      <c r="U72" s="864">
        <f t="shared" ref="U72:AL72" si="35">U29+U8+U50</f>
        <v>778.75</v>
      </c>
      <c r="V72" s="860">
        <f t="shared" si="35"/>
        <v>0</v>
      </c>
      <c r="W72" s="666">
        <f t="shared" si="35"/>
        <v>7.0649866813384348</v>
      </c>
      <c r="X72" s="666">
        <f t="shared" si="35"/>
        <v>11.152761951815187</v>
      </c>
      <c r="Y72" s="666">
        <f t="shared" si="35"/>
        <v>1.563510740927361</v>
      </c>
      <c r="Z72" s="666">
        <f t="shared" si="35"/>
        <v>13.335206319380459</v>
      </c>
      <c r="AA72" s="666">
        <f t="shared" si="35"/>
        <v>59.902225053550332</v>
      </c>
      <c r="AB72" s="666">
        <f t="shared" si="35"/>
        <v>7.3751568283240232</v>
      </c>
      <c r="AC72" s="666">
        <f t="shared" si="35"/>
        <v>3.4871283191713247</v>
      </c>
      <c r="AD72" s="666">
        <f t="shared" si="35"/>
        <v>18.863408939123627</v>
      </c>
      <c r="AE72" s="861">
        <f t="shared" si="35"/>
        <v>45.118854714570489</v>
      </c>
      <c r="AF72" s="855">
        <f t="shared" si="35"/>
        <v>100.34461421867142</v>
      </c>
      <c r="AG72" s="688">
        <f t="shared" si="35"/>
        <v>151.64225519462153</v>
      </c>
      <c r="AH72" s="688">
        <f t="shared" si="35"/>
        <v>66.894065033558832</v>
      </c>
      <c r="AI72" s="689">
        <f t="shared" si="35"/>
        <v>2.2436343965624297</v>
      </c>
      <c r="AJ72" s="667">
        <f t="shared" si="35"/>
        <v>0</v>
      </c>
      <c r="AK72" s="851">
        <f t="shared" si="35"/>
        <v>0</v>
      </c>
      <c r="AL72" s="853">
        <f t="shared" si="35"/>
        <v>0</v>
      </c>
      <c r="AM72" s="100">
        <f t="shared" ref="AM72:AM82" si="36">SUM(C72:S72)+T72+U72+AJ72+AK72+AL72</f>
        <v>15221.080535155386</v>
      </c>
      <c r="AN72" s="668">
        <f t="shared" ref="AN72:AO83" si="37">AN8</f>
        <v>11090</v>
      </c>
      <c r="AO72" s="669">
        <f t="shared" si="37"/>
        <v>0</v>
      </c>
      <c r="AP72" s="690">
        <f t="shared" ref="AP72:AP84" si="38">(AM72*100)/(AM72+AQ72)</f>
        <v>57.850457775072499</v>
      </c>
      <c r="AQ72" s="691">
        <f t="shared" ref="AQ72:AQ84" si="39">AN72+AO72</f>
        <v>11090</v>
      </c>
    </row>
    <row r="73" spans="2:43" ht="38.25" customHeight="1" x14ac:dyDescent="0.2">
      <c r="B73" s="151" t="s">
        <v>42</v>
      </c>
      <c r="C73" s="17">
        <f t="shared" ref="C73:Q73" si="40">C30+C9+C51</f>
        <v>0</v>
      </c>
      <c r="D73" s="94">
        <f t="shared" si="40"/>
        <v>2980</v>
      </c>
      <c r="E73" s="18">
        <f t="shared" si="40"/>
        <v>1024.8767190090518</v>
      </c>
      <c r="F73" s="18">
        <f t="shared" si="40"/>
        <v>2458.4441796622555</v>
      </c>
      <c r="G73" s="18">
        <f t="shared" si="40"/>
        <v>0</v>
      </c>
      <c r="H73" s="18">
        <f t="shared" si="40"/>
        <v>1800.3235142086723</v>
      </c>
      <c r="I73" s="18">
        <f t="shared" si="40"/>
        <v>0</v>
      </c>
      <c r="J73" s="18">
        <f t="shared" si="40"/>
        <v>0</v>
      </c>
      <c r="K73" s="18">
        <f t="shared" si="40"/>
        <v>142.29846743338894</v>
      </c>
      <c r="L73" s="18">
        <f t="shared" si="40"/>
        <v>131.14359548057385</v>
      </c>
      <c r="M73" s="18">
        <f t="shared" si="40"/>
        <v>1182.1983935617429</v>
      </c>
      <c r="N73" s="18">
        <f t="shared" si="40"/>
        <v>70</v>
      </c>
      <c r="O73" s="18">
        <f t="shared" si="40"/>
        <v>0</v>
      </c>
      <c r="P73" s="18">
        <f t="shared" si="40"/>
        <v>1140</v>
      </c>
      <c r="Q73" s="18">
        <f t="shared" si="40"/>
        <v>0</v>
      </c>
      <c r="R73" s="18">
        <f t="shared" ref="R73:R83" si="41">SUM(AF73:AI73)</f>
        <v>321.12456884341418</v>
      </c>
      <c r="S73" s="20">
        <f t="shared" si="34"/>
        <v>1964.0578574080853</v>
      </c>
      <c r="T73" s="768">
        <f t="shared" ref="T73:T83" si="42">SUM(V73:AE73)</f>
        <v>167.86323954820125</v>
      </c>
      <c r="U73" s="865">
        <f t="shared" ref="U73:AL73" si="43">U30+U9+U51</f>
        <v>778.75</v>
      </c>
      <c r="V73" s="775">
        <f t="shared" si="43"/>
        <v>0</v>
      </c>
      <c r="W73" s="76">
        <f t="shared" si="43"/>
        <v>7.0649866813384348</v>
      </c>
      <c r="X73" s="76">
        <f t="shared" si="43"/>
        <v>11.152761951815187</v>
      </c>
      <c r="Y73" s="76">
        <f t="shared" si="43"/>
        <v>1.563510740927361</v>
      </c>
      <c r="Z73" s="76">
        <f t="shared" si="43"/>
        <v>13.335206319380459</v>
      </c>
      <c r="AA73" s="76">
        <f t="shared" si="43"/>
        <v>59.902225053550332</v>
      </c>
      <c r="AB73" s="76">
        <f t="shared" si="43"/>
        <v>7.3751568283240232</v>
      </c>
      <c r="AC73" s="76">
        <f t="shared" si="43"/>
        <v>3.4871283191713247</v>
      </c>
      <c r="AD73" s="76">
        <f t="shared" si="43"/>
        <v>18.863408939123627</v>
      </c>
      <c r="AE73" s="765">
        <f t="shared" si="43"/>
        <v>45.118854714570489</v>
      </c>
      <c r="AF73" s="856">
        <f t="shared" si="43"/>
        <v>100.34461421867142</v>
      </c>
      <c r="AG73" s="500">
        <f t="shared" si="43"/>
        <v>151.64225519462153</v>
      </c>
      <c r="AH73" s="500">
        <f t="shared" si="43"/>
        <v>66.894065033558832</v>
      </c>
      <c r="AI73" s="554">
        <f t="shared" si="43"/>
        <v>2.2436343965624297</v>
      </c>
      <c r="AJ73" s="529">
        <f t="shared" si="43"/>
        <v>0</v>
      </c>
      <c r="AK73" s="793">
        <f t="shared" si="43"/>
        <v>0</v>
      </c>
      <c r="AL73" s="525">
        <f t="shared" si="43"/>
        <v>0</v>
      </c>
      <c r="AM73" s="22">
        <f t="shared" si="36"/>
        <v>14161.080535155386</v>
      </c>
      <c r="AN73" s="102">
        <f t="shared" si="37"/>
        <v>8220</v>
      </c>
      <c r="AO73" s="24">
        <f t="shared" si="37"/>
        <v>0</v>
      </c>
      <c r="AP73" s="455">
        <f t="shared" si="38"/>
        <v>63.272550728333584</v>
      </c>
      <c r="AQ73" s="301">
        <f t="shared" si="39"/>
        <v>8220</v>
      </c>
    </row>
    <row r="74" spans="2:43" ht="38.25" customHeight="1" x14ac:dyDescent="0.2">
      <c r="B74" s="152" t="s">
        <v>43</v>
      </c>
      <c r="C74" s="17">
        <f t="shared" ref="C74:Q74" si="44">C31+C10+C52</f>
        <v>0</v>
      </c>
      <c r="D74" s="94">
        <f t="shared" si="44"/>
        <v>2980</v>
      </c>
      <c r="E74" s="18">
        <f t="shared" si="44"/>
        <v>1024.8767190090518</v>
      </c>
      <c r="F74" s="18">
        <f t="shared" si="44"/>
        <v>2378.4441796622555</v>
      </c>
      <c r="G74" s="18">
        <f t="shared" si="44"/>
        <v>0</v>
      </c>
      <c r="H74" s="18">
        <f t="shared" si="44"/>
        <v>3100.3235142086723</v>
      </c>
      <c r="I74" s="18">
        <f t="shared" si="44"/>
        <v>0</v>
      </c>
      <c r="J74" s="18">
        <f t="shared" si="44"/>
        <v>0</v>
      </c>
      <c r="K74" s="18">
        <f t="shared" si="44"/>
        <v>142.29846743338894</v>
      </c>
      <c r="L74" s="18">
        <f t="shared" si="44"/>
        <v>131.14359548057385</v>
      </c>
      <c r="M74" s="18">
        <f t="shared" si="44"/>
        <v>1182.1983935617429</v>
      </c>
      <c r="N74" s="18">
        <f t="shared" si="44"/>
        <v>360</v>
      </c>
      <c r="O74" s="18">
        <f t="shared" si="44"/>
        <v>0</v>
      </c>
      <c r="P74" s="18">
        <f t="shared" si="44"/>
        <v>1720</v>
      </c>
      <c r="Q74" s="18">
        <f t="shared" si="44"/>
        <v>0</v>
      </c>
      <c r="R74" s="18">
        <f t="shared" si="41"/>
        <v>321.12456884341418</v>
      </c>
      <c r="S74" s="20">
        <f t="shared" si="34"/>
        <v>1964.0578574080853</v>
      </c>
      <c r="T74" s="768">
        <f t="shared" si="42"/>
        <v>167.86323954820125</v>
      </c>
      <c r="U74" s="865">
        <f t="shared" ref="U74:AL74" si="45">U31+U10+U52</f>
        <v>778.75</v>
      </c>
      <c r="V74" s="775">
        <f t="shared" si="45"/>
        <v>0</v>
      </c>
      <c r="W74" s="76">
        <f t="shared" si="45"/>
        <v>7.0649866813384348</v>
      </c>
      <c r="X74" s="76">
        <f t="shared" si="45"/>
        <v>11.152761951815187</v>
      </c>
      <c r="Y74" s="76">
        <f t="shared" si="45"/>
        <v>1.563510740927361</v>
      </c>
      <c r="Z74" s="76">
        <f t="shared" si="45"/>
        <v>13.335206319380459</v>
      </c>
      <c r="AA74" s="76">
        <f t="shared" si="45"/>
        <v>59.902225053550332</v>
      </c>
      <c r="AB74" s="76">
        <f t="shared" si="45"/>
        <v>7.3751568283240232</v>
      </c>
      <c r="AC74" s="76">
        <f t="shared" si="45"/>
        <v>3.4871283191713247</v>
      </c>
      <c r="AD74" s="76">
        <f t="shared" si="45"/>
        <v>18.863408939123627</v>
      </c>
      <c r="AE74" s="765">
        <f t="shared" si="45"/>
        <v>45.118854714570489</v>
      </c>
      <c r="AF74" s="856">
        <f t="shared" si="45"/>
        <v>100.34461421867142</v>
      </c>
      <c r="AG74" s="500">
        <f t="shared" si="45"/>
        <v>151.64225519462153</v>
      </c>
      <c r="AH74" s="500">
        <f t="shared" si="45"/>
        <v>66.894065033558832</v>
      </c>
      <c r="AI74" s="554">
        <f t="shared" si="45"/>
        <v>2.2436343965624297</v>
      </c>
      <c r="AJ74" s="529">
        <f t="shared" si="45"/>
        <v>0</v>
      </c>
      <c r="AK74" s="793">
        <f t="shared" si="45"/>
        <v>0</v>
      </c>
      <c r="AL74" s="525">
        <f t="shared" si="45"/>
        <v>0</v>
      </c>
      <c r="AM74" s="22">
        <f t="shared" si="36"/>
        <v>16251.080535155386</v>
      </c>
      <c r="AN74" s="102">
        <f t="shared" si="37"/>
        <v>10500</v>
      </c>
      <c r="AO74" s="24">
        <f t="shared" si="37"/>
        <v>0</v>
      </c>
      <c r="AP74" s="455">
        <f t="shared" si="38"/>
        <v>60.749249039861219</v>
      </c>
      <c r="AQ74" s="301">
        <f t="shared" si="39"/>
        <v>10500</v>
      </c>
    </row>
    <row r="75" spans="2:43" ht="38.25" customHeight="1" x14ac:dyDescent="0.2">
      <c r="B75" s="152" t="s">
        <v>44</v>
      </c>
      <c r="C75" s="17">
        <f t="shared" ref="C75:Q75" si="46">C32+C11+C53</f>
        <v>0</v>
      </c>
      <c r="D75" s="94">
        <f t="shared" si="46"/>
        <v>2980</v>
      </c>
      <c r="E75" s="18">
        <f t="shared" si="46"/>
        <v>1024.8767190090518</v>
      </c>
      <c r="F75" s="18">
        <f t="shared" si="46"/>
        <v>3148.4441796622555</v>
      </c>
      <c r="G75" s="18">
        <f t="shared" si="46"/>
        <v>0</v>
      </c>
      <c r="H75" s="18">
        <f t="shared" si="46"/>
        <v>1400.3235142086723</v>
      </c>
      <c r="I75" s="18">
        <f t="shared" si="46"/>
        <v>0</v>
      </c>
      <c r="J75" s="18">
        <f t="shared" si="46"/>
        <v>0</v>
      </c>
      <c r="K75" s="18">
        <f t="shared" si="46"/>
        <v>142.29846743338894</v>
      </c>
      <c r="L75" s="18">
        <f t="shared" si="46"/>
        <v>131.14359548057385</v>
      </c>
      <c r="M75" s="18">
        <f t="shared" si="46"/>
        <v>1182.1983935617429</v>
      </c>
      <c r="N75" s="18">
        <f t="shared" si="46"/>
        <v>130</v>
      </c>
      <c r="O75" s="18">
        <f t="shared" si="46"/>
        <v>0</v>
      </c>
      <c r="P75" s="18">
        <f t="shared" si="46"/>
        <v>1760</v>
      </c>
      <c r="Q75" s="18">
        <f t="shared" si="46"/>
        <v>0</v>
      </c>
      <c r="R75" s="18">
        <f t="shared" si="41"/>
        <v>321.12456884341418</v>
      </c>
      <c r="S75" s="20">
        <f t="shared" si="34"/>
        <v>1964.0578574080853</v>
      </c>
      <c r="T75" s="768">
        <f t="shared" si="42"/>
        <v>167.86323954820125</v>
      </c>
      <c r="U75" s="865">
        <f t="shared" ref="U75:AL75" si="47">U32+U11+U53</f>
        <v>778.75</v>
      </c>
      <c r="V75" s="775">
        <f t="shared" si="47"/>
        <v>0</v>
      </c>
      <c r="W75" s="76">
        <f t="shared" si="47"/>
        <v>7.0649866813384348</v>
      </c>
      <c r="X75" s="76">
        <f t="shared" si="47"/>
        <v>11.152761951815187</v>
      </c>
      <c r="Y75" s="76">
        <f t="shared" si="47"/>
        <v>1.563510740927361</v>
      </c>
      <c r="Z75" s="76">
        <f t="shared" si="47"/>
        <v>13.335206319380459</v>
      </c>
      <c r="AA75" s="76">
        <f t="shared" si="47"/>
        <v>59.902225053550332</v>
      </c>
      <c r="AB75" s="76">
        <f t="shared" si="47"/>
        <v>7.3751568283240232</v>
      </c>
      <c r="AC75" s="76">
        <f t="shared" si="47"/>
        <v>3.4871283191713247</v>
      </c>
      <c r="AD75" s="76">
        <f t="shared" si="47"/>
        <v>18.863408939123627</v>
      </c>
      <c r="AE75" s="765">
        <f t="shared" si="47"/>
        <v>45.118854714570489</v>
      </c>
      <c r="AF75" s="856">
        <f t="shared" si="47"/>
        <v>100.34461421867142</v>
      </c>
      <c r="AG75" s="500">
        <f t="shared" si="47"/>
        <v>151.64225519462153</v>
      </c>
      <c r="AH75" s="500">
        <f t="shared" si="47"/>
        <v>66.894065033558832</v>
      </c>
      <c r="AI75" s="554">
        <f t="shared" si="47"/>
        <v>2.2436343965624297</v>
      </c>
      <c r="AJ75" s="529">
        <f t="shared" si="47"/>
        <v>0</v>
      </c>
      <c r="AK75" s="793">
        <f t="shared" si="47"/>
        <v>0</v>
      </c>
      <c r="AL75" s="525">
        <f t="shared" si="47"/>
        <v>0</v>
      </c>
      <c r="AM75" s="22">
        <f t="shared" si="36"/>
        <v>15131.080535155386</v>
      </c>
      <c r="AN75" s="102">
        <f t="shared" si="37"/>
        <v>13100</v>
      </c>
      <c r="AO75" s="24">
        <f t="shared" si="37"/>
        <v>0</v>
      </c>
      <c r="AP75" s="455">
        <f t="shared" si="38"/>
        <v>53.597241934516347</v>
      </c>
      <c r="AQ75" s="301">
        <f t="shared" si="39"/>
        <v>13100</v>
      </c>
    </row>
    <row r="76" spans="2:43" ht="38.25" customHeight="1" x14ac:dyDescent="0.2">
      <c r="B76" s="153" t="s">
        <v>45</v>
      </c>
      <c r="C76" s="17">
        <f t="shared" ref="C76:Q76" si="48">C33+C12+C54</f>
        <v>0</v>
      </c>
      <c r="D76" s="94">
        <f t="shared" si="48"/>
        <v>2980</v>
      </c>
      <c r="E76" s="18">
        <f t="shared" si="48"/>
        <v>1024.8767190090518</v>
      </c>
      <c r="F76" s="18">
        <f t="shared" si="48"/>
        <v>8168.444179662255</v>
      </c>
      <c r="G76" s="18">
        <f t="shared" si="48"/>
        <v>0</v>
      </c>
      <c r="H76" s="18">
        <f t="shared" si="48"/>
        <v>3480.3235142086723</v>
      </c>
      <c r="I76" s="18">
        <f t="shared" si="48"/>
        <v>0</v>
      </c>
      <c r="J76" s="18">
        <f t="shared" si="48"/>
        <v>0</v>
      </c>
      <c r="K76" s="18">
        <f t="shared" si="48"/>
        <v>142.29846743338894</v>
      </c>
      <c r="L76" s="18">
        <f t="shared" si="48"/>
        <v>131.14359548057385</v>
      </c>
      <c r="M76" s="18">
        <f t="shared" si="48"/>
        <v>1182.1983935617429</v>
      </c>
      <c r="N76" s="18">
        <f t="shared" si="48"/>
        <v>440</v>
      </c>
      <c r="O76" s="18">
        <f t="shared" si="48"/>
        <v>0</v>
      </c>
      <c r="P76" s="18">
        <f t="shared" si="48"/>
        <v>3160</v>
      </c>
      <c r="Q76" s="18">
        <f t="shared" si="48"/>
        <v>0</v>
      </c>
      <c r="R76" s="18">
        <f t="shared" si="41"/>
        <v>321.12456884341418</v>
      </c>
      <c r="S76" s="20">
        <f t="shared" si="34"/>
        <v>1964.0578574080853</v>
      </c>
      <c r="T76" s="768">
        <f t="shared" si="42"/>
        <v>167.86323954820125</v>
      </c>
      <c r="U76" s="865">
        <f t="shared" ref="U76:AL76" si="49">U33+U12+U54</f>
        <v>778.75</v>
      </c>
      <c r="V76" s="862">
        <f t="shared" si="49"/>
        <v>0</v>
      </c>
      <c r="W76" s="749">
        <f t="shared" si="49"/>
        <v>7.0649866813384348</v>
      </c>
      <c r="X76" s="749">
        <f t="shared" si="49"/>
        <v>11.152761951815187</v>
      </c>
      <c r="Y76" s="749">
        <f t="shared" si="49"/>
        <v>1.563510740927361</v>
      </c>
      <c r="Z76" s="749">
        <f t="shared" si="49"/>
        <v>13.335206319380459</v>
      </c>
      <c r="AA76" s="749">
        <f t="shared" si="49"/>
        <v>59.902225053550332</v>
      </c>
      <c r="AB76" s="749">
        <f t="shared" si="49"/>
        <v>7.3751568283240232</v>
      </c>
      <c r="AC76" s="749">
        <f t="shared" si="49"/>
        <v>3.4871283191713247</v>
      </c>
      <c r="AD76" s="749">
        <f t="shared" si="49"/>
        <v>18.863408939123627</v>
      </c>
      <c r="AE76" s="863">
        <f t="shared" si="49"/>
        <v>45.118854714570489</v>
      </c>
      <c r="AF76" s="857">
        <f t="shared" si="49"/>
        <v>100.34461421867142</v>
      </c>
      <c r="AG76" s="750">
        <f t="shared" si="49"/>
        <v>151.64225519462153</v>
      </c>
      <c r="AH76" s="750">
        <f t="shared" si="49"/>
        <v>66.894065033558832</v>
      </c>
      <c r="AI76" s="751">
        <f t="shared" si="49"/>
        <v>2.2436343965624297</v>
      </c>
      <c r="AJ76" s="752">
        <f t="shared" si="49"/>
        <v>0</v>
      </c>
      <c r="AK76" s="852">
        <f t="shared" si="49"/>
        <v>0</v>
      </c>
      <c r="AL76" s="854">
        <f t="shared" si="49"/>
        <v>0</v>
      </c>
      <c r="AM76" s="22">
        <f t="shared" si="36"/>
        <v>23941.08053515539</v>
      </c>
      <c r="AN76" s="102">
        <f t="shared" si="37"/>
        <v>17690</v>
      </c>
      <c r="AO76" s="24">
        <f t="shared" si="37"/>
        <v>0</v>
      </c>
      <c r="AP76" s="455">
        <f t="shared" si="38"/>
        <v>57.507708729631297</v>
      </c>
      <c r="AQ76" s="301">
        <f t="shared" si="39"/>
        <v>17690</v>
      </c>
    </row>
    <row r="77" spans="2:43" ht="38.25" customHeight="1" x14ac:dyDescent="0.2">
      <c r="B77" s="151" t="s">
        <v>46</v>
      </c>
      <c r="C77" s="17">
        <f t="shared" ref="C77:Q77" si="50">C34+C13+C55</f>
        <v>0</v>
      </c>
      <c r="D77" s="94">
        <f t="shared" si="50"/>
        <v>2980</v>
      </c>
      <c r="E77" s="18">
        <f t="shared" si="50"/>
        <v>1024.8767190090518</v>
      </c>
      <c r="F77" s="18">
        <f t="shared" si="50"/>
        <v>9328.4441796622559</v>
      </c>
      <c r="G77" s="18">
        <f t="shared" si="50"/>
        <v>0</v>
      </c>
      <c r="H77" s="18">
        <f t="shared" si="50"/>
        <v>2040.3235142086723</v>
      </c>
      <c r="I77" s="18">
        <f t="shared" si="50"/>
        <v>0</v>
      </c>
      <c r="J77" s="18">
        <f t="shared" si="50"/>
        <v>0</v>
      </c>
      <c r="K77" s="18">
        <f t="shared" si="50"/>
        <v>142.29846743338894</v>
      </c>
      <c r="L77" s="18">
        <f t="shared" si="50"/>
        <v>131.14359548057385</v>
      </c>
      <c r="M77" s="18">
        <f t="shared" si="50"/>
        <v>1182.1983935617429</v>
      </c>
      <c r="N77" s="18">
        <f t="shared" si="50"/>
        <v>280</v>
      </c>
      <c r="O77" s="18">
        <f t="shared" si="50"/>
        <v>0</v>
      </c>
      <c r="P77" s="18">
        <f t="shared" si="50"/>
        <v>2610</v>
      </c>
      <c r="Q77" s="18">
        <f t="shared" si="50"/>
        <v>0</v>
      </c>
      <c r="R77" s="18">
        <f t="shared" si="41"/>
        <v>321.12456884341418</v>
      </c>
      <c r="S77" s="20">
        <f t="shared" si="34"/>
        <v>1964.0578574080853</v>
      </c>
      <c r="T77" s="768">
        <f t="shared" si="42"/>
        <v>167.86323954820125</v>
      </c>
      <c r="U77" s="865">
        <f t="shared" ref="U77:AL77" si="51">U34+U13+U55</f>
        <v>778.75</v>
      </c>
      <c r="V77" s="775">
        <f t="shared" si="51"/>
        <v>0</v>
      </c>
      <c r="W77" s="76">
        <f t="shared" si="51"/>
        <v>7.0649866813384348</v>
      </c>
      <c r="X77" s="76">
        <f t="shared" si="51"/>
        <v>11.152761951815187</v>
      </c>
      <c r="Y77" s="76">
        <f t="shared" si="51"/>
        <v>1.563510740927361</v>
      </c>
      <c r="Z77" s="76">
        <f t="shared" si="51"/>
        <v>13.335206319380459</v>
      </c>
      <c r="AA77" s="76">
        <f t="shared" si="51"/>
        <v>59.902225053550332</v>
      </c>
      <c r="AB77" s="76">
        <f t="shared" si="51"/>
        <v>7.3751568283240232</v>
      </c>
      <c r="AC77" s="76">
        <f t="shared" si="51"/>
        <v>3.4871283191713247</v>
      </c>
      <c r="AD77" s="76">
        <f t="shared" si="51"/>
        <v>18.863408939123627</v>
      </c>
      <c r="AE77" s="765">
        <f t="shared" si="51"/>
        <v>45.118854714570489</v>
      </c>
      <c r="AF77" s="856">
        <f t="shared" si="51"/>
        <v>100.34461421867142</v>
      </c>
      <c r="AG77" s="500">
        <f t="shared" si="51"/>
        <v>151.64225519462153</v>
      </c>
      <c r="AH77" s="500">
        <f t="shared" si="51"/>
        <v>66.894065033558832</v>
      </c>
      <c r="AI77" s="554">
        <f t="shared" si="51"/>
        <v>2.2436343965624297</v>
      </c>
      <c r="AJ77" s="529">
        <f t="shared" si="51"/>
        <v>0</v>
      </c>
      <c r="AK77" s="793">
        <f t="shared" si="51"/>
        <v>0</v>
      </c>
      <c r="AL77" s="525">
        <f t="shared" si="51"/>
        <v>0</v>
      </c>
      <c r="AM77" s="22">
        <f t="shared" si="36"/>
        <v>22951.08053515539</v>
      </c>
      <c r="AN77" s="102">
        <f t="shared" si="37"/>
        <v>16620</v>
      </c>
      <c r="AO77" s="24">
        <f t="shared" si="37"/>
        <v>0</v>
      </c>
      <c r="AP77" s="455">
        <f t="shared" si="38"/>
        <v>57.999630600851035</v>
      </c>
      <c r="AQ77" s="301">
        <f t="shared" si="39"/>
        <v>16620</v>
      </c>
    </row>
    <row r="78" spans="2:43" ht="38.25" customHeight="1" x14ac:dyDescent="0.2">
      <c r="B78" s="152" t="s">
        <v>47</v>
      </c>
      <c r="C78" s="17">
        <f t="shared" ref="C78:Q78" si="52">C35+C14+C56</f>
        <v>0</v>
      </c>
      <c r="D78" s="94">
        <f t="shared" si="52"/>
        <v>2980</v>
      </c>
      <c r="E78" s="18">
        <f t="shared" si="52"/>
        <v>1024.8767190090518</v>
      </c>
      <c r="F78" s="553">
        <f t="shared" si="52"/>
        <v>2168.4441796622555</v>
      </c>
      <c r="G78" s="18">
        <f t="shared" si="52"/>
        <v>0</v>
      </c>
      <c r="H78" s="18">
        <f t="shared" si="52"/>
        <v>8270.3235142086723</v>
      </c>
      <c r="I78" s="553">
        <f t="shared" si="52"/>
        <v>0</v>
      </c>
      <c r="J78" s="553">
        <f t="shared" si="52"/>
        <v>0</v>
      </c>
      <c r="K78" s="553">
        <f t="shared" si="52"/>
        <v>142.29846743338894</v>
      </c>
      <c r="L78" s="553">
        <f t="shared" si="52"/>
        <v>131.14359548057385</v>
      </c>
      <c r="M78" s="553">
        <f t="shared" si="52"/>
        <v>1182.1983935617429</v>
      </c>
      <c r="N78" s="553">
        <f t="shared" si="52"/>
        <v>230</v>
      </c>
      <c r="O78" s="553">
        <f t="shared" si="52"/>
        <v>0</v>
      </c>
      <c r="P78" s="18">
        <f t="shared" si="52"/>
        <v>1530</v>
      </c>
      <c r="Q78" s="18">
        <f t="shared" si="52"/>
        <v>0</v>
      </c>
      <c r="R78" s="18">
        <f t="shared" si="41"/>
        <v>321.12456884341418</v>
      </c>
      <c r="S78" s="20">
        <f t="shared" si="34"/>
        <v>1964.0578574080853</v>
      </c>
      <c r="T78" s="768">
        <f t="shared" si="42"/>
        <v>167.86323954820125</v>
      </c>
      <c r="U78" s="865">
        <f t="shared" ref="U78:AL78" si="53">U35+U14+U56</f>
        <v>778.75</v>
      </c>
      <c r="V78" s="775">
        <f t="shared" si="53"/>
        <v>0</v>
      </c>
      <c r="W78" s="76">
        <f t="shared" si="53"/>
        <v>7.0649866813384348</v>
      </c>
      <c r="X78" s="76">
        <f t="shared" si="53"/>
        <v>11.152761951815187</v>
      </c>
      <c r="Y78" s="76">
        <f t="shared" si="53"/>
        <v>1.563510740927361</v>
      </c>
      <c r="Z78" s="76">
        <f t="shared" si="53"/>
        <v>13.335206319380459</v>
      </c>
      <c r="AA78" s="76">
        <f t="shared" si="53"/>
        <v>59.902225053550332</v>
      </c>
      <c r="AB78" s="76">
        <f t="shared" si="53"/>
        <v>7.3751568283240232</v>
      </c>
      <c r="AC78" s="76">
        <f t="shared" si="53"/>
        <v>3.4871283191713247</v>
      </c>
      <c r="AD78" s="76">
        <f t="shared" si="53"/>
        <v>18.863408939123627</v>
      </c>
      <c r="AE78" s="765">
        <f t="shared" si="53"/>
        <v>45.118854714570489</v>
      </c>
      <c r="AF78" s="856">
        <f t="shared" si="53"/>
        <v>100.34461421867142</v>
      </c>
      <c r="AG78" s="500">
        <f t="shared" si="53"/>
        <v>151.64225519462153</v>
      </c>
      <c r="AH78" s="500">
        <f t="shared" si="53"/>
        <v>66.894065033558832</v>
      </c>
      <c r="AI78" s="554">
        <f t="shared" si="53"/>
        <v>2.2436343965624297</v>
      </c>
      <c r="AJ78" s="529">
        <f t="shared" si="53"/>
        <v>0</v>
      </c>
      <c r="AK78" s="793">
        <f t="shared" si="53"/>
        <v>0</v>
      </c>
      <c r="AL78" s="525">
        <f t="shared" si="53"/>
        <v>0</v>
      </c>
      <c r="AM78" s="22">
        <f t="shared" si="36"/>
        <v>20891.08053515539</v>
      </c>
      <c r="AN78" s="102">
        <f t="shared" si="37"/>
        <v>16150</v>
      </c>
      <c r="AO78" s="24">
        <f t="shared" si="37"/>
        <v>0</v>
      </c>
      <c r="AP78" s="455">
        <f t="shared" si="38"/>
        <v>56.399760032183288</v>
      </c>
      <c r="AQ78" s="301">
        <f t="shared" si="39"/>
        <v>16150</v>
      </c>
    </row>
    <row r="79" spans="2:43" ht="38.25" customHeight="1" x14ac:dyDescent="0.2">
      <c r="B79" s="151" t="s">
        <v>48</v>
      </c>
      <c r="C79" s="17">
        <f t="shared" ref="C79:Q79" si="54">C36+C15+C57</f>
        <v>0</v>
      </c>
      <c r="D79" s="94">
        <f t="shared" si="54"/>
        <v>2980</v>
      </c>
      <c r="E79" s="18">
        <f t="shared" si="54"/>
        <v>1024.8767190090518</v>
      </c>
      <c r="F79" s="553">
        <f t="shared" si="54"/>
        <v>7898.444179662255</v>
      </c>
      <c r="G79" s="18">
        <f t="shared" si="54"/>
        <v>0</v>
      </c>
      <c r="H79" s="18">
        <f t="shared" si="54"/>
        <v>8680.3235142086723</v>
      </c>
      <c r="I79" s="553">
        <f t="shared" si="54"/>
        <v>0</v>
      </c>
      <c r="J79" s="553">
        <f t="shared" si="54"/>
        <v>0</v>
      </c>
      <c r="K79" s="553">
        <f t="shared" si="54"/>
        <v>142.29846743338894</v>
      </c>
      <c r="L79" s="553">
        <f t="shared" si="54"/>
        <v>131.14359548057385</v>
      </c>
      <c r="M79" s="553">
        <f t="shared" si="54"/>
        <v>1182.1983935617429</v>
      </c>
      <c r="N79" s="553">
        <f t="shared" si="54"/>
        <v>540</v>
      </c>
      <c r="O79" s="553">
        <f t="shared" si="54"/>
        <v>0</v>
      </c>
      <c r="P79" s="18">
        <f t="shared" si="54"/>
        <v>2560</v>
      </c>
      <c r="Q79" s="18">
        <f t="shared" si="54"/>
        <v>0</v>
      </c>
      <c r="R79" s="18">
        <f t="shared" si="41"/>
        <v>321.12456884341418</v>
      </c>
      <c r="S79" s="20">
        <f t="shared" si="34"/>
        <v>3574.0578574080855</v>
      </c>
      <c r="T79" s="768">
        <f t="shared" si="42"/>
        <v>167.86323954820125</v>
      </c>
      <c r="U79" s="865">
        <f t="shared" ref="U79:AL79" si="55">U36+U15+U57</f>
        <v>778.75</v>
      </c>
      <c r="V79" s="775">
        <f t="shared" si="55"/>
        <v>0</v>
      </c>
      <c r="W79" s="76">
        <f t="shared" si="55"/>
        <v>7.0649866813384348</v>
      </c>
      <c r="X79" s="76">
        <f t="shared" si="55"/>
        <v>11.152761951815187</v>
      </c>
      <c r="Y79" s="76">
        <f t="shared" si="55"/>
        <v>1.563510740927361</v>
      </c>
      <c r="Z79" s="76">
        <f t="shared" si="55"/>
        <v>13.335206319380459</v>
      </c>
      <c r="AA79" s="76">
        <f t="shared" si="55"/>
        <v>59.902225053550332</v>
      </c>
      <c r="AB79" s="76">
        <f t="shared" si="55"/>
        <v>7.3751568283240232</v>
      </c>
      <c r="AC79" s="76">
        <f t="shared" si="55"/>
        <v>3.4871283191713247</v>
      </c>
      <c r="AD79" s="76">
        <f t="shared" si="55"/>
        <v>18.863408939123627</v>
      </c>
      <c r="AE79" s="765">
        <f t="shared" si="55"/>
        <v>45.118854714570489</v>
      </c>
      <c r="AF79" s="856">
        <f t="shared" si="55"/>
        <v>100.34461421867142</v>
      </c>
      <c r="AG79" s="500">
        <f t="shared" si="55"/>
        <v>151.64225519462153</v>
      </c>
      <c r="AH79" s="500">
        <f t="shared" si="55"/>
        <v>66.894065033558832</v>
      </c>
      <c r="AI79" s="554">
        <f t="shared" si="55"/>
        <v>2.2436343965624297</v>
      </c>
      <c r="AJ79" s="529">
        <f t="shared" si="55"/>
        <v>0</v>
      </c>
      <c r="AK79" s="793">
        <f t="shared" si="55"/>
        <v>0</v>
      </c>
      <c r="AL79" s="525">
        <f t="shared" si="55"/>
        <v>0</v>
      </c>
      <c r="AM79" s="22">
        <f t="shared" si="36"/>
        <v>29981.080535155386</v>
      </c>
      <c r="AN79" s="102">
        <f t="shared" si="37"/>
        <v>29020</v>
      </c>
      <c r="AO79" s="24">
        <f t="shared" si="37"/>
        <v>0</v>
      </c>
      <c r="AP79" s="455">
        <f t="shared" si="38"/>
        <v>50.81446011364379</v>
      </c>
      <c r="AQ79" s="301">
        <f t="shared" si="39"/>
        <v>29020</v>
      </c>
    </row>
    <row r="80" spans="2:43" ht="38.25" customHeight="1" x14ac:dyDescent="0.2">
      <c r="B80" s="152" t="s">
        <v>49</v>
      </c>
      <c r="C80" s="17">
        <f t="shared" ref="C80:Q80" si="56">C37+C16+C58</f>
        <v>0</v>
      </c>
      <c r="D80" s="94">
        <f t="shared" si="56"/>
        <v>2980</v>
      </c>
      <c r="E80" s="18">
        <f t="shared" si="56"/>
        <v>1024.8767190090518</v>
      </c>
      <c r="F80" s="553">
        <f t="shared" si="56"/>
        <v>3058.4441796622555</v>
      </c>
      <c r="G80" s="18">
        <f t="shared" si="56"/>
        <v>0</v>
      </c>
      <c r="H80" s="18">
        <f t="shared" si="56"/>
        <v>3730.3235142086723</v>
      </c>
      <c r="I80" s="553">
        <f t="shared" si="56"/>
        <v>0</v>
      </c>
      <c r="J80" s="553">
        <f t="shared" si="56"/>
        <v>0</v>
      </c>
      <c r="K80" s="553">
        <f t="shared" si="56"/>
        <v>142.29846743338894</v>
      </c>
      <c r="L80" s="553">
        <f t="shared" si="56"/>
        <v>131.14359548057385</v>
      </c>
      <c r="M80" s="553">
        <f t="shared" si="56"/>
        <v>1182.1983935617429</v>
      </c>
      <c r="N80" s="553">
        <f t="shared" si="56"/>
        <v>360</v>
      </c>
      <c r="O80" s="553">
        <f t="shared" si="56"/>
        <v>0</v>
      </c>
      <c r="P80" s="18">
        <f t="shared" si="56"/>
        <v>3420</v>
      </c>
      <c r="Q80" s="18">
        <f t="shared" si="56"/>
        <v>0</v>
      </c>
      <c r="R80" s="18">
        <f t="shared" si="41"/>
        <v>321.12456884341418</v>
      </c>
      <c r="S80" s="20">
        <f t="shared" si="34"/>
        <v>1964.0578574080853</v>
      </c>
      <c r="T80" s="768">
        <f t="shared" si="42"/>
        <v>167.86323954820125</v>
      </c>
      <c r="U80" s="865">
        <f t="shared" ref="U80:AL80" si="57">U37+U16+U58</f>
        <v>778.75</v>
      </c>
      <c r="V80" s="775">
        <f t="shared" si="57"/>
        <v>0</v>
      </c>
      <c r="W80" s="76">
        <f t="shared" si="57"/>
        <v>7.0649866813384348</v>
      </c>
      <c r="X80" s="76">
        <f t="shared" si="57"/>
        <v>11.152761951815187</v>
      </c>
      <c r="Y80" s="76">
        <f t="shared" si="57"/>
        <v>1.563510740927361</v>
      </c>
      <c r="Z80" s="76">
        <f t="shared" si="57"/>
        <v>13.335206319380459</v>
      </c>
      <c r="AA80" s="76">
        <f t="shared" si="57"/>
        <v>59.902225053550332</v>
      </c>
      <c r="AB80" s="76">
        <f t="shared" si="57"/>
        <v>7.3751568283240232</v>
      </c>
      <c r="AC80" s="76">
        <f t="shared" si="57"/>
        <v>3.4871283191713247</v>
      </c>
      <c r="AD80" s="76">
        <f t="shared" si="57"/>
        <v>18.863408939123627</v>
      </c>
      <c r="AE80" s="765">
        <f t="shared" si="57"/>
        <v>45.118854714570489</v>
      </c>
      <c r="AF80" s="856">
        <f t="shared" si="57"/>
        <v>100.34461421867142</v>
      </c>
      <c r="AG80" s="500">
        <f t="shared" si="57"/>
        <v>151.64225519462153</v>
      </c>
      <c r="AH80" s="500">
        <f t="shared" si="57"/>
        <v>66.894065033558832</v>
      </c>
      <c r="AI80" s="554">
        <f t="shared" si="57"/>
        <v>2.2436343965624297</v>
      </c>
      <c r="AJ80" s="529">
        <f t="shared" si="57"/>
        <v>0</v>
      </c>
      <c r="AK80" s="793">
        <f t="shared" si="57"/>
        <v>0</v>
      </c>
      <c r="AL80" s="525">
        <f t="shared" si="57"/>
        <v>0</v>
      </c>
      <c r="AM80" s="22">
        <f t="shared" si="36"/>
        <v>19261.080535155386</v>
      </c>
      <c r="AN80" s="102">
        <f t="shared" si="37"/>
        <v>13910</v>
      </c>
      <c r="AO80" s="24">
        <f t="shared" si="37"/>
        <v>0</v>
      </c>
      <c r="AP80" s="455">
        <f t="shared" si="38"/>
        <v>58.065882161246151</v>
      </c>
      <c r="AQ80" s="301">
        <f>AN80+AO80</f>
        <v>13910</v>
      </c>
    </row>
    <row r="81" spans="2:43" ht="38.25" customHeight="1" x14ac:dyDescent="0.2">
      <c r="B81" s="152" t="s">
        <v>50</v>
      </c>
      <c r="C81" s="17">
        <f t="shared" ref="C81:Q81" si="58">C38+C17+C59</f>
        <v>700</v>
      </c>
      <c r="D81" s="94">
        <f t="shared" si="58"/>
        <v>2980</v>
      </c>
      <c r="E81" s="18">
        <f t="shared" si="58"/>
        <v>1024.8767190090518</v>
      </c>
      <c r="F81" s="553">
        <f t="shared" si="58"/>
        <v>3598.4441796622555</v>
      </c>
      <c r="G81" s="18">
        <f t="shared" si="58"/>
        <v>0</v>
      </c>
      <c r="H81" s="18">
        <f t="shared" si="58"/>
        <v>3230.3235142086723</v>
      </c>
      <c r="I81" s="553">
        <f t="shared" si="58"/>
        <v>0</v>
      </c>
      <c r="J81" s="553">
        <f t="shared" si="58"/>
        <v>0</v>
      </c>
      <c r="K81" s="553">
        <f t="shared" si="58"/>
        <v>142.29846743338894</v>
      </c>
      <c r="L81" s="553">
        <f t="shared" si="58"/>
        <v>131.14359548057385</v>
      </c>
      <c r="M81" s="553">
        <f t="shared" si="58"/>
        <v>1182.1983935617429</v>
      </c>
      <c r="N81" s="553">
        <f t="shared" si="58"/>
        <v>440</v>
      </c>
      <c r="O81" s="553">
        <f t="shared" si="58"/>
        <v>0</v>
      </c>
      <c r="P81" s="18">
        <f t="shared" si="58"/>
        <v>1310</v>
      </c>
      <c r="Q81" s="18">
        <f t="shared" si="58"/>
        <v>0</v>
      </c>
      <c r="R81" s="18">
        <f t="shared" si="41"/>
        <v>321.12456884341418</v>
      </c>
      <c r="S81" s="20">
        <f t="shared" si="34"/>
        <v>1964.0578574080853</v>
      </c>
      <c r="T81" s="768">
        <f t="shared" si="42"/>
        <v>213.86323954820119</v>
      </c>
      <c r="U81" s="865">
        <f t="shared" ref="U81:AL81" si="59">U38+U17+U59</f>
        <v>778.75</v>
      </c>
      <c r="V81" s="775">
        <f t="shared" si="59"/>
        <v>0</v>
      </c>
      <c r="W81" s="76">
        <f t="shared" si="59"/>
        <v>7.0649866813384348</v>
      </c>
      <c r="X81" s="76">
        <f t="shared" si="59"/>
        <v>57.152761951815187</v>
      </c>
      <c r="Y81" s="76">
        <f t="shared" si="59"/>
        <v>1.563510740927361</v>
      </c>
      <c r="Z81" s="76">
        <f t="shared" si="59"/>
        <v>13.335206319380459</v>
      </c>
      <c r="AA81" s="76">
        <f t="shared" si="59"/>
        <v>59.902225053550332</v>
      </c>
      <c r="AB81" s="76">
        <f t="shared" si="59"/>
        <v>7.3751568283240232</v>
      </c>
      <c r="AC81" s="76">
        <f t="shared" si="59"/>
        <v>3.4871283191713247</v>
      </c>
      <c r="AD81" s="76">
        <f t="shared" si="59"/>
        <v>18.863408939123627</v>
      </c>
      <c r="AE81" s="765">
        <f t="shared" si="59"/>
        <v>45.118854714570489</v>
      </c>
      <c r="AF81" s="856">
        <f t="shared" si="59"/>
        <v>100.34461421867142</v>
      </c>
      <c r="AG81" s="500">
        <f t="shared" si="59"/>
        <v>151.64225519462153</v>
      </c>
      <c r="AH81" s="500">
        <f t="shared" si="59"/>
        <v>66.894065033558832</v>
      </c>
      <c r="AI81" s="554">
        <f t="shared" si="59"/>
        <v>2.2436343965624297</v>
      </c>
      <c r="AJ81" s="529">
        <f t="shared" si="59"/>
        <v>0</v>
      </c>
      <c r="AK81" s="793">
        <f t="shared" si="59"/>
        <v>0</v>
      </c>
      <c r="AL81" s="525">
        <f t="shared" si="59"/>
        <v>0</v>
      </c>
      <c r="AM81" s="22">
        <f t="shared" si="36"/>
        <v>18017.080535155386</v>
      </c>
      <c r="AN81" s="102">
        <f t="shared" si="37"/>
        <v>12230</v>
      </c>
      <c r="AO81" s="24">
        <f t="shared" si="37"/>
        <v>0</v>
      </c>
      <c r="AP81" s="455">
        <f t="shared" si="38"/>
        <v>59.566345631984568</v>
      </c>
      <c r="AQ81" s="301">
        <f t="shared" si="39"/>
        <v>12230</v>
      </c>
    </row>
    <row r="82" spans="2:43" ht="38.25" customHeight="1" x14ac:dyDescent="0.2">
      <c r="B82" s="151" t="s">
        <v>51</v>
      </c>
      <c r="C82" s="17">
        <f t="shared" ref="C82:Q82" si="60">C39+C18+C60</f>
        <v>540</v>
      </c>
      <c r="D82" s="94">
        <f t="shared" si="60"/>
        <v>2980</v>
      </c>
      <c r="E82" s="18">
        <f t="shared" si="60"/>
        <v>1024.8767190090518</v>
      </c>
      <c r="F82" s="553">
        <f t="shared" si="60"/>
        <v>2298.4441796622555</v>
      </c>
      <c r="G82" s="18">
        <f t="shared" si="60"/>
        <v>0</v>
      </c>
      <c r="H82" s="18">
        <f t="shared" si="60"/>
        <v>3020.3235142086723</v>
      </c>
      <c r="I82" s="553">
        <f t="shared" si="60"/>
        <v>0</v>
      </c>
      <c r="J82" s="553">
        <f t="shared" si="60"/>
        <v>0</v>
      </c>
      <c r="K82" s="553">
        <f t="shared" si="60"/>
        <v>142.29846743338894</v>
      </c>
      <c r="L82" s="553">
        <f t="shared" si="60"/>
        <v>131.14359548057385</v>
      </c>
      <c r="M82" s="553">
        <f t="shared" si="60"/>
        <v>1182.1983935617429</v>
      </c>
      <c r="N82" s="553">
        <f t="shared" si="60"/>
        <v>420</v>
      </c>
      <c r="O82" s="553">
        <f t="shared" si="60"/>
        <v>0</v>
      </c>
      <c r="P82" s="18">
        <f t="shared" si="60"/>
        <v>1510</v>
      </c>
      <c r="Q82" s="18">
        <f t="shared" si="60"/>
        <v>0</v>
      </c>
      <c r="R82" s="18">
        <f t="shared" si="41"/>
        <v>321.12456884341418</v>
      </c>
      <c r="S82" s="20">
        <f t="shared" si="34"/>
        <v>1964.0578574080853</v>
      </c>
      <c r="T82" s="768">
        <f t="shared" si="42"/>
        <v>167.86323954820125</v>
      </c>
      <c r="U82" s="865">
        <f t="shared" ref="U82:AL82" si="61">U39+U18+U60</f>
        <v>778.75</v>
      </c>
      <c r="V82" s="775">
        <f t="shared" si="61"/>
        <v>0</v>
      </c>
      <c r="W82" s="76">
        <f t="shared" si="61"/>
        <v>7.0649866813384348</v>
      </c>
      <c r="X82" s="76">
        <f t="shared" si="61"/>
        <v>11.152761951815187</v>
      </c>
      <c r="Y82" s="76">
        <f t="shared" si="61"/>
        <v>1.563510740927361</v>
      </c>
      <c r="Z82" s="76">
        <f t="shared" si="61"/>
        <v>13.335206319380459</v>
      </c>
      <c r="AA82" s="76">
        <f t="shared" si="61"/>
        <v>59.902225053550332</v>
      </c>
      <c r="AB82" s="76">
        <f t="shared" si="61"/>
        <v>7.3751568283240232</v>
      </c>
      <c r="AC82" s="76">
        <f t="shared" si="61"/>
        <v>3.4871283191713247</v>
      </c>
      <c r="AD82" s="76">
        <f t="shared" si="61"/>
        <v>18.863408939123627</v>
      </c>
      <c r="AE82" s="765">
        <f t="shared" si="61"/>
        <v>45.118854714570489</v>
      </c>
      <c r="AF82" s="856">
        <f t="shared" si="61"/>
        <v>100.34461421867142</v>
      </c>
      <c r="AG82" s="500">
        <f t="shared" si="61"/>
        <v>151.64225519462153</v>
      </c>
      <c r="AH82" s="500">
        <f t="shared" si="61"/>
        <v>66.894065033558832</v>
      </c>
      <c r="AI82" s="554">
        <f t="shared" si="61"/>
        <v>2.2436343965624297</v>
      </c>
      <c r="AJ82" s="529">
        <f t="shared" si="61"/>
        <v>0</v>
      </c>
      <c r="AK82" s="793">
        <f t="shared" si="61"/>
        <v>0</v>
      </c>
      <c r="AL82" s="525">
        <f t="shared" si="61"/>
        <v>0</v>
      </c>
      <c r="AM82" s="22">
        <f t="shared" si="36"/>
        <v>16481.080535155386</v>
      </c>
      <c r="AN82" s="102">
        <f t="shared" si="37"/>
        <v>9180</v>
      </c>
      <c r="AO82" s="24">
        <f t="shared" si="37"/>
        <v>0</v>
      </c>
      <c r="AP82" s="455">
        <f t="shared" si="38"/>
        <v>64.225980322911553</v>
      </c>
      <c r="AQ82" s="301">
        <f t="shared" si="39"/>
        <v>9180</v>
      </c>
    </row>
    <row r="83" spans="2:43" ht="38.25" customHeight="1" thickBot="1" x14ac:dyDescent="0.25">
      <c r="B83" s="154" t="s">
        <v>52</v>
      </c>
      <c r="C83" s="295">
        <f t="shared" ref="C83:Q83" si="62">C40+C19+C61</f>
        <v>400</v>
      </c>
      <c r="D83" s="295">
        <f t="shared" si="62"/>
        <v>2980</v>
      </c>
      <c r="E83" s="98">
        <f t="shared" si="62"/>
        <v>1024.8767190090518</v>
      </c>
      <c r="F83" s="623">
        <f t="shared" si="62"/>
        <v>3058.4441796622555</v>
      </c>
      <c r="G83" s="98">
        <f t="shared" si="62"/>
        <v>0</v>
      </c>
      <c r="H83" s="98">
        <f t="shared" si="62"/>
        <v>2040.3235142086723</v>
      </c>
      <c r="I83" s="623">
        <f t="shared" si="62"/>
        <v>0</v>
      </c>
      <c r="J83" s="623">
        <f t="shared" si="62"/>
        <v>0</v>
      </c>
      <c r="K83" s="623">
        <f t="shared" si="62"/>
        <v>3708.2984674333889</v>
      </c>
      <c r="L83" s="623">
        <f t="shared" si="62"/>
        <v>131.14359548057385</v>
      </c>
      <c r="M83" s="623">
        <f t="shared" si="62"/>
        <v>1182.1983935617429</v>
      </c>
      <c r="N83" s="623">
        <f t="shared" si="62"/>
        <v>0</v>
      </c>
      <c r="O83" s="623">
        <f t="shared" si="62"/>
        <v>0</v>
      </c>
      <c r="P83" s="98">
        <f t="shared" si="62"/>
        <v>1110</v>
      </c>
      <c r="Q83" s="98">
        <f t="shared" si="62"/>
        <v>0</v>
      </c>
      <c r="R83" s="98">
        <f t="shared" si="41"/>
        <v>521.12456884341429</v>
      </c>
      <c r="S83" s="296">
        <f t="shared" si="34"/>
        <v>1964.0578574080853</v>
      </c>
      <c r="T83" s="868">
        <f t="shared" si="42"/>
        <v>489.86323954820125</v>
      </c>
      <c r="U83" s="866">
        <f t="shared" ref="U83:AL83" si="63">U40+U19+U61</f>
        <v>778.75</v>
      </c>
      <c r="V83" s="860">
        <f t="shared" si="63"/>
        <v>0</v>
      </c>
      <c r="W83" s="666">
        <f t="shared" si="63"/>
        <v>7.0649866813384348</v>
      </c>
      <c r="X83" s="666">
        <f t="shared" si="63"/>
        <v>11.152761951815187</v>
      </c>
      <c r="Y83" s="666">
        <f t="shared" si="63"/>
        <v>1.563510740927361</v>
      </c>
      <c r="Z83" s="666">
        <f t="shared" si="63"/>
        <v>13.335206319380459</v>
      </c>
      <c r="AA83" s="666">
        <f t="shared" si="63"/>
        <v>59.902225053550332</v>
      </c>
      <c r="AB83" s="666">
        <f t="shared" si="63"/>
        <v>7.3751568283240232</v>
      </c>
      <c r="AC83" s="666">
        <f t="shared" si="63"/>
        <v>3.4871283191713247</v>
      </c>
      <c r="AD83" s="666">
        <f t="shared" si="63"/>
        <v>340.86340893912364</v>
      </c>
      <c r="AE83" s="861">
        <f t="shared" si="63"/>
        <v>45.118854714570489</v>
      </c>
      <c r="AF83" s="855">
        <f t="shared" si="63"/>
        <v>100.34461421867142</v>
      </c>
      <c r="AG83" s="688">
        <f t="shared" si="63"/>
        <v>351.6422551946215</v>
      </c>
      <c r="AH83" s="688">
        <f t="shared" si="63"/>
        <v>66.894065033558832</v>
      </c>
      <c r="AI83" s="689">
        <f t="shared" si="63"/>
        <v>2.2436343965624297</v>
      </c>
      <c r="AJ83" s="667">
        <f t="shared" si="63"/>
        <v>0</v>
      </c>
      <c r="AK83" s="851">
        <f t="shared" si="63"/>
        <v>0</v>
      </c>
      <c r="AL83" s="853">
        <f t="shared" si="63"/>
        <v>0</v>
      </c>
      <c r="AM83" s="461">
        <f>SUM(C83:S83)+T83+U83+AJ83+AK83+AL83</f>
        <v>19389.080535155386</v>
      </c>
      <c r="AN83" s="299">
        <f t="shared" si="37"/>
        <v>6320</v>
      </c>
      <c r="AO83" s="670">
        <f t="shared" si="37"/>
        <v>0</v>
      </c>
      <c r="AP83" s="671">
        <f t="shared" si="38"/>
        <v>75.41724609187078</v>
      </c>
      <c r="AQ83" s="692">
        <f t="shared" si="39"/>
        <v>6320</v>
      </c>
    </row>
    <row r="84" spans="2:43" ht="38.25" customHeight="1" thickBot="1" x14ac:dyDescent="0.25">
      <c r="B84" s="35" t="s">
        <v>53</v>
      </c>
      <c r="C84" s="82">
        <f t="shared" ref="C84:AL84" si="64">SUM(C72:C83)</f>
        <v>1700</v>
      </c>
      <c r="D84" s="82">
        <f t="shared" si="64"/>
        <v>35760</v>
      </c>
      <c r="E84" s="83">
        <f t="shared" si="64"/>
        <v>12298.520628108619</v>
      </c>
      <c r="F84" s="83">
        <f t="shared" si="64"/>
        <v>50721.330155947064</v>
      </c>
      <c r="G84" s="83">
        <f t="shared" si="64"/>
        <v>0</v>
      </c>
      <c r="H84" s="83">
        <f t="shared" si="64"/>
        <v>43613.882170504061</v>
      </c>
      <c r="I84" s="83">
        <f t="shared" si="64"/>
        <v>0</v>
      </c>
      <c r="J84" s="83">
        <f t="shared" si="64"/>
        <v>0</v>
      </c>
      <c r="K84" s="115">
        <f t="shared" si="64"/>
        <v>5273.5816092006671</v>
      </c>
      <c r="L84" s="83">
        <f t="shared" si="64"/>
        <v>1573.7231457668861</v>
      </c>
      <c r="M84" s="83">
        <f t="shared" si="64"/>
        <v>14186.380722740914</v>
      </c>
      <c r="N84" s="83">
        <f t="shared" si="64"/>
        <v>3480</v>
      </c>
      <c r="O84" s="83">
        <f t="shared" si="64"/>
        <v>0</v>
      </c>
      <c r="P84" s="83">
        <f t="shared" si="64"/>
        <v>22110</v>
      </c>
      <c r="Q84" s="83">
        <f t="shared" si="64"/>
        <v>0</v>
      </c>
      <c r="R84" s="83">
        <f t="shared" si="64"/>
        <v>4053.4948261209702</v>
      </c>
      <c r="S84" s="84">
        <f t="shared" si="64"/>
        <v>25178.694288897026</v>
      </c>
      <c r="T84" s="769">
        <f t="shared" si="64"/>
        <v>2382.358874578415</v>
      </c>
      <c r="U84" s="772">
        <f t="shared" si="64"/>
        <v>9345</v>
      </c>
      <c r="V84" s="530">
        <f t="shared" si="64"/>
        <v>0</v>
      </c>
      <c r="W84" s="85">
        <f t="shared" si="64"/>
        <v>84.779840176061214</v>
      </c>
      <c r="X84" s="85">
        <f t="shared" si="64"/>
        <v>179.83314342178227</v>
      </c>
      <c r="Y84" s="85">
        <f t="shared" si="64"/>
        <v>18.762128891128331</v>
      </c>
      <c r="Z84" s="85">
        <f t="shared" si="64"/>
        <v>160.0224758325655</v>
      </c>
      <c r="AA84" s="85">
        <f t="shared" si="64"/>
        <v>718.8267006426039</v>
      </c>
      <c r="AB84" s="85">
        <f t="shared" si="64"/>
        <v>88.501881939888278</v>
      </c>
      <c r="AC84" s="85">
        <f t="shared" si="64"/>
        <v>41.845539830055905</v>
      </c>
      <c r="AD84" s="85">
        <f t="shared" si="64"/>
        <v>548.3609072694835</v>
      </c>
      <c r="AE84" s="87">
        <f t="shared" si="64"/>
        <v>541.42625657484587</v>
      </c>
      <c r="AF84" s="183">
        <f t="shared" si="64"/>
        <v>1204.135370624057</v>
      </c>
      <c r="AG84" s="120">
        <f t="shared" si="64"/>
        <v>2019.7070623354584</v>
      </c>
      <c r="AH84" s="419">
        <f t="shared" si="64"/>
        <v>802.72878040270598</v>
      </c>
      <c r="AI84" s="183">
        <f t="shared" si="64"/>
        <v>26.923612758749162</v>
      </c>
      <c r="AJ84" s="530">
        <f t="shared" si="64"/>
        <v>0</v>
      </c>
      <c r="AK84" s="196">
        <f t="shared" si="64"/>
        <v>0</v>
      </c>
      <c r="AL84" s="598">
        <f t="shared" si="64"/>
        <v>0</v>
      </c>
      <c r="AM84" s="461">
        <f>SUM(C84:S84)+T84+U84+AJ84+AK84+AL84</f>
        <v>231676.96642186461</v>
      </c>
      <c r="AN84" s="324">
        <f>SUM(AN72:AN83)</f>
        <v>164030</v>
      </c>
      <c r="AO84" s="266">
        <f>SUM(AO72:AO83)</f>
        <v>0</v>
      </c>
      <c r="AP84" s="454">
        <f t="shared" si="38"/>
        <v>58.547608730970119</v>
      </c>
      <c r="AQ84" s="200">
        <f t="shared" si="39"/>
        <v>164030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8916" r:id="rId4">
          <objectPr defaultSize="0" autoPict="0" r:id="rId5">
            <anchor moveWithCells="1" sizeWithCells="1">
              <from>
                <xdr:col>1</xdr:col>
                <xdr:colOff>838200</xdr:colOff>
                <xdr:row>0</xdr:row>
                <xdr:rowOff>180975</xdr:rowOff>
              </from>
              <to>
                <xdr:col>4</xdr:col>
                <xdr:colOff>38100</xdr:colOff>
                <xdr:row>3</xdr:row>
                <xdr:rowOff>142875</xdr:rowOff>
              </to>
            </anchor>
          </objectPr>
        </oleObject>
      </mc:Choice>
      <mc:Fallback>
        <oleObject progId="Word.Document.8" shapeId="3891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Q109"/>
  <sheetViews>
    <sheetView topLeftCell="F48" zoomScale="73" zoomScaleNormal="73" workbookViewId="0">
      <selection activeCell="AM72" sqref="AM72:AM83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5.140625" style="1" bestFit="1" customWidth="1"/>
    <col min="4" max="4" width="22.42578125" style="1" bestFit="1" customWidth="1"/>
    <col min="5" max="5" width="13.7109375" style="1" bestFit="1" customWidth="1"/>
    <col min="6" max="7" width="13.7109375" style="1" customWidth="1"/>
    <col min="8" max="8" width="12.7109375" style="1" customWidth="1"/>
    <col min="9" max="9" width="14.85546875" style="1" customWidth="1"/>
    <col min="10" max="10" width="14.5703125" style="1" customWidth="1"/>
    <col min="11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247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69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39</v>
      </c>
      <c r="AQ7" s="680" t="s">
        <v>39</v>
      </c>
    </row>
    <row r="8" spans="2:43" ht="26.25" customHeight="1" x14ac:dyDescent="0.2">
      <c r="B8" s="150" t="s">
        <v>41</v>
      </c>
      <c r="C8" s="295">
        <v>40</v>
      </c>
      <c r="D8" s="295"/>
      <c r="E8" s="295"/>
      <c r="F8" s="295">
        <v>3400</v>
      </c>
      <c r="G8" s="295"/>
      <c r="H8" s="295">
        <v>2020</v>
      </c>
      <c r="I8" s="465"/>
      <c r="J8" s="18"/>
      <c r="K8" s="295"/>
      <c r="L8" s="465"/>
      <c r="M8" s="295"/>
      <c r="N8" s="295">
        <v>160</v>
      </c>
      <c r="O8" s="465"/>
      <c r="P8" s="295">
        <v>1640</v>
      </c>
      <c r="Q8" s="295"/>
      <c r="R8" s="295">
        <f>SUM(AF8:AI8)</f>
        <v>0</v>
      </c>
      <c r="S8" s="497">
        <v>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>
        <v>0</v>
      </c>
      <c r="AG8" s="494">
        <v>0</v>
      </c>
      <c r="AH8" s="494">
        <v>0</v>
      </c>
      <c r="AI8" s="835">
        <v>0</v>
      </c>
      <c r="AJ8" s="77"/>
      <c r="AK8" s="21"/>
      <c r="AL8" s="525"/>
      <c r="AM8" s="27">
        <f t="shared" ref="AM8:AM19" si="0">SUM(C8:S8)+T8+U8+AJ8+AK8+AL8</f>
        <v>7260</v>
      </c>
      <c r="AN8" s="896">
        <v>9190</v>
      </c>
      <c r="AO8" s="281">
        <v>0</v>
      </c>
      <c r="AP8" s="14">
        <f t="shared" ref="AP8:AP20" si="1">(AM8*100)/(AM8+AQ8)</f>
        <v>44.133738601823708</v>
      </c>
      <c r="AQ8" s="550">
        <f t="shared" ref="AQ8:AQ20" si="2">AN8+AO8</f>
        <v>9190</v>
      </c>
    </row>
    <row r="9" spans="2:43" ht="26.25" customHeight="1" x14ac:dyDescent="0.2">
      <c r="B9" s="151" t="s">
        <v>42</v>
      </c>
      <c r="C9" s="94">
        <v>0</v>
      </c>
      <c r="D9" s="295"/>
      <c r="E9" s="94">
        <v>2380</v>
      </c>
      <c r="F9" s="94">
        <v>3240</v>
      </c>
      <c r="G9" s="94"/>
      <c r="H9" s="94">
        <v>2580</v>
      </c>
      <c r="I9" s="332"/>
      <c r="J9" s="18"/>
      <c r="K9" s="94"/>
      <c r="L9" s="332"/>
      <c r="M9" s="94"/>
      <c r="N9" s="94">
        <v>90</v>
      </c>
      <c r="O9" s="332"/>
      <c r="P9" s="18">
        <v>1280</v>
      </c>
      <c r="Q9" s="18"/>
      <c r="R9" s="295">
        <f t="shared" ref="R9:R19" si="3">SUM(AF9:AI9)</f>
        <v>0</v>
      </c>
      <c r="S9" s="20">
        <v>0</v>
      </c>
      <c r="T9" s="771">
        <f t="shared" ref="T9:T19" si="4">SUM(V9:AE9)</f>
        <v>0</v>
      </c>
      <c r="U9" s="892">
        <v>0</v>
      </c>
      <c r="V9" s="467">
        <v>0</v>
      </c>
      <c r="W9" s="467">
        <v>0</v>
      </c>
      <c r="X9" s="467">
        <v>0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77">
        <v>0</v>
      </c>
      <c r="AE9" s="512">
        <v>0</v>
      </c>
      <c r="AF9" s="17">
        <v>0</v>
      </c>
      <c r="AG9" s="18">
        <v>0</v>
      </c>
      <c r="AH9" s="18">
        <v>0</v>
      </c>
      <c r="AI9" s="520">
        <v>0</v>
      </c>
      <c r="AJ9" s="77"/>
      <c r="AK9" s="21"/>
      <c r="AL9" s="525"/>
      <c r="AM9" s="22">
        <f t="shared" si="0"/>
        <v>9570</v>
      </c>
      <c r="AN9" s="423">
        <v>9840</v>
      </c>
      <c r="AO9" s="24">
        <v>0</v>
      </c>
      <c r="AP9" s="25">
        <f t="shared" si="1"/>
        <v>49.304482225656876</v>
      </c>
      <c r="AQ9" s="301">
        <f t="shared" si="2"/>
        <v>9840</v>
      </c>
    </row>
    <row r="10" spans="2:43" ht="26.25" customHeight="1" x14ac:dyDescent="0.2">
      <c r="B10" s="152" t="s">
        <v>43</v>
      </c>
      <c r="C10" s="94">
        <v>0</v>
      </c>
      <c r="D10" s="295"/>
      <c r="E10" s="94">
        <v>2020</v>
      </c>
      <c r="F10" s="94">
        <v>3160</v>
      </c>
      <c r="G10" s="94"/>
      <c r="H10" s="94">
        <v>2400</v>
      </c>
      <c r="I10" s="332"/>
      <c r="J10" s="18"/>
      <c r="K10" s="94"/>
      <c r="L10" s="332"/>
      <c r="M10" s="94"/>
      <c r="N10" s="94">
        <v>270</v>
      </c>
      <c r="O10" s="332"/>
      <c r="P10" s="18">
        <v>1260</v>
      </c>
      <c r="Q10" s="18"/>
      <c r="R10" s="295">
        <f t="shared" si="3"/>
        <v>0</v>
      </c>
      <c r="S10" s="20">
        <v>0</v>
      </c>
      <c r="T10" s="771">
        <f t="shared" si="4"/>
        <v>0</v>
      </c>
      <c r="U10" s="892">
        <v>0</v>
      </c>
      <c r="V10" s="467">
        <v>0</v>
      </c>
      <c r="W10" s="467">
        <v>0</v>
      </c>
      <c r="X10" s="467">
        <v>0</v>
      </c>
      <c r="Y10" s="467">
        <v>0</v>
      </c>
      <c r="Z10" s="467">
        <v>0</v>
      </c>
      <c r="AA10" s="467">
        <v>0</v>
      </c>
      <c r="AB10" s="467">
        <v>0</v>
      </c>
      <c r="AC10" s="467">
        <v>0</v>
      </c>
      <c r="AD10" s="477">
        <v>0</v>
      </c>
      <c r="AE10" s="512">
        <v>0</v>
      </c>
      <c r="AF10" s="17">
        <v>0</v>
      </c>
      <c r="AG10" s="18">
        <v>0</v>
      </c>
      <c r="AH10" s="18">
        <v>0</v>
      </c>
      <c r="AI10" s="520">
        <v>0</v>
      </c>
      <c r="AJ10" s="181"/>
      <c r="AK10" s="180"/>
      <c r="AL10" s="526"/>
      <c r="AM10" s="22">
        <f t="shared" si="0"/>
        <v>9110</v>
      </c>
      <c r="AN10" s="423">
        <v>12850</v>
      </c>
      <c r="AO10" s="24">
        <v>0</v>
      </c>
      <c r="AP10" s="25">
        <f t="shared" si="1"/>
        <v>41.484517304189438</v>
      </c>
      <c r="AQ10" s="301">
        <f t="shared" si="2"/>
        <v>12850</v>
      </c>
    </row>
    <row r="11" spans="2:43" ht="26.25" customHeight="1" x14ac:dyDescent="0.2">
      <c r="B11" s="152" t="s">
        <v>44</v>
      </c>
      <c r="C11" s="94">
        <v>0</v>
      </c>
      <c r="D11" s="295"/>
      <c r="E11" s="94">
        <v>1720</v>
      </c>
      <c r="F11" s="94">
        <v>3020</v>
      </c>
      <c r="G11" s="94"/>
      <c r="H11" s="94">
        <v>2100</v>
      </c>
      <c r="I11" s="332"/>
      <c r="J11" s="18"/>
      <c r="K11" s="94"/>
      <c r="L11" s="332"/>
      <c r="M11" s="94"/>
      <c r="N11" s="94">
        <v>110</v>
      </c>
      <c r="O11" s="332"/>
      <c r="P11" s="18">
        <v>2660</v>
      </c>
      <c r="Q11" s="18"/>
      <c r="R11" s="295">
        <f t="shared" si="3"/>
        <v>0</v>
      </c>
      <c r="S11" s="20">
        <v>0</v>
      </c>
      <c r="T11" s="771">
        <f t="shared" si="4"/>
        <v>0</v>
      </c>
      <c r="U11" s="892">
        <v>0</v>
      </c>
      <c r="V11" s="467">
        <v>0</v>
      </c>
      <c r="W11" s="467">
        <v>0</v>
      </c>
      <c r="X11" s="467">
        <v>0</v>
      </c>
      <c r="Y11" s="467">
        <v>0</v>
      </c>
      <c r="Z11" s="467">
        <v>0</v>
      </c>
      <c r="AA11" s="467">
        <v>0</v>
      </c>
      <c r="AB11" s="467">
        <v>0</v>
      </c>
      <c r="AC11" s="467">
        <v>0</v>
      </c>
      <c r="AD11" s="477">
        <v>0</v>
      </c>
      <c r="AE11" s="512">
        <v>0</v>
      </c>
      <c r="AF11" s="17">
        <v>0</v>
      </c>
      <c r="AG11" s="18">
        <v>0</v>
      </c>
      <c r="AH11" s="18">
        <v>0</v>
      </c>
      <c r="AI11" s="520">
        <v>0</v>
      </c>
      <c r="AJ11" s="181"/>
      <c r="AK11" s="180"/>
      <c r="AL11" s="526"/>
      <c r="AM11" s="22">
        <f t="shared" si="0"/>
        <v>9610</v>
      </c>
      <c r="AN11" s="423">
        <v>13350</v>
      </c>
      <c r="AO11" s="24">
        <v>0</v>
      </c>
      <c r="AP11" s="25">
        <f t="shared" si="1"/>
        <v>41.855400696864109</v>
      </c>
      <c r="AQ11" s="301">
        <f t="shared" si="2"/>
        <v>13350</v>
      </c>
    </row>
    <row r="12" spans="2:43" ht="26.25" customHeight="1" x14ac:dyDescent="0.2">
      <c r="B12" s="153" t="s">
        <v>45</v>
      </c>
      <c r="C12" s="94">
        <v>0</v>
      </c>
      <c r="D12" s="94"/>
      <c r="E12" s="94">
        <v>5240</v>
      </c>
      <c r="F12" s="94">
        <v>4230</v>
      </c>
      <c r="G12" s="94"/>
      <c r="H12" s="94">
        <v>2440</v>
      </c>
      <c r="I12" s="332"/>
      <c r="J12" s="18"/>
      <c r="K12" s="94"/>
      <c r="L12" s="332"/>
      <c r="M12" s="94"/>
      <c r="N12" s="94">
        <v>340</v>
      </c>
      <c r="O12" s="332"/>
      <c r="P12" s="18">
        <v>1750</v>
      </c>
      <c r="Q12" s="18"/>
      <c r="R12" s="295">
        <f t="shared" si="3"/>
        <v>0</v>
      </c>
      <c r="S12" s="20">
        <v>0</v>
      </c>
      <c r="T12" s="771">
        <f t="shared" si="4"/>
        <v>0</v>
      </c>
      <c r="U12" s="892">
        <v>0</v>
      </c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77">
        <v>0</v>
      </c>
      <c r="AE12" s="512">
        <v>0</v>
      </c>
      <c r="AF12" s="17">
        <v>0</v>
      </c>
      <c r="AG12" s="18">
        <v>0</v>
      </c>
      <c r="AH12" s="18">
        <v>0</v>
      </c>
      <c r="AI12" s="520">
        <v>0</v>
      </c>
      <c r="AJ12" s="181"/>
      <c r="AK12" s="180"/>
      <c r="AL12" s="526"/>
      <c r="AM12" s="22">
        <f>SUM(C12:S12)+T12+U12+AJ12+AK12+AL12</f>
        <v>14000</v>
      </c>
      <c r="AN12" s="423">
        <v>15410</v>
      </c>
      <c r="AO12" s="24">
        <v>0</v>
      </c>
      <c r="AP12" s="25">
        <f t="shared" si="1"/>
        <v>47.602856171370284</v>
      </c>
      <c r="AQ12" s="301">
        <f t="shared" si="2"/>
        <v>15410</v>
      </c>
    </row>
    <row r="13" spans="2:43" ht="26.25" customHeight="1" x14ac:dyDescent="0.2">
      <c r="B13" s="151" t="s">
        <v>46</v>
      </c>
      <c r="C13" s="95">
        <v>0</v>
      </c>
      <c r="D13" s="95"/>
      <c r="E13" s="95">
        <v>0</v>
      </c>
      <c r="F13" s="95">
        <v>5750</v>
      </c>
      <c r="G13" s="95"/>
      <c r="H13" s="95">
        <v>9150</v>
      </c>
      <c r="I13" s="277"/>
      <c r="J13" s="18"/>
      <c r="K13" s="18"/>
      <c r="L13" s="277"/>
      <c r="M13" s="18"/>
      <c r="N13" s="18">
        <v>260</v>
      </c>
      <c r="O13" s="277"/>
      <c r="P13" s="18">
        <v>3020</v>
      </c>
      <c r="Q13" s="18"/>
      <c r="R13" s="295">
        <f t="shared" si="3"/>
        <v>0</v>
      </c>
      <c r="S13" s="30">
        <v>0</v>
      </c>
      <c r="T13" s="771">
        <f t="shared" si="4"/>
        <v>0</v>
      </c>
      <c r="U13" s="892">
        <v>0</v>
      </c>
      <c r="V13" s="467">
        <v>0</v>
      </c>
      <c r="W13" s="467">
        <v>0</v>
      </c>
      <c r="X13" s="467">
        <v>0</v>
      </c>
      <c r="Y13" s="467">
        <v>0</v>
      </c>
      <c r="Z13" s="467">
        <v>0</v>
      </c>
      <c r="AA13" s="467">
        <v>0</v>
      </c>
      <c r="AB13" s="467">
        <v>0</v>
      </c>
      <c r="AC13" s="467">
        <v>0</v>
      </c>
      <c r="AD13" s="477">
        <v>0</v>
      </c>
      <c r="AE13" s="512">
        <v>0</v>
      </c>
      <c r="AF13" s="17">
        <v>0</v>
      </c>
      <c r="AG13" s="18">
        <v>0</v>
      </c>
      <c r="AH13" s="18">
        <v>0</v>
      </c>
      <c r="AI13" s="520">
        <v>0</v>
      </c>
      <c r="AJ13" s="573"/>
      <c r="AK13" s="271"/>
      <c r="AL13" s="694"/>
      <c r="AM13" s="22">
        <f t="shared" si="0"/>
        <v>18180</v>
      </c>
      <c r="AN13" s="422">
        <v>20980</v>
      </c>
      <c r="AO13" s="31">
        <v>0</v>
      </c>
      <c r="AP13" s="32">
        <f t="shared" si="1"/>
        <v>46.424923391215529</v>
      </c>
      <c r="AQ13" s="620">
        <f t="shared" si="2"/>
        <v>20980</v>
      </c>
    </row>
    <row r="14" spans="2:43" ht="26.25" customHeight="1" x14ac:dyDescent="0.2">
      <c r="B14" s="152" t="s">
        <v>47</v>
      </c>
      <c r="C14" s="94">
        <v>0</v>
      </c>
      <c r="D14" s="94"/>
      <c r="E14" s="94">
        <v>14700</v>
      </c>
      <c r="F14" s="94">
        <v>6470</v>
      </c>
      <c r="G14" s="94"/>
      <c r="H14" s="94">
        <v>8930</v>
      </c>
      <c r="I14" s="277"/>
      <c r="J14" s="18"/>
      <c r="K14" s="18"/>
      <c r="L14" s="277"/>
      <c r="M14" s="18"/>
      <c r="N14" s="18">
        <v>210</v>
      </c>
      <c r="O14" s="277"/>
      <c r="P14" s="18">
        <v>2140</v>
      </c>
      <c r="Q14" s="18"/>
      <c r="R14" s="295">
        <f t="shared" si="3"/>
        <v>0</v>
      </c>
      <c r="S14" s="20">
        <v>0</v>
      </c>
      <c r="T14" s="771">
        <f t="shared" si="4"/>
        <v>0</v>
      </c>
      <c r="U14" s="892">
        <v>0</v>
      </c>
      <c r="V14" s="467">
        <v>0</v>
      </c>
      <c r="W14" s="467">
        <v>0</v>
      </c>
      <c r="X14" s="467">
        <v>0</v>
      </c>
      <c r="Y14" s="467">
        <v>0</v>
      </c>
      <c r="Z14" s="467">
        <v>0</v>
      </c>
      <c r="AA14" s="467">
        <v>0</v>
      </c>
      <c r="AB14" s="467">
        <v>0</v>
      </c>
      <c r="AC14" s="467">
        <v>0</v>
      </c>
      <c r="AD14" s="477">
        <v>0</v>
      </c>
      <c r="AE14" s="512">
        <v>0</v>
      </c>
      <c r="AF14" s="17">
        <v>0</v>
      </c>
      <c r="AG14" s="18">
        <v>0</v>
      </c>
      <c r="AH14" s="18">
        <v>0</v>
      </c>
      <c r="AI14" s="520">
        <v>0</v>
      </c>
      <c r="AJ14" s="77"/>
      <c r="AK14" s="21"/>
      <c r="AL14" s="525"/>
      <c r="AM14" s="22">
        <f t="shared" si="0"/>
        <v>32450</v>
      </c>
      <c r="AN14" s="423">
        <v>26270</v>
      </c>
      <c r="AO14" s="24">
        <v>0</v>
      </c>
      <c r="AP14" s="25">
        <f t="shared" si="1"/>
        <v>55.26226158038147</v>
      </c>
      <c r="AQ14" s="301">
        <f t="shared" si="2"/>
        <v>26270</v>
      </c>
    </row>
    <row r="15" spans="2:43" ht="26.25" customHeight="1" x14ac:dyDescent="0.2">
      <c r="B15" s="151" t="s">
        <v>48</v>
      </c>
      <c r="C15" s="94">
        <v>0</v>
      </c>
      <c r="D15" s="94"/>
      <c r="E15" s="94">
        <v>2800</v>
      </c>
      <c r="F15" s="94">
        <v>12250</v>
      </c>
      <c r="G15" s="94"/>
      <c r="H15" s="94">
        <v>10220</v>
      </c>
      <c r="I15" s="277"/>
      <c r="J15" s="18"/>
      <c r="K15" s="18"/>
      <c r="L15" s="608"/>
      <c r="M15" s="18"/>
      <c r="N15" s="18">
        <v>130</v>
      </c>
      <c r="O15" s="608"/>
      <c r="P15" s="18">
        <v>3070</v>
      </c>
      <c r="Q15" s="18"/>
      <c r="R15" s="295">
        <f t="shared" si="3"/>
        <v>0</v>
      </c>
      <c r="S15" s="20">
        <v>0</v>
      </c>
      <c r="T15" s="771">
        <f t="shared" si="4"/>
        <v>0</v>
      </c>
      <c r="U15" s="892">
        <v>0</v>
      </c>
      <c r="V15" s="467">
        <v>0</v>
      </c>
      <c r="W15" s="467">
        <v>0</v>
      </c>
      <c r="X15" s="467">
        <v>0</v>
      </c>
      <c r="Y15" s="467">
        <v>0</v>
      </c>
      <c r="Z15" s="467">
        <v>0</v>
      </c>
      <c r="AA15" s="467">
        <v>0</v>
      </c>
      <c r="AB15" s="467">
        <v>0</v>
      </c>
      <c r="AC15" s="467">
        <v>0</v>
      </c>
      <c r="AD15" s="477">
        <v>0</v>
      </c>
      <c r="AE15" s="512">
        <v>0</v>
      </c>
      <c r="AF15" s="17">
        <v>0</v>
      </c>
      <c r="AG15" s="18">
        <v>0</v>
      </c>
      <c r="AH15" s="18">
        <v>0</v>
      </c>
      <c r="AI15" s="520">
        <v>0</v>
      </c>
      <c r="AJ15" s="77"/>
      <c r="AK15" s="21"/>
      <c r="AL15" s="525"/>
      <c r="AM15" s="22">
        <f t="shared" si="0"/>
        <v>28470</v>
      </c>
      <c r="AN15" s="423">
        <v>37770</v>
      </c>
      <c r="AO15" s="24">
        <v>0</v>
      </c>
      <c r="AP15" s="25">
        <f t="shared" si="1"/>
        <v>42.980072463768117</v>
      </c>
      <c r="AQ15" s="301">
        <f t="shared" si="2"/>
        <v>37770</v>
      </c>
    </row>
    <row r="16" spans="2:43" ht="26.25" customHeight="1" x14ac:dyDescent="0.2">
      <c r="B16" s="152" t="s">
        <v>49</v>
      </c>
      <c r="C16" s="94">
        <v>0</v>
      </c>
      <c r="D16" s="94"/>
      <c r="E16" s="94">
        <v>3640</v>
      </c>
      <c r="F16" s="94">
        <v>5870</v>
      </c>
      <c r="G16" s="94"/>
      <c r="H16" s="94">
        <v>5370</v>
      </c>
      <c r="I16" s="277"/>
      <c r="J16" s="18"/>
      <c r="K16" s="18"/>
      <c r="L16" s="608"/>
      <c r="M16" s="18"/>
      <c r="N16" s="18">
        <v>300</v>
      </c>
      <c r="O16" s="608"/>
      <c r="P16" s="18">
        <v>3700</v>
      </c>
      <c r="Q16" s="18"/>
      <c r="R16" s="295">
        <f t="shared" si="3"/>
        <v>0</v>
      </c>
      <c r="S16" s="20">
        <v>0</v>
      </c>
      <c r="T16" s="771">
        <f t="shared" si="4"/>
        <v>0</v>
      </c>
      <c r="U16" s="892">
        <v>0</v>
      </c>
      <c r="V16" s="467">
        <v>0</v>
      </c>
      <c r="W16" s="467">
        <v>0</v>
      </c>
      <c r="X16" s="467">
        <v>0</v>
      </c>
      <c r="Y16" s="467">
        <v>0</v>
      </c>
      <c r="Z16" s="467">
        <v>0</v>
      </c>
      <c r="AA16" s="467">
        <v>0</v>
      </c>
      <c r="AB16" s="467">
        <v>0</v>
      </c>
      <c r="AC16" s="467">
        <v>0</v>
      </c>
      <c r="AD16" s="477">
        <v>0</v>
      </c>
      <c r="AE16" s="512">
        <v>0</v>
      </c>
      <c r="AF16" s="17">
        <v>0</v>
      </c>
      <c r="AG16" s="18">
        <v>0</v>
      </c>
      <c r="AH16" s="18">
        <v>0</v>
      </c>
      <c r="AI16" s="520">
        <v>0</v>
      </c>
      <c r="AJ16" s="77"/>
      <c r="AK16" s="21"/>
      <c r="AL16" s="525"/>
      <c r="AM16" s="22">
        <f t="shared" si="0"/>
        <v>18880</v>
      </c>
      <c r="AN16" s="423">
        <v>15450</v>
      </c>
      <c r="AO16" s="24">
        <v>0</v>
      </c>
      <c r="AP16" s="25">
        <f t="shared" si="1"/>
        <v>54.995630643751824</v>
      </c>
      <c r="AQ16" s="301">
        <f t="shared" si="2"/>
        <v>15450</v>
      </c>
    </row>
    <row r="17" spans="2:43" ht="26.25" customHeight="1" x14ac:dyDescent="0.2">
      <c r="B17" s="152" t="s">
        <v>50</v>
      </c>
      <c r="C17" s="94">
        <v>1190</v>
      </c>
      <c r="D17" s="94"/>
      <c r="E17" s="94">
        <v>7760</v>
      </c>
      <c r="F17" s="94">
        <v>5350</v>
      </c>
      <c r="G17" s="94"/>
      <c r="H17" s="94">
        <v>5290</v>
      </c>
      <c r="I17" s="277"/>
      <c r="J17" s="18"/>
      <c r="K17" s="18"/>
      <c r="L17" s="608"/>
      <c r="M17" s="18"/>
      <c r="N17" s="18">
        <v>360</v>
      </c>
      <c r="O17" s="608"/>
      <c r="P17" s="18">
        <v>4060</v>
      </c>
      <c r="Q17" s="18"/>
      <c r="R17" s="295">
        <f t="shared" si="3"/>
        <v>0</v>
      </c>
      <c r="S17" s="20">
        <v>0</v>
      </c>
      <c r="T17" s="771">
        <f t="shared" si="4"/>
        <v>0</v>
      </c>
      <c r="U17" s="892">
        <v>0</v>
      </c>
      <c r="V17" s="467">
        <v>0</v>
      </c>
      <c r="W17" s="467">
        <v>0</v>
      </c>
      <c r="X17" s="467">
        <v>0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77">
        <v>0</v>
      </c>
      <c r="AE17" s="512">
        <v>0</v>
      </c>
      <c r="AF17" s="17">
        <v>0</v>
      </c>
      <c r="AG17" s="18">
        <v>0</v>
      </c>
      <c r="AH17" s="18">
        <v>0</v>
      </c>
      <c r="AI17" s="520">
        <v>0</v>
      </c>
      <c r="AJ17" s="77"/>
      <c r="AK17" s="21"/>
      <c r="AL17" s="525"/>
      <c r="AM17" s="22">
        <f t="shared" si="0"/>
        <v>24010</v>
      </c>
      <c r="AN17" s="423">
        <v>14910</v>
      </c>
      <c r="AO17" s="24">
        <v>0</v>
      </c>
      <c r="AP17" s="25">
        <f t="shared" si="1"/>
        <v>61.690647482014391</v>
      </c>
      <c r="AQ17" s="301">
        <f t="shared" si="2"/>
        <v>14910</v>
      </c>
    </row>
    <row r="18" spans="2:43" ht="26.25" customHeight="1" x14ac:dyDescent="0.2">
      <c r="B18" s="151" t="s">
        <v>51</v>
      </c>
      <c r="C18" s="94">
        <v>520</v>
      </c>
      <c r="D18" s="94"/>
      <c r="E18" s="94">
        <v>0</v>
      </c>
      <c r="F18" s="94">
        <v>4480</v>
      </c>
      <c r="G18" s="94"/>
      <c r="H18" s="94">
        <v>5240</v>
      </c>
      <c r="I18" s="277"/>
      <c r="J18" s="18">
        <v>0</v>
      </c>
      <c r="K18" s="18"/>
      <c r="L18" s="608"/>
      <c r="M18" s="18"/>
      <c r="N18" s="18">
        <v>350</v>
      </c>
      <c r="O18" s="608"/>
      <c r="P18" s="18">
        <v>1800</v>
      </c>
      <c r="Q18" s="18"/>
      <c r="R18" s="295">
        <f t="shared" si="3"/>
        <v>0</v>
      </c>
      <c r="S18" s="20">
        <v>0</v>
      </c>
      <c r="T18" s="771">
        <f t="shared" si="4"/>
        <v>0</v>
      </c>
      <c r="U18" s="892">
        <v>0</v>
      </c>
      <c r="V18" s="467">
        <v>0</v>
      </c>
      <c r="W18" s="467">
        <v>0</v>
      </c>
      <c r="X18" s="467">
        <v>0</v>
      </c>
      <c r="Y18" s="467">
        <v>0</v>
      </c>
      <c r="Z18" s="467">
        <v>0</v>
      </c>
      <c r="AA18" s="467">
        <v>0</v>
      </c>
      <c r="AB18" s="467">
        <v>0</v>
      </c>
      <c r="AC18" s="467">
        <v>0</v>
      </c>
      <c r="AD18" s="477">
        <v>0</v>
      </c>
      <c r="AE18" s="512">
        <v>0</v>
      </c>
      <c r="AF18" s="17">
        <v>0</v>
      </c>
      <c r="AG18" s="18">
        <v>0</v>
      </c>
      <c r="AH18" s="18">
        <v>0</v>
      </c>
      <c r="AI18" s="520">
        <v>0</v>
      </c>
      <c r="AJ18" s="77"/>
      <c r="AK18" s="21"/>
      <c r="AL18" s="525"/>
      <c r="AM18" s="22">
        <f t="shared" si="0"/>
        <v>12390</v>
      </c>
      <c r="AN18" s="423">
        <v>13390</v>
      </c>
      <c r="AO18" s="24">
        <v>0</v>
      </c>
      <c r="AP18" s="25">
        <f t="shared" si="1"/>
        <v>48.060512024825449</v>
      </c>
      <c r="AQ18" s="301">
        <f t="shared" si="2"/>
        <v>13390</v>
      </c>
    </row>
    <row r="19" spans="2:43" ht="26.25" customHeight="1" thickBot="1" x14ac:dyDescent="0.25">
      <c r="B19" s="154" t="s">
        <v>52</v>
      </c>
      <c r="C19" s="261">
        <v>570</v>
      </c>
      <c r="D19" s="261">
        <v>29980</v>
      </c>
      <c r="E19" s="261">
        <v>4400</v>
      </c>
      <c r="F19" s="261">
        <v>4880</v>
      </c>
      <c r="G19" s="261"/>
      <c r="H19" s="261">
        <v>3870</v>
      </c>
      <c r="I19" s="333"/>
      <c r="J19" s="79"/>
      <c r="K19" s="261"/>
      <c r="L19" s="333"/>
      <c r="M19" s="261"/>
      <c r="N19" s="261">
        <v>0</v>
      </c>
      <c r="O19" s="333"/>
      <c r="P19" s="79">
        <v>2220</v>
      </c>
      <c r="Q19" s="79"/>
      <c r="R19" s="295">
        <f t="shared" si="3"/>
        <v>0</v>
      </c>
      <c r="S19" s="80">
        <v>0</v>
      </c>
      <c r="T19" s="771">
        <f t="shared" si="4"/>
        <v>0</v>
      </c>
      <c r="U19" s="892">
        <v>0</v>
      </c>
      <c r="V19" s="467">
        <v>0</v>
      </c>
      <c r="W19" s="467">
        <v>0</v>
      </c>
      <c r="X19" s="467">
        <v>0</v>
      </c>
      <c r="Y19" s="467">
        <v>0</v>
      </c>
      <c r="Z19" s="467">
        <v>0</v>
      </c>
      <c r="AA19" s="467">
        <v>0</v>
      </c>
      <c r="AB19" s="467">
        <v>0</v>
      </c>
      <c r="AC19" s="467">
        <v>0</v>
      </c>
      <c r="AD19" s="467">
        <v>0</v>
      </c>
      <c r="AE19" s="541">
        <v>0</v>
      </c>
      <c r="AF19" s="757">
        <v>0</v>
      </c>
      <c r="AG19" s="98">
        <v>0</v>
      </c>
      <c r="AH19" s="98">
        <v>0</v>
      </c>
      <c r="AI19" s="836">
        <v>0</v>
      </c>
      <c r="AJ19" s="481"/>
      <c r="AK19" s="192"/>
      <c r="AL19" s="527"/>
      <c r="AM19" s="27">
        <f t="shared" si="0"/>
        <v>45920</v>
      </c>
      <c r="AN19" s="643">
        <v>17850</v>
      </c>
      <c r="AO19" s="194">
        <v>0</v>
      </c>
      <c r="AP19" s="33">
        <f t="shared" si="1"/>
        <v>72.008781558726668</v>
      </c>
      <c r="AQ19" s="323">
        <f t="shared" si="2"/>
        <v>17850</v>
      </c>
    </row>
    <row r="20" spans="2:43" ht="26.25" customHeight="1" thickBot="1" x14ac:dyDescent="0.25">
      <c r="B20" s="265" t="s">
        <v>53</v>
      </c>
      <c r="C20" s="82">
        <f>SUM(C8:C19)</f>
        <v>2320</v>
      </c>
      <c r="D20" s="82">
        <f>SUM(D8:D19)</f>
        <v>29980</v>
      </c>
      <c r="E20" s="83">
        <f>SUM(E8:E19)</f>
        <v>44660</v>
      </c>
      <c r="F20" s="83">
        <f t="shared" ref="F20:AL20" si="5">SUM(F8:F19)</f>
        <v>62100</v>
      </c>
      <c r="G20" s="83">
        <f t="shared" si="5"/>
        <v>0</v>
      </c>
      <c r="H20" s="83">
        <f t="shared" si="5"/>
        <v>59610</v>
      </c>
      <c r="I20" s="195">
        <f t="shared" si="5"/>
        <v>0</v>
      </c>
      <c r="J20" s="83">
        <f>SUM(J8:J19)</f>
        <v>0</v>
      </c>
      <c r="K20" s="83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2580</v>
      </c>
      <c r="O20" s="328">
        <f t="shared" si="5"/>
        <v>0</v>
      </c>
      <c r="P20" s="83">
        <f t="shared" si="5"/>
        <v>28600</v>
      </c>
      <c r="Q20" s="83">
        <f t="shared" si="5"/>
        <v>0</v>
      </c>
      <c r="R20" s="83">
        <f t="shared" si="5"/>
        <v>0</v>
      </c>
      <c r="S20" s="84">
        <f t="shared" si="5"/>
        <v>0</v>
      </c>
      <c r="T20" s="748">
        <f t="shared" si="5"/>
        <v>0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>SUM(AF8:AF19)</f>
        <v>0</v>
      </c>
      <c r="AG20" s="196">
        <f>SUM(AG8:AG19)</f>
        <v>0</v>
      </c>
      <c r="AH20" s="196">
        <f>SUM(AH8:AH19)</f>
        <v>0</v>
      </c>
      <c r="AI20" s="87">
        <f>SUM(AI8:AI19)</f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>SUM(AM8:AM19)</f>
        <v>229850</v>
      </c>
      <c r="AN20" s="644">
        <f>SUM(AN8:AN19)</f>
        <v>207260</v>
      </c>
      <c r="AO20" s="199">
        <f>SUM(AO8:AO19)</f>
        <v>0</v>
      </c>
      <c r="AP20" s="37">
        <f t="shared" si="1"/>
        <v>52.584017752968357</v>
      </c>
      <c r="AQ20" s="200">
        <f t="shared" si="2"/>
        <v>207260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 - CERES.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69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/>
      <c r="AK28" s="686"/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Foglio2!D9</f>
        <v>0</v>
      </c>
      <c r="D29" s="340">
        <v>0</v>
      </c>
      <c r="E29" s="215">
        <f>Foglio2!E9</f>
        <v>969.43249481332134</v>
      </c>
      <c r="F29" s="215">
        <f>Foglio2!F9</f>
        <v>225.54472325920258</v>
      </c>
      <c r="G29" s="329">
        <f>Foglio2!G9</f>
        <v>0</v>
      </c>
      <c r="H29" s="329">
        <f>Foglio2!H9</f>
        <v>94.896169328336555</v>
      </c>
      <c r="I29" s="329">
        <f>Foglio2!I9</f>
        <v>0</v>
      </c>
      <c r="J29" s="277">
        <v>0</v>
      </c>
      <c r="K29" s="215">
        <f>Foglio2!K9</f>
        <v>134.60034337148801</v>
      </c>
      <c r="L29" s="215">
        <f>Foglio2!L9</f>
        <v>124.04893250814381</v>
      </c>
      <c r="M29" s="215">
        <f>Foglio2!M9</f>
        <v>1118.2433133450256</v>
      </c>
      <c r="N29" s="215">
        <f>Foglio2!N9</f>
        <v>0</v>
      </c>
      <c r="O29" s="215">
        <f>Foglio2!O9</f>
        <v>0</v>
      </c>
      <c r="P29" s="329">
        <f>Foglio2!P9</f>
        <v>0</v>
      </c>
      <c r="Q29" s="329">
        <f>Foglio2!Q9</f>
        <v>0</v>
      </c>
      <c r="R29" s="215">
        <f t="shared" ref="R29:R34" si="6">SUM(AF29:AI29)</f>
        <v>303.75223297171379</v>
      </c>
      <c r="S29" s="619">
        <f>Foglio2!T9</f>
        <v>1857.8054056158237</v>
      </c>
      <c r="T29" s="842">
        <f t="shared" ref="T29:T34" si="7">SUM(V29:AE29)</f>
        <v>158.78210138288998</v>
      </c>
      <c r="U29" s="437">
        <f>Foglio2!V9</f>
        <v>1089.815710180417</v>
      </c>
      <c r="V29" s="844">
        <f>Foglio2!W9</f>
        <v>0</v>
      </c>
      <c r="W29" s="489">
        <f>Foglio2!X9</f>
        <v>6.6827819749238673</v>
      </c>
      <c r="X29" s="489">
        <f>Foglio2!Y9</f>
        <v>10.549415010091368</v>
      </c>
      <c r="Y29" s="489">
        <f>Foglio2!Z9</f>
        <v>1.4789272603539831</v>
      </c>
      <c r="Z29" s="489">
        <f>Foglio2!AA9</f>
        <v>12.613792557944903</v>
      </c>
      <c r="AA29" s="489">
        <f>Foglio2!AB9</f>
        <v>56.661608563692475</v>
      </c>
      <c r="AB29" s="489">
        <f>Foglio2!AC9</f>
        <v>6.9761724030912582</v>
      </c>
      <c r="AC29" s="489">
        <f>Foglio2!AD9</f>
        <v>3.2984801425258872</v>
      </c>
      <c r="AD29" s="489">
        <f>Foglio2!AE9</f>
        <v>17.842928080384088</v>
      </c>
      <c r="AE29" s="845">
        <f>Foglio2!AF9</f>
        <v>42.677995389882142</v>
      </c>
      <c r="AF29" s="434">
        <f>Foglio2!AG9</f>
        <v>94.916127860864933</v>
      </c>
      <c r="AG29" s="215">
        <f>Foglio2!AH9</f>
        <v>143.43864685947841</v>
      </c>
      <c r="AH29" s="215">
        <f>Foglio2!AI9</f>
        <v>63.275200959184588</v>
      </c>
      <c r="AI29" s="619">
        <f>Foglio2!AJ9</f>
        <v>2.1222572921858776</v>
      </c>
      <c r="AJ29" s="606"/>
      <c r="AK29" s="753"/>
      <c r="AL29" s="847"/>
      <c r="AM29" s="55">
        <f t="shared" ref="AM29:AM40" si="8">SUM(C29:S29)+T29+U29+AJ29+AK29+AL29</f>
        <v>6076.9214267763628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I32" si="11">C29</f>
        <v>0</v>
      </c>
      <c r="D30" s="340">
        <f t="shared" si="11"/>
        <v>0</v>
      </c>
      <c r="E30" s="434">
        <f t="shared" si="11"/>
        <v>969.43249481332134</v>
      </c>
      <c r="F30" s="434">
        <f t="shared" si="11"/>
        <v>225.54472325920258</v>
      </c>
      <c r="G30" s="340">
        <f t="shared" si="11"/>
        <v>0</v>
      </c>
      <c r="H30" s="340">
        <f t="shared" si="11"/>
        <v>94.896169328336555</v>
      </c>
      <c r="I30" s="340">
        <f t="shared" si="11"/>
        <v>0</v>
      </c>
      <c r="J30" s="19"/>
      <c r="K30" s="434">
        <f t="shared" ref="K30:Q32" si="12">K29</f>
        <v>134.60034337148801</v>
      </c>
      <c r="L30" s="434">
        <f t="shared" si="12"/>
        <v>124.04893250814381</v>
      </c>
      <c r="M30" s="434">
        <f t="shared" si="12"/>
        <v>1118.2433133450256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303.75223297171379</v>
      </c>
      <c r="S30" s="437">
        <f t="shared" ref="S30:S35" si="13">S29</f>
        <v>1857.8054056158237</v>
      </c>
      <c r="T30" s="842">
        <f t="shared" si="7"/>
        <v>158.78210138288998</v>
      </c>
      <c r="U30" s="437">
        <f t="shared" ref="U30:AI32" si="14">U29</f>
        <v>1089.815710180417</v>
      </c>
      <c r="V30" s="844">
        <f t="shared" si="14"/>
        <v>0</v>
      </c>
      <c r="W30" s="433">
        <f t="shared" si="14"/>
        <v>6.6827819749238673</v>
      </c>
      <c r="X30" s="433">
        <f t="shared" si="14"/>
        <v>10.549415010091368</v>
      </c>
      <c r="Y30" s="433">
        <f t="shared" si="14"/>
        <v>1.4789272603539831</v>
      </c>
      <c r="Z30" s="433">
        <f t="shared" si="14"/>
        <v>12.613792557944903</v>
      </c>
      <c r="AA30" s="433">
        <f t="shared" si="14"/>
        <v>56.661608563692475</v>
      </c>
      <c r="AB30" s="433">
        <f t="shared" si="14"/>
        <v>6.9761724030912582</v>
      </c>
      <c r="AC30" s="433">
        <f t="shared" si="14"/>
        <v>3.2984801425258872</v>
      </c>
      <c r="AD30" s="433">
        <f t="shared" si="14"/>
        <v>17.842928080384088</v>
      </c>
      <c r="AE30" s="846">
        <f t="shared" si="14"/>
        <v>42.677995389882142</v>
      </c>
      <c r="AF30" s="434">
        <f t="shared" si="14"/>
        <v>94.916127860864933</v>
      </c>
      <c r="AG30" s="434">
        <f t="shared" si="14"/>
        <v>143.43864685947841</v>
      </c>
      <c r="AH30" s="434">
        <f t="shared" si="14"/>
        <v>63.275200959184588</v>
      </c>
      <c r="AI30" s="437">
        <f t="shared" si="14"/>
        <v>2.1222572921858776</v>
      </c>
      <c r="AJ30" s="606"/>
      <c r="AK30" s="753"/>
      <c r="AL30" s="847"/>
      <c r="AM30" s="55">
        <f t="shared" si="8"/>
        <v>6076.9214267763628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>
        <f t="shared" si="11"/>
        <v>0</v>
      </c>
      <c r="E31" s="434">
        <f t="shared" si="11"/>
        <v>969.43249481332134</v>
      </c>
      <c r="F31" s="434">
        <f t="shared" si="11"/>
        <v>225.54472325920258</v>
      </c>
      <c r="G31" s="340">
        <f t="shared" si="11"/>
        <v>0</v>
      </c>
      <c r="H31" s="340">
        <f t="shared" si="11"/>
        <v>94.896169328336555</v>
      </c>
      <c r="I31" s="340">
        <f t="shared" si="11"/>
        <v>0</v>
      </c>
      <c r="J31" s="19"/>
      <c r="K31" s="434">
        <f t="shared" si="12"/>
        <v>134.60034337148801</v>
      </c>
      <c r="L31" s="434">
        <f t="shared" si="12"/>
        <v>124.04893250814381</v>
      </c>
      <c r="M31" s="434">
        <f t="shared" si="12"/>
        <v>1118.2433133450256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303.75223297171379</v>
      </c>
      <c r="S31" s="437">
        <f t="shared" si="13"/>
        <v>1857.8054056158237</v>
      </c>
      <c r="T31" s="842">
        <f t="shared" si="7"/>
        <v>158.78210138288998</v>
      </c>
      <c r="U31" s="437">
        <f t="shared" si="14"/>
        <v>1089.815710180417</v>
      </c>
      <c r="V31" s="844">
        <f t="shared" si="14"/>
        <v>0</v>
      </c>
      <c r="W31" s="433">
        <f t="shared" si="14"/>
        <v>6.6827819749238673</v>
      </c>
      <c r="X31" s="433">
        <f t="shared" si="14"/>
        <v>10.549415010091368</v>
      </c>
      <c r="Y31" s="433">
        <f t="shared" si="14"/>
        <v>1.4789272603539831</v>
      </c>
      <c r="Z31" s="433">
        <f t="shared" si="14"/>
        <v>12.613792557944903</v>
      </c>
      <c r="AA31" s="433">
        <f t="shared" si="14"/>
        <v>56.661608563692475</v>
      </c>
      <c r="AB31" s="433">
        <f t="shared" si="14"/>
        <v>6.9761724030912582</v>
      </c>
      <c r="AC31" s="433">
        <f t="shared" si="14"/>
        <v>3.2984801425258872</v>
      </c>
      <c r="AD31" s="433">
        <f t="shared" si="14"/>
        <v>17.842928080384088</v>
      </c>
      <c r="AE31" s="846">
        <f t="shared" si="14"/>
        <v>42.677995389882142</v>
      </c>
      <c r="AF31" s="434">
        <f t="shared" si="14"/>
        <v>94.916127860864933</v>
      </c>
      <c r="AG31" s="434">
        <f t="shared" si="14"/>
        <v>143.43864685947841</v>
      </c>
      <c r="AH31" s="434">
        <f t="shared" si="14"/>
        <v>63.275200959184588</v>
      </c>
      <c r="AI31" s="437">
        <f t="shared" si="14"/>
        <v>2.1222572921858776</v>
      </c>
      <c r="AJ31" s="606"/>
      <c r="AK31" s="753"/>
      <c r="AL31" s="847"/>
      <c r="AM31" s="55">
        <f t="shared" si="8"/>
        <v>6076.9214267763628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>
        <f t="shared" si="11"/>
        <v>0</v>
      </c>
      <c r="E32" s="434">
        <f t="shared" si="11"/>
        <v>969.43249481332134</v>
      </c>
      <c r="F32" s="434">
        <f t="shared" si="11"/>
        <v>225.54472325920258</v>
      </c>
      <c r="G32" s="340">
        <f t="shared" si="11"/>
        <v>0</v>
      </c>
      <c r="H32" s="340">
        <f t="shared" si="11"/>
        <v>94.896169328336555</v>
      </c>
      <c r="I32" s="340">
        <f t="shared" si="11"/>
        <v>0</v>
      </c>
      <c r="J32" s="19"/>
      <c r="K32" s="434">
        <f t="shared" si="12"/>
        <v>134.60034337148801</v>
      </c>
      <c r="L32" s="434">
        <f t="shared" si="12"/>
        <v>124.04893250814381</v>
      </c>
      <c r="M32" s="434">
        <f t="shared" si="12"/>
        <v>1118.2433133450256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303.75223297171379</v>
      </c>
      <c r="S32" s="437">
        <f t="shared" si="13"/>
        <v>1857.8054056158237</v>
      </c>
      <c r="T32" s="842">
        <f t="shared" si="7"/>
        <v>158.78210138288998</v>
      </c>
      <c r="U32" s="437">
        <f t="shared" si="14"/>
        <v>1089.815710180417</v>
      </c>
      <c r="V32" s="844">
        <f t="shared" si="14"/>
        <v>0</v>
      </c>
      <c r="W32" s="433">
        <f t="shared" si="14"/>
        <v>6.6827819749238673</v>
      </c>
      <c r="X32" s="433">
        <f t="shared" si="14"/>
        <v>10.549415010091368</v>
      </c>
      <c r="Y32" s="433">
        <f t="shared" si="14"/>
        <v>1.4789272603539831</v>
      </c>
      <c r="Z32" s="433">
        <f t="shared" si="14"/>
        <v>12.613792557944903</v>
      </c>
      <c r="AA32" s="433">
        <f t="shared" si="14"/>
        <v>56.661608563692475</v>
      </c>
      <c r="AB32" s="433">
        <f t="shared" si="14"/>
        <v>6.9761724030912582</v>
      </c>
      <c r="AC32" s="433">
        <f t="shared" si="14"/>
        <v>3.2984801425258872</v>
      </c>
      <c r="AD32" s="433">
        <f t="shared" si="14"/>
        <v>17.842928080384088</v>
      </c>
      <c r="AE32" s="846">
        <f t="shared" si="14"/>
        <v>42.677995389882142</v>
      </c>
      <c r="AF32" s="434">
        <f t="shared" si="14"/>
        <v>94.916127860864933</v>
      </c>
      <c r="AG32" s="434">
        <f t="shared" si="14"/>
        <v>143.43864685947841</v>
      </c>
      <c r="AH32" s="434">
        <f t="shared" si="14"/>
        <v>63.275200959184588</v>
      </c>
      <c r="AI32" s="437">
        <f t="shared" si="14"/>
        <v>2.1222572921858776</v>
      </c>
      <c r="AJ32" s="606"/>
      <c r="AK32" s="753"/>
      <c r="AL32" s="847"/>
      <c r="AM32" s="55">
        <f t="shared" si="8"/>
        <v>6076.9214267763628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ref="C33:I33" si="15">C32</f>
        <v>0</v>
      </c>
      <c r="D33" s="340">
        <f t="shared" si="15"/>
        <v>0</v>
      </c>
      <c r="E33" s="434">
        <f t="shared" si="15"/>
        <v>969.43249481332134</v>
      </c>
      <c r="F33" s="434">
        <f t="shared" si="15"/>
        <v>225.54472325920258</v>
      </c>
      <c r="G33" s="340">
        <f t="shared" si="15"/>
        <v>0</v>
      </c>
      <c r="H33" s="340">
        <f t="shared" si="15"/>
        <v>94.896169328336555</v>
      </c>
      <c r="I33" s="340">
        <f t="shared" si="15"/>
        <v>0</v>
      </c>
      <c r="J33" s="19"/>
      <c r="K33" s="434">
        <f t="shared" ref="K33:Q33" si="16">K32</f>
        <v>134.60034337148801</v>
      </c>
      <c r="L33" s="434">
        <f t="shared" si="16"/>
        <v>124.04893250814381</v>
      </c>
      <c r="M33" s="434">
        <f t="shared" si="16"/>
        <v>1118.2433133450256</v>
      </c>
      <c r="N33" s="434">
        <f t="shared" si="16"/>
        <v>0</v>
      </c>
      <c r="O33" s="434">
        <f t="shared" si="16"/>
        <v>0</v>
      </c>
      <c r="P33" s="340">
        <f t="shared" si="16"/>
        <v>0</v>
      </c>
      <c r="Q33" s="340">
        <f t="shared" si="16"/>
        <v>0</v>
      </c>
      <c r="R33" s="215">
        <f t="shared" si="6"/>
        <v>303.75223297171379</v>
      </c>
      <c r="S33" s="437">
        <f t="shared" si="13"/>
        <v>1857.8054056158237</v>
      </c>
      <c r="T33" s="842">
        <f t="shared" si="7"/>
        <v>158.78210138288998</v>
      </c>
      <c r="U33" s="437">
        <f t="shared" ref="U33:AI33" si="17">U32</f>
        <v>1089.815710180417</v>
      </c>
      <c r="V33" s="844">
        <f t="shared" si="17"/>
        <v>0</v>
      </c>
      <c r="W33" s="433">
        <f t="shared" si="17"/>
        <v>6.6827819749238673</v>
      </c>
      <c r="X33" s="433">
        <f t="shared" si="17"/>
        <v>10.549415010091368</v>
      </c>
      <c r="Y33" s="433">
        <f t="shared" si="17"/>
        <v>1.4789272603539831</v>
      </c>
      <c r="Z33" s="433">
        <f t="shared" si="17"/>
        <v>12.613792557944903</v>
      </c>
      <c r="AA33" s="433">
        <f t="shared" si="17"/>
        <v>56.661608563692475</v>
      </c>
      <c r="AB33" s="433">
        <f t="shared" si="17"/>
        <v>6.9761724030912582</v>
      </c>
      <c r="AC33" s="433">
        <f t="shared" si="17"/>
        <v>3.2984801425258872</v>
      </c>
      <c r="AD33" s="433">
        <f t="shared" si="17"/>
        <v>17.842928080384088</v>
      </c>
      <c r="AE33" s="846">
        <f t="shared" si="17"/>
        <v>42.677995389882142</v>
      </c>
      <c r="AF33" s="434">
        <f t="shared" si="17"/>
        <v>94.916127860864933</v>
      </c>
      <c r="AG33" s="434">
        <f t="shared" si="17"/>
        <v>143.43864685947841</v>
      </c>
      <c r="AH33" s="434">
        <f t="shared" si="17"/>
        <v>63.275200959184588</v>
      </c>
      <c r="AI33" s="437">
        <f t="shared" si="17"/>
        <v>2.1222572921858776</v>
      </c>
      <c r="AJ33" s="606"/>
      <c r="AK33" s="753"/>
      <c r="AL33" s="847"/>
      <c r="AM33" s="55">
        <f t="shared" si="8"/>
        <v>6076.9214267763628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ref="C34:I38" si="18">C33</f>
        <v>0</v>
      </c>
      <c r="D34" s="340">
        <f t="shared" si="18"/>
        <v>0</v>
      </c>
      <c r="E34" s="434">
        <f t="shared" si="18"/>
        <v>969.43249481332134</v>
      </c>
      <c r="F34" s="434">
        <f t="shared" si="18"/>
        <v>225.54472325920258</v>
      </c>
      <c r="G34" s="340">
        <f t="shared" si="18"/>
        <v>0</v>
      </c>
      <c r="H34" s="340">
        <f t="shared" si="18"/>
        <v>94.896169328336555</v>
      </c>
      <c r="I34" s="340">
        <f t="shared" si="18"/>
        <v>0</v>
      </c>
      <c r="J34" s="19"/>
      <c r="K34" s="434">
        <f t="shared" ref="K34:Q38" si="19">K33</f>
        <v>134.60034337148801</v>
      </c>
      <c r="L34" s="434">
        <f t="shared" si="19"/>
        <v>124.04893250814381</v>
      </c>
      <c r="M34" s="434">
        <f t="shared" si="19"/>
        <v>1118.2433133450256</v>
      </c>
      <c r="N34" s="434">
        <f t="shared" si="19"/>
        <v>0</v>
      </c>
      <c r="O34" s="434">
        <f t="shared" si="19"/>
        <v>0</v>
      </c>
      <c r="P34" s="340">
        <f t="shared" si="19"/>
        <v>0</v>
      </c>
      <c r="Q34" s="340">
        <f t="shared" si="19"/>
        <v>0</v>
      </c>
      <c r="R34" s="215">
        <f t="shared" si="6"/>
        <v>303.75223297171379</v>
      </c>
      <c r="S34" s="437">
        <f t="shared" si="13"/>
        <v>1857.8054056158237</v>
      </c>
      <c r="T34" s="842">
        <f t="shared" si="7"/>
        <v>158.78210138288998</v>
      </c>
      <c r="U34" s="437">
        <f t="shared" ref="U34:AI38" si="20">U33</f>
        <v>1089.815710180417</v>
      </c>
      <c r="V34" s="844">
        <f t="shared" si="20"/>
        <v>0</v>
      </c>
      <c r="W34" s="433">
        <f t="shared" si="20"/>
        <v>6.6827819749238673</v>
      </c>
      <c r="X34" s="433">
        <f t="shared" si="20"/>
        <v>10.549415010091368</v>
      </c>
      <c r="Y34" s="433">
        <f t="shared" si="20"/>
        <v>1.4789272603539831</v>
      </c>
      <c r="Z34" s="433">
        <f t="shared" si="20"/>
        <v>12.613792557944903</v>
      </c>
      <c r="AA34" s="433">
        <f t="shared" si="20"/>
        <v>56.661608563692475</v>
      </c>
      <c r="AB34" s="433">
        <f t="shared" si="20"/>
        <v>6.9761724030912582</v>
      </c>
      <c r="AC34" s="433">
        <f t="shared" si="20"/>
        <v>3.2984801425258872</v>
      </c>
      <c r="AD34" s="433">
        <f t="shared" si="20"/>
        <v>17.842928080384088</v>
      </c>
      <c r="AE34" s="846">
        <f t="shared" si="20"/>
        <v>42.677995389882142</v>
      </c>
      <c r="AF34" s="434">
        <f t="shared" si="20"/>
        <v>94.916127860864933</v>
      </c>
      <c r="AG34" s="434">
        <f t="shared" si="20"/>
        <v>143.43864685947841</v>
      </c>
      <c r="AH34" s="434">
        <f t="shared" si="20"/>
        <v>63.275200959184588</v>
      </c>
      <c r="AI34" s="437">
        <f t="shared" si="20"/>
        <v>2.1222572921858776</v>
      </c>
      <c r="AJ34" s="606"/>
      <c r="AK34" s="753"/>
      <c r="AL34" s="847"/>
      <c r="AM34" s="55">
        <f t="shared" si="8"/>
        <v>6076.9214267763628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3" t="s">
        <v>47</v>
      </c>
      <c r="C35" s="340">
        <f t="shared" si="18"/>
        <v>0</v>
      </c>
      <c r="D35" s="340">
        <f t="shared" si="18"/>
        <v>0</v>
      </c>
      <c r="E35" s="434">
        <f t="shared" si="18"/>
        <v>969.43249481332134</v>
      </c>
      <c r="F35" s="434">
        <f t="shared" si="18"/>
        <v>225.54472325920258</v>
      </c>
      <c r="G35" s="340">
        <f t="shared" si="18"/>
        <v>0</v>
      </c>
      <c r="H35" s="340">
        <f t="shared" si="18"/>
        <v>94.896169328336555</v>
      </c>
      <c r="I35" s="340">
        <f t="shared" si="18"/>
        <v>0</v>
      </c>
      <c r="J35" s="19"/>
      <c r="K35" s="434">
        <f t="shared" si="19"/>
        <v>134.60034337148801</v>
      </c>
      <c r="L35" s="434">
        <f t="shared" si="19"/>
        <v>124.04893250814381</v>
      </c>
      <c r="M35" s="434">
        <f t="shared" si="19"/>
        <v>1118.2433133450256</v>
      </c>
      <c r="N35" s="434">
        <f t="shared" si="19"/>
        <v>0</v>
      </c>
      <c r="O35" s="434">
        <f t="shared" si="19"/>
        <v>0</v>
      </c>
      <c r="P35" s="340">
        <f t="shared" si="19"/>
        <v>0</v>
      </c>
      <c r="Q35" s="340">
        <f t="shared" si="19"/>
        <v>0</v>
      </c>
      <c r="R35" s="215">
        <f t="shared" ref="R35:R40" si="21">SUM(AF35:AI35)</f>
        <v>303.75223297171379</v>
      </c>
      <c r="S35" s="437">
        <f t="shared" si="13"/>
        <v>1857.8054056158237</v>
      </c>
      <c r="T35" s="842">
        <f t="shared" ref="T35:T40" si="22">SUM(V35:AE35)</f>
        <v>158.78210138288998</v>
      </c>
      <c r="U35" s="437">
        <f t="shared" si="20"/>
        <v>1089.815710180417</v>
      </c>
      <c r="V35" s="844">
        <f t="shared" si="20"/>
        <v>0</v>
      </c>
      <c r="W35" s="433">
        <f t="shared" si="20"/>
        <v>6.6827819749238673</v>
      </c>
      <c r="X35" s="433">
        <f t="shared" si="20"/>
        <v>10.549415010091368</v>
      </c>
      <c r="Y35" s="433">
        <f t="shared" si="20"/>
        <v>1.4789272603539831</v>
      </c>
      <c r="Z35" s="433">
        <f t="shared" si="20"/>
        <v>12.613792557944903</v>
      </c>
      <c r="AA35" s="433">
        <f t="shared" si="20"/>
        <v>56.661608563692475</v>
      </c>
      <c r="AB35" s="433">
        <f t="shared" si="20"/>
        <v>6.9761724030912582</v>
      </c>
      <c r="AC35" s="433">
        <f t="shared" si="20"/>
        <v>3.2984801425258872</v>
      </c>
      <c r="AD35" s="433">
        <f t="shared" si="20"/>
        <v>17.842928080384088</v>
      </c>
      <c r="AE35" s="846">
        <f t="shared" si="20"/>
        <v>42.677995389882142</v>
      </c>
      <c r="AF35" s="434">
        <f t="shared" si="20"/>
        <v>94.916127860864933</v>
      </c>
      <c r="AG35" s="434">
        <f t="shared" si="20"/>
        <v>143.43864685947841</v>
      </c>
      <c r="AH35" s="434">
        <f t="shared" si="20"/>
        <v>63.275200959184588</v>
      </c>
      <c r="AI35" s="437">
        <f t="shared" si="20"/>
        <v>2.1222572921858776</v>
      </c>
      <c r="AJ35" s="606"/>
      <c r="AK35" s="753"/>
      <c r="AL35" s="847"/>
      <c r="AM35" s="55">
        <f t="shared" si="8"/>
        <v>6076.9214267763628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 t="shared" si="18"/>
        <v>0</v>
      </c>
      <c r="D36" s="340">
        <f t="shared" si="18"/>
        <v>0</v>
      </c>
      <c r="E36" s="434">
        <f t="shared" si="18"/>
        <v>969.43249481332134</v>
      </c>
      <c r="F36" s="434">
        <f t="shared" si="18"/>
        <v>225.54472325920258</v>
      </c>
      <c r="G36" s="340">
        <f t="shared" si="18"/>
        <v>0</v>
      </c>
      <c r="H36" s="340">
        <f t="shared" si="18"/>
        <v>94.896169328336555</v>
      </c>
      <c r="I36" s="340">
        <f t="shared" si="18"/>
        <v>0</v>
      </c>
      <c r="J36" s="19"/>
      <c r="K36" s="434">
        <f t="shared" si="19"/>
        <v>134.60034337148801</v>
      </c>
      <c r="L36" s="434">
        <f t="shared" si="19"/>
        <v>124.04893250814381</v>
      </c>
      <c r="M36" s="434">
        <f t="shared" si="19"/>
        <v>1118.2433133450256</v>
      </c>
      <c r="N36" s="434">
        <f t="shared" si="19"/>
        <v>0</v>
      </c>
      <c r="O36" s="434">
        <f t="shared" si="19"/>
        <v>0</v>
      </c>
      <c r="P36" s="340">
        <f t="shared" si="19"/>
        <v>0</v>
      </c>
      <c r="Q36" s="340">
        <f t="shared" si="19"/>
        <v>0</v>
      </c>
      <c r="R36" s="215">
        <f t="shared" si="21"/>
        <v>303.75223297171379</v>
      </c>
      <c r="S36" s="437">
        <f>S35</f>
        <v>1857.8054056158237</v>
      </c>
      <c r="T36" s="842">
        <f t="shared" si="22"/>
        <v>158.78210138288998</v>
      </c>
      <c r="U36" s="437">
        <f t="shared" si="20"/>
        <v>1089.815710180417</v>
      </c>
      <c r="V36" s="844">
        <f t="shared" si="20"/>
        <v>0</v>
      </c>
      <c r="W36" s="433">
        <f t="shared" si="20"/>
        <v>6.6827819749238673</v>
      </c>
      <c r="X36" s="433">
        <f t="shared" si="20"/>
        <v>10.549415010091368</v>
      </c>
      <c r="Y36" s="433">
        <f t="shared" si="20"/>
        <v>1.4789272603539831</v>
      </c>
      <c r="Z36" s="433">
        <f t="shared" si="20"/>
        <v>12.613792557944903</v>
      </c>
      <c r="AA36" s="433">
        <f t="shared" si="20"/>
        <v>56.661608563692475</v>
      </c>
      <c r="AB36" s="433">
        <f t="shared" si="20"/>
        <v>6.9761724030912582</v>
      </c>
      <c r="AC36" s="433">
        <f t="shared" si="20"/>
        <v>3.2984801425258872</v>
      </c>
      <c r="AD36" s="433">
        <f t="shared" si="20"/>
        <v>17.842928080384088</v>
      </c>
      <c r="AE36" s="846">
        <f t="shared" si="20"/>
        <v>42.677995389882142</v>
      </c>
      <c r="AF36" s="434">
        <f t="shared" si="20"/>
        <v>94.916127860864933</v>
      </c>
      <c r="AG36" s="434">
        <f t="shared" si="20"/>
        <v>143.43864685947841</v>
      </c>
      <c r="AH36" s="434">
        <f t="shared" si="20"/>
        <v>63.275200959184588</v>
      </c>
      <c r="AI36" s="437">
        <f t="shared" si="20"/>
        <v>2.1222572921858776</v>
      </c>
      <c r="AJ36" s="606"/>
      <c r="AK36" s="753"/>
      <c r="AL36" s="847"/>
      <c r="AM36" s="55">
        <f t="shared" si="8"/>
        <v>6076.9214267763628</v>
      </c>
      <c r="AN36" s="56"/>
      <c r="AO36" s="57"/>
      <c r="AP36" s="58">
        <f t="shared" si="9"/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 t="shared" si="18"/>
        <v>0</v>
      </c>
      <c r="D37" s="340">
        <f t="shared" si="18"/>
        <v>0</v>
      </c>
      <c r="E37" s="434">
        <f t="shared" si="18"/>
        <v>969.43249481332134</v>
      </c>
      <c r="F37" s="434">
        <f t="shared" si="18"/>
        <v>225.54472325920258</v>
      </c>
      <c r="G37" s="340">
        <f t="shared" si="18"/>
        <v>0</v>
      </c>
      <c r="H37" s="340">
        <f t="shared" si="18"/>
        <v>94.896169328336555</v>
      </c>
      <c r="I37" s="340">
        <f t="shared" si="18"/>
        <v>0</v>
      </c>
      <c r="J37" s="19"/>
      <c r="K37" s="434">
        <f t="shared" si="19"/>
        <v>134.60034337148801</v>
      </c>
      <c r="L37" s="434">
        <f t="shared" si="19"/>
        <v>124.04893250814381</v>
      </c>
      <c r="M37" s="434">
        <f t="shared" si="19"/>
        <v>1118.2433133450256</v>
      </c>
      <c r="N37" s="434">
        <f t="shared" si="19"/>
        <v>0</v>
      </c>
      <c r="O37" s="434">
        <f t="shared" si="19"/>
        <v>0</v>
      </c>
      <c r="P37" s="340">
        <f t="shared" si="19"/>
        <v>0</v>
      </c>
      <c r="Q37" s="340">
        <f t="shared" si="19"/>
        <v>0</v>
      </c>
      <c r="R37" s="215">
        <f t="shared" si="21"/>
        <v>303.75223297171379</v>
      </c>
      <c r="S37" s="437">
        <f>S36</f>
        <v>1857.8054056158237</v>
      </c>
      <c r="T37" s="842">
        <f t="shared" si="22"/>
        <v>158.78210138288998</v>
      </c>
      <c r="U37" s="437">
        <f t="shared" si="20"/>
        <v>1089.815710180417</v>
      </c>
      <c r="V37" s="844">
        <f t="shared" si="20"/>
        <v>0</v>
      </c>
      <c r="W37" s="433">
        <f t="shared" si="20"/>
        <v>6.6827819749238673</v>
      </c>
      <c r="X37" s="433">
        <f t="shared" si="20"/>
        <v>10.549415010091368</v>
      </c>
      <c r="Y37" s="433">
        <f t="shared" si="20"/>
        <v>1.4789272603539831</v>
      </c>
      <c r="Z37" s="433">
        <f t="shared" si="20"/>
        <v>12.613792557944903</v>
      </c>
      <c r="AA37" s="433">
        <f t="shared" si="20"/>
        <v>56.661608563692475</v>
      </c>
      <c r="AB37" s="433">
        <f t="shared" si="20"/>
        <v>6.9761724030912582</v>
      </c>
      <c r="AC37" s="433">
        <f t="shared" si="20"/>
        <v>3.2984801425258872</v>
      </c>
      <c r="AD37" s="433">
        <f t="shared" si="20"/>
        <v>17.842928080384088</v>
      </c>
      <c r="AE37" s="846">
        <f t="shared" si="20"/>
        <v>42.677995389882142</v>
      </c>
      <c r="AF37" s="434">
        <f t="shared" si="20"/>
        <v>94.916127860864933</v>
      </c>
      <c r="AG37" s="434">
        <f t="shared" si="20"/>
        <v>143.43864685947841</v>
      </c>
      <c r="AH37" s="434">
        <f t="shared" si="20"/>
        <v>63.275200959184588</v>
      </c>
      <c r="AI37" s="437">
        <f t="shared" si="20"/>
        <v>2.1222572921858776</v>
      </c>
      <c r="AJ37" s="606"/>
      <c r="AK37" s="753"/>
      <c r="AL37" s="847"/>
      <c r="AM37" s="55">
        <f t="shared" si="8"/>
        <v>6076.9214267763628</v>
      </c>
      <c r="AN37" s="56"/>
      <c r="AO37" s="57"/>
      <c r="AP37" s="58">
        <f t="shared" si="9"/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 t="shared" si="18"/>
        <v>0</v>
      </c>
      <c r="D38" s="340">
        <f t="shared" si="18"/>
        <v>0</v>
      </c>
      <c r="E38" s="434">
        <f t="shared" si="18"/>
        <v>969.43249481332134</v>
      </c>
      <c r="F38" s="434">
        <f t="shared" si="18"/>
        <v>225.54472325920258</v>
      </c>
      <c r="G38" s="340">
        <f t="shared" si="18"/>
        <v>0</v>
      </c>
      <c r="H38" s="340">
        <f t="shared" si="18"/>
        <v>94.896169328336555</v>
      </c>
      <c r="I38" s="340">
        <f t="shared" si="18"/>
        <v>0</v>
      </c>
      <c r="J38" s="19"/>
      <c r="K38" s="434">
        <f t="shared" si="19"/>
        <v>134.60034337148801</v>
      </c>
      <c r="L38" s="434">
        <f t="shared" si="19"/>
        <v>124.04893250814381</v>
      </c>
      <c r="M38" s="434">
        <f t="shared" si="19"/>
        <v>1118.2433133450256</v>
      </c>
      <c r="N38" s="434">
        <f t="shared" si="19"/>
        <v>0</v>
      </c>
      <c r="O38" s="434">
        <f t="shared" si="19"/>
        <v>0</v>
      </c>
      <c r="P38" s="340">
        <f t="shared" si="19"/>
        <v>0</v>
      </c>
      <c r="Q38" s="340">
        <f t="shared" si="19"/>
        <v>0</v>
      </c>
      <c r="R38" s="215">
        <f t="shared" si="21"/>
        <v>303.75223297171379</v>
      </c>
      <c r="S38" s="437">
        <f>S37</f>
        <v>1857.8054056158237</v>
      </c>
      <c r="T38" s="842">
        <f t="shared" si="22"/>
        <v>158.78210138288998</v>
      </c>
      <c r="U38" s="437">
        <f t="shared" si="20"/>
        <v>1089.815710180417</v>
      </c>
      <c r="V38" s="844">
        <f t="shared" si="20"/>
        <v>0</v>
      </c>
      <c r="W38" s="433">
        <f t="shared" si="20"/>
        <v>6.6827819749238673</v>
      </c>
      <c r="X38" s="433">
        <f t="shared" si="20"/>
        <v>10.549415010091368</v>
      </c>
      <c r="Y38" s="433">
        <f t="shared" si="20"/>
        <v>1.4789272603539831</v>
      </c>
      <c r="Z38" s="433">
        <f t="shared" si="20"/>
        <v>12.613792557944903</v>
      </c>
      <c r="AA38" s="433">
        <f t="shared" si="20"/>
        <v>56.661608563692475</v>
      </c>
      <c r="AB38" s="433">
        <f t="shared" si="20"/>
        <v>6.9761724030912582</v>
      </c>
      <c r="AC38" s="433">
        <f t="shared" si="20"/>
        <v>3.2984801425258872</v>
      </c>
      <c r="AD38" s="433">
        <f t="shared" si="20"/>
        <v>17.842928080384088</v>
      </c>
      <c r="AE38" s="846">
        <f t="shared" si="20"/>
        <v>42.677995389882142</v>
      </c>
      <c r="AF38" s="434">
        <f t="shared" si="20"/>
        <v>94.916127860864933</v>
      </c>
      <c r="AG38" s="434">
        <f t="shared" si="20"/>
        <v>143.43864685947841</v>
      </c>
      <c r="AH38" s="434">
        <f t="shared" si="20"/>
        <v>63.275200959184588</v>
      </c>
      <c r="AI38" s="437">
        <f t="shared" si="20"/>
        <v>2.1222572921858776</v>
      </c>
      <c r="AJ38" s="606"/>
      <c r="AK38" s="753"/>
      <c r="AL38" s="847"/>
      <c r="AM38" s="55">
        <f t="shared" si="8"/>
        <v>6076.9214267763628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 t="shared" ref="C39:I39" si="23">C38</f>
        <v>0</v>
      </c>
      <c r="D39" s="340">
        <f t="shared" si="23"/>
        <v>0</v>
      </c>
      <c r="E39" s="434">
        <f t="shared" si="23"/>
        <v>969.43249481332134</v>
      </c>
      <c r="F39" s="434">
        <f t="shared" si="23"/>
        <v>225.54472325920258</v>
      </c>
      <c r="G39" s="340">
        <f t="shared" si="23"/>
        <v>0</v>
      </c>
      <c r="H39" s="340">
        <f t="shared" si="23"/>
        <v>94.896169328336555</v>
      </c>
      <c r="I39" s="340">
        <f t="shared" si="23"/>
        <v>0</v>
      </c>
      <c r="J39" s="19"/>
      <c r="K39" s="434">
        <f t="shared" ref="K39:Q39" si="24">K38</f>
        <v>134.60034337148801</v>
      </c>
      <c r="L39" s="434">
        <f t="shared" si="24"/>
        <v>124.04893250814381</v>
      </c>
      <c r="M39" s="434">
        <f t="shared" si="24"/>
        <v>1118.2433133450256</v>
      </c>
      <c r="N39" s="434">
        <f t="shared" si="24"/>
        <v>0</v>
      </c>
      <c r="O39" s="434">
        <f t="shared" si="24"/>
        <v>0</v>
      </c>
      <c r="P39" s="340">
        <f t="shared" si="24"/>
        <v>0</v>
      </c>
      <c r="Q39" s="340">
        <f t="shared" si="24"/>
        <v>0</v>
      </c>
      <c r="R39" s="215">
        <f t="shared" si="21"/>
        <v>303.75223297171379</v>
      </c>
      <c r="S39" s="437">
        <f>S38</f>
        <v>1857.8054056158237</v>
      </c>
      <c r="T39" s="842">
        <f t="shared" si="22"/>
        <v>158.78210138288998</v>
      </c>
      <c r="U39" s="437">
        <f t="shared" ref="U39:AI39" si="25">U38</f>
        <v>1089.815710180417</v>
      </c>
      <c r="V39" s="844">
        <f t="shared" si="25"/>
        <v>0</v>
      </c>
      <c r="W39" s="433">
        <f t="shared" si="25"/>
        <v>6.6827819749238673</v>
      </c>
      <c r="X39" s="433">
        <f t="shared" si="25"/>
        <v>10.549415010091368</v>
      </c>
      <c r="Y39" s="433">
        <f t="shared" si="25"/>
        <v>1.4789272603539831</v>
      </c>
      <c r="Z39" s="433">
        <f t="shared" si="25"/>
        <v>12.613792557944903</v>
      </c>
      <c r="AA39" s="433">
        <f t="shared" si="25"/>
        <v>56.661608563692475</v>
      </c>
      <c r="AB39" s="433">
        <f t="shared" si="25"/>
        <v>6.9761724030912582</v>
      </c>
      <c r="AC39" s="433">
        <f t="shared" si="25"/>
        <v>3.2984801425258872</v>
      </c>
      <c r="AD39" s="433">
        <f t="shared" si="25"/>
        <v>17.842928080384088</v>
      </c>
      <c r="AE39" s="846">
        <f t="shared" si="25"/>
        <v>42.677995389882142</v>
      </c>
      <c r="AF39" s="434">
        <f t="shared" si="25"/>
        <v>94.916127860864933</v>
      </c>
      <c r="AG39" s="434">
        <f t="shared" si="25"/>
        <v>143.43864685947841</v>
      </c>
      <c r="AH39" s="434">
        <f t="shared" si="25"/>
        <v>63.275200959184588</v>
      </c>
      <c r="AI39" s="437">
        <f t="shared" si="25"/>
        <v>2.1222572921858776</v>
      </c>
      <c r="AJ39" s="606"/>
      <c r="AK39" s="753"/>
      <c r="AL39" s="847"/>
      <c r="AM39" s="55">
        <f t="shared" si="8"/>
        <v>6076.9214267763628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 t="shared" ref="C40:I40" si="26">C39</f>
        <v>0</v>
      </c>
      <c r="D40" s="340">
        <f t="shared" si="26"/>
        <v>0</v>
      </c>
      <c r="E40" s="434">
        <f t="shared" si="26"/>
        <v>969.43249481332134</v>
      </c>
      <c r="F40" s="434">
        <f t="shared" si="26"/>
        <v>225.54472325920258</v>
      </c>
      <c r="G40" s="340">
        <f t="shared" si="26"/>
        <v>0</v>
      </c>
      <c r="H40" s="340">
        <f t="shared" si="26"/>
        <v>94.896169328336555</v>
      </c>
      <c r="I40" s="340">
        <f t="shared" si="26"/>
        <v>0</v>
      </c>
      <c r="J40" s="19"/>
      <c r="K40" s="434">
        <f t="shared" ref="K40:Q40" si="27">K39</f>
        <v>134.60034337148801</v>
      </c>
      <c r="L40" s="434">
        <f t="shared" si="27"/>
        <v>124.04893250814381</v>
      </c>
      <c r="M40" s="434">
        <f t="shared" si="27"/>
        <v>1118.2433133450256</v>
      </c>
      <c r="N40" s="434">
        <f t="shared" si="27"/>
        <v>0</v>
      </c>
      <c r="O40" s="434">
        <f t="shared" si="27"/>
        <v>0</v>
      </c>
      <c r="P40" s="340">
        <f t="shared" si="27"/>
        <v>0</v>
      </c>
      <c r="Q40" s="340">
        <f t="shared" si="27"/>
        <v>0</v>
      </c>
      <c r="R40" s="215">
        <f t="shared" si="21"/>
        <v>303.75223297171379</v>
      </c>
      <c r="S40" s="437">
        <f>S39</f>
        <v>1857.8054056158237</v>
      </c>
      <c r="T40" s="842">
        <f t="shared" si="22"/>
        <v>158.78210138288998</v>
      </c>
      <c r="U40" s="437">
        <f t="shared" ref="U40:AI40" si="28">U39</f>
        <v>1089.815710180417</v>
      </c>
      <c r="V40" s="844">
        <f t="shared" si="28"/>
        <v>0</v>
      </c>
      <c r="W40" s="433">
        <f t="shared" si="28"/>
        <v>6.6827819749238673</v>
      </c>
      <c r="X40" s="433">
        <f t="shared" si="28"/>
        <v>10.549415010091368</v>
      </c>
      <c r="Y40" s="433">
        <f t="shared" si="28"/>
        <v>1.4789272603539831</v>
      </c>
      <c r="Z40" s="433">
        <f t="shared" si="28"/>
        <v>12.613792557944903</v>
      </c>
      <c r="AA40" s="433">
        <f t="shared" si="28"/>
        <v>56.661608563692475</v>
      </c>
      <c r="AB40" s="433">
        <f t="shared" si="28"/>
        <v>6.9761724030912582</v>
      </c>
      <c r="AC40" s="433">
        <f t="shared" si="28"/>
        <v>3.2984801425258872</v>
      </c>
      <c r="AD40" s="433">
        <f t="shared" si="28"/>
        <v>17.842928080384088</v>
      </c>
      <c r="AE40" s="846">
        <f t="shared" si="28"/>
        <v>42.677995389882142</v>
      </c>
      <c r="AF40" s="434">
        <f t="shared" si="28"/>
        <v>94.916127860864933</v>
      </c>
      <c r="AG40" s="434">
        <f t="shared" si="28"/>
        <v>143.43864685947841</v>
      </c>
      <c r="AH40" s="434">
        <f t="shared" si="28"/>
        <v>63.275200959184588</v>
      </c>
      <c r="AI40" s="437">
        <f t="shared" si="28"/>
        <v>2.1222572921858776</v>
      </c>
      <c r="AJ40" s="606"/>
      <c r="AK40" s="753"/>
      <c r="AL40" s="847"/>
      <c r="AM40" s="55">
        <f t="shared" si="8"/>
        <v>6076.9214267763628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9">SUM(C29:C40)</f>
        <v>0</v>
      </c>
      <c r="D41" s="446">
        <f t="shared" si="29"/>
        <v>0</v>
      </c>
      <c r="E41" s="115">
        <f t="shared" si="29"/>
        <v>11633.189937759858</v>
      </c>
      <c r="F41" s="115">
        <f t="shared" si="29"/>
        <v>2706.5366791104316</v>
      </c>
      <c r="G41" s="435">
        <f t="shared" si="29"/>
        <v>0</v>
      </c>
      <c r="H41" s="191">
        <f t="shared" si="29"/>
        <v>1138.7540319400387</v>
      </c>
      <c r="I41" s="191">
        <f t="shared" si="29"/>
        <v>0</v>
      </c>
      <c r="J41" s="195">
        <f>SUM(J29:J40)</f>
        <v>0</v>
      </c>
      <c r="K41" s="115">
        <f t="shared" si="29"/>
        <v>1615.2041204578557</v>
      </c>
      <c r="L41" s="115">
        <f t="shared" si="29"/>
        <v>1488.5871900977254</v>
      </c>
      <c r="M41" s="115">
        <f t="shared" si="29"/>
        <v>13418.919760140305</v>
      </c>
      <c r="N41" s="115">
        <f t="shared" si="29"/>
        <v>0</v>
      </c>
      <c r="O41" s="115">
        <f t="shared" si="29"/>
        <v>0</v>
      </c>
      <c r="P41" s="191">
        <f t="shared" si="29"/>
        <v>0</v>
      </c>
      <c r="Q41" s="191">
        <f t="shared" si="29"/>
        <v>0</v>
      </c>
      <c r="R41" s="115">
        <f t="shared" si="29"/>
        <v>3645.0267956605662</v>
      </c>
      <c r="S41" s="118">
        <f t="shared" si="29"/>
        <v>22293.664867389889</v>
      </c>
      <c r="T41" s="843">
        <f>SUM(T29:T40)</f>
        <v>1905.3852165946798</v>
      </c>
      <c r="U41" s="841">
        <f t="shared" si="29"/>
        <v>13077.788522165005</v>
      </c>
      <c r="V41" s="706">
        <f t="shared" si="29"/>
        <v>0</v>
      </c>
      <c r="W41" s="119">
        <f t="shared" si="29"/>
        <v>80.193383699086425</v>
      </c>
      <c r="X41" s="119">
        <f t="shared" si="29"/>
        <v>126.5929801210964</v>
      </c>
      <c r="Y41" s="119">
        <f t="shared" si="29"/>
        <v>17.747127124247797</v>
      </c>
      <c r="Z41" s="119">
        <f t="shared" si="29"/>
        <v>151.36551069533883</v>
      </c>
      <c r="AA41" s="119">
        <f t="shared" si="29"/>
        <v>679.93930276430956</v>
      </c>
      <c r="AB41" s="119">
        <f t="shared" si="29"/>
        <v>83.71406883709507</v>
      </c>
      <c r="AC41" s="119">
        <f t="shared" si="29"/>
        <v>39.581761710310644</v>
      </c>
      <c r="AD41" s="119">
        <f t="shared" si="29"/>
        <v>214.11513696460909</v>
      </c>
      <c r="AE41" s="121">
        <f t="shared" si="29"/>
        <v>512.1359446785857</v>
      </c>
      <c r="AF41" s="183">
        <f t="shared" si="29"/>
        <v>1138.9935343303789</v>
      </c>
      <c r="AG41" s="120">
        <f t="shared" si="29"/>
        <v>1721.2637623137414</v>
      </c>
      <c r="AH41" s="120">
        <f t="shared" si="29"/>
        <v>759.30241151021482</v>
      </c>
      <c r="AI41" s="183">
        <f t="shared" si="29"/>
        <v>25.467087506230538</v>
      </c>
      <c r="AJ41" s="655">
        <f t="shared" si="29"/>
        <v>0</v>
      </c>
      <c r="AK41" s="119">
        <f t="shared" si="29"/>
        <v>0</v>
      </c>
      <c r="AL41" s="848">
        <f t="shared" si="29"/>
        <v>0</v>
      </c>
      <c r="AM41" s="67">
        <f>SUM(C41:S41)</f>
        <v>57939.883382556669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 - CERES.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69</v>
      </c>
      <c r="C48" s="155" t="s">
        <v>4</v>
      </c>
      <c r="D48" s="278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19" t="s">
        <v>187</v>
      </c>
      <c r="AG48" s="493" t="s">
        <v>189</v>
      </c>
      <c r="AH48" s="495" t="s">
        <v>188</v>
      </c>
      <c r="AI48" s="528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134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523" t="s">
        <v>39</v>
      </c>
      <c r="AG49" s="523" t="s">
        <v>39</v>
      </c>
      <c r="AH49" s="523" t="s">
        <v>39</v>
      </c>
      <c r="AI49" s="523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4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34"/>
      <c r="AG50" s="535"/>
      <c r="AH50" s="535"/>
      <c r="AI50" s="536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 t="shared" ref="AP50:AP62" si="30">(AM50*100)/(AM50+AQ50)</f>
        <v>#DIV/0!</v>
      </c>
      <c r="AQ50" s="59">
        <f t="shared" ref="AQ50:AQ57" si="31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32">SUM(AF51:AI51)</f>
        <v>0</v>
      </c>
      <c r="S51" s="220"/>
      <c r="T51" s="315">
        <f t="shared" ref="T51:T61" si="33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13"/>
      <c r="AG51" s="18"/>
      <c r="AH51" s="18"/>
      <c r="AI51" s="514"/>
      <c r="AJ51" s="267"/>
      <c r="AK51" s="268"/>
      <c r="AL51" s="270"/>
      <c r="AM51" s="55">
        <f>SUM(C51:U51)</f>
        <v>0</v>
      </c>
      <c r="AN51" s="56"/>
      <c r="AO51" s="57"/>
      <c r="AP51" s="58" t="e">
        <f t="shared" si="30"/>
        <v>#DIV/0!</v>
      </c>
      <c r="AQ51" s="59">
        <f t="shared" si="31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32"/>
        <v>0</v>
      </c>
      <c r="S52" s="220"/>
      <c r="T52" s="315">
        <f t="shared" si="33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13"/>
      <c r="AG52" s="18"/>
      <c r="AH52" s="18"/>
      <c r="AI52" s="514"/>
      <c r="AJ52" s="267"/>
      <c r="AK52" s="268"/>
      <c r="AL52" s="270"/>
      <c r="AM52" s="55">
        <f t="shared" ref="AM52:AM61" si="34">SUM(C52:U52)</f>
        <v>0</v>
      </c>
      <c r="AN52" s="56"/>
      <c r="AO52" s="57"/>
      <c r="AP52" s="58" t="e">
        <f t="shared" si="30"/>
        <v>#DIV/0!</v>
      </c>
      <c r="AQ52" s="59">
        <f t="shared" si="31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32"/>
        <v>0</v>
      </c>
      <c r="S53" s="220"/>
      <c r="T53" s="315">
        <f t="shared" si="33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13"/>
      <c r="AG53" s="18"/>
      <c r="AH53" s="18"/>
      <c r="AI53" s="514"/>
      <c r="AJ53" s="267"/>
      <c r="AK53" s="268"/>
      <c r="AL53" s="270"/>
      <c r="AM53" s="55">
        <f t="shared" si="34"/>
        <v>0</v>
      </c>
      <c r="AN53" s="56"/>
      <c r="AO53" s="57"/>
      <c r="AP53" s="58" t="e">
        <f t="shared" si="30"/>
        <v>#DIV/0!</v>
      </c>
      <c r="AQ53" s="59">
        <f t="shared" si="31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32"/>
        <v>0</v>
      </c>
      <c r="S54" s="220"/>
      <c r="T54" s="315">
        <f t="shared" si="33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13"/>
      <c r="AG54" s="18"/>
      <c r="AH54" s="18"/>
      <c r="AI54" s="514"/>
      <c r="AJ54" s="267"/>
      <c r="AK54" s="268"/>
      <c r="AL54" s="270"/>
      <c r="AM54" s="55">
        <f t="shared" si="34"/>
        <v>0</v>
      </c>
      <c r="AN54" s="56"/>
      <c r="AO54" s="57"/>
      <c r="AP54" s="58" t="e">
        <f t="shared" si="30"/>
        <v>#DIV/0!</v>
      </c>
      <c r="AQ54" s="59">
        <f t="shared" si="31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32"/>
        <v>0</v>
      </c>
      <c r="S55" s="220"/>
      <c r="T55" s="315">
        <f t="shared" si="33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13"/>
      <c r="AG55" s="18"/>
      <c r="AH55" s="18"/>
      <c r="AI55" s="514"/>
      <c r="AJ55" s="267"/>
      <c r="AK55" s="268"/>
      <c r="AL55" s="270"/>
      <c r="AM55" s="55">
        <f t="shared" si="34"/>
        <v>0</v>
      </c>
      <c r="AN55" s="61"/>
      <c r="AO55" s="62"/>
      <c r="AP55" s="63" t="e">
        <f t="shared" si="30"/>
        <v>#DIV/0!</v>
      </c>
      <c r="AQ55" s="64">
        <f t="shared" si="31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32"/>
        <v>0</v>
      </c>
      <c r="S56" s="220"/>
      <c r="T56" s="315">
        <f t="shared" si="33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13"/>
      <c r="AG56" s="18"/>
      <c r="AH56" s="18"/>
      <c r="AI56" s="514"/>
      <c r="AJ56" s="267"/>
      <c r="AK56" s="268"/>
      <c r="AL56" s="270"/>
      <c r="AM56" s="55">
        <f t="shared" si="34"/>
        <v>0</v>
      </c>
      <c r="AN56" s="56"/>
      <c r="AO56" s="57"/>
      <c r="AP56" s="58" t="e">
        <f t="shared" si="30"/>
        <v>#DIV/0!</v>
      </c>
      <c r="AQ56" s="59">
        <f t="shared" si="31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32"/>
        <v>0</v>
      </c>
      <c r="S57" s="220"/>
      <c r="T57" s="315">
        <f t="shared" si="33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13"/>
      <c r="AG57" s="18"/>
      <c r="AH57" s="18"/>
      <c r="AI57" s="514"/>
      <c r="AJ57" s="267"/>
      <c r="AK57" s="268"/>
      <c r="AL57" s="270"/>
      <c r="AM57" s="55">
        <f t="shared" si="34"/>
        <v>0</v>
      </c>
      <c r="AN57" s="56"/>
      <c r="AO57" s="57"/>
      <c r="AP57" s="58" t="e">
        <f t="shared" si="30"/>
        <v>#DIV/0!</v>
      </c>
      <c r="AQ57" s="59">
        <f t="shared" si="31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32"/>
        <v>0</v>
      </c>
      <c r="S58" s="220"/>
      <c r="T58" s="315">
        <f t="shared" si="33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13"/>
      <c r="AG58" s="18"/>
      <c r="AH58" s="18"/>
      <c r="AI58" s="514"/>
      <c r="AJ58" s="267"/>
      <c r="AK58" s="268"/>
      <c r="AL58" s="270"/>
      <c r="AM58" s="55">
        <f t="shared" si="34"/>
        <v>0</v>
      </c>
      <c r="AN58" s="56"/>
      <c r="AO58" s="57"/>
      <c r="AP58" s="58" t="e">
        <f t="shared" si="30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32"/>
        <v>0</v>
      </c>
      <c r="S59" s="220"/>
      <c r="T59" s="315">
        <f t="shared" si="33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13"/>
      <c r="AG59" s="18"/>
      <c r="AH59" s="18"/>
      <c r="AI59" s="514"/>
      <c r="AJ59" s="267"/>
      <c r="AK59" s="268"/>
      <c r="AL59" s="270"/>
      <c r="AM59" s="55">
        <f t="shared" si="34"/>
        <v>0</v>
      </c>
      <c r="AN59" s="56"/>
      <c r="AO59" s="57"/>
      <c r="AP59" s="58" t="e">
        <f t="shared" si="30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32"/>
        <v>0</v>
      </c>
      <c r="S60" s="220"/>
      <c r="T60" s="315">
        <f t="shared" si="33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13"/>
      <c r="AG60" s="18"/>
      <c r="AH60" s="18"/>
      <c r="AI60" s="514"/>
      <c r="AJ60" s="267"/>
      <c r="AK60" s="268"/>
      <c r="AL60" s="270"/>
      <c r="AM60" s="55">
        <f t="shared" si="34"/>
        <v>0</v>
      </c>
      <c r="AN60" s="56"/>
      <c r="AO60" s="57"/>
      <c r="AP60" s="58" t="e">
        <f t="shared" si="30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8319</v>
      </c>
      <c r="L61" s="307"/>
      <c r="M61" s="309"/>
      <c r="N61" s="307"/>
      <c r="O61" s="307"/>
      <c r="P61" s="330"/>
      <c r="Q61" s="330">
        <v>1340</v>
      </c>
      <c r="R61" s="304">
        <f t="shared" si="32"/>
        <v>458</v>
      </c>
      <c r="S61" s="310"/>
      <c r="T61" s="315">
        <f t="shared" si="33"/>
        <v>203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203</v>
      </c>
      <c r="AE61" s="311">
        <v>0</v>
      </c>
      <c r="AF61" s="513"/>
      <c r="AG61" s="18">
        <v>458</v>
      </c>
      <c r="AH61" s="18"/>
      <c r="AI61" s="514"/>
      <c r="AJ61" s="312"/>
      <c r="AK61" s="313"/>
      <c r="AL61" s="314"/>
      <c r="AM61" s="55">
        <f t="shared" si="34"/>
        <v>10320</v>
      </c>
      <c r="AN61" s="112"/>
      <c r="AO61" s="113"/>
      <c r="AP61" s="65">
        <f t="shared" si="30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5">SUM(C50:C61)</f>
        <v>0</v>
      </c>
      <c r="D62" s="114">
        <f t="shared" si="35"/>
        <v>0</v>
      </c>
      <c r="E62" s="115">
        <f t="shared" si="35"/>
        <v>0</v>
      </c>
      <c r="F62" s="191">
        <f t="shared" si="35"/>
        <v>0</v>
      </c>
      <c r="G62" s="115">
        <f t="shared" si="35"/>
        <v>0</v>
      </c>
      <c r="H62" s="191">
        <f t="shared" si="35"/>
        <v>0</v>
      </c>
      <c r="I62" s="191">
        <f t="shared" si="35"/>
        <v>0</v>
      </c>
      <c r="J62" s="560">
        <f>SUM(J50:J61)</f>
        <v>0</v>
      </c>
      <c r="K62" s="115">
        <f t="shared" si="35"/>
        <v>8319</v>
      </c>
      <c r="L62" s="115">
        <f t="shared" si="35"/>
        <v>0</v>
      </c>
      <c r="M62" s="115">
        <f t="shared" si="35"/>
        <v>0</v>
      </c>
      <c r="N62" s="115">
        <f t="shared" si="35"/>
        <v>0</v>
      </c>
      <c r="O62" s="115">
        <f t="shared" si="35"/>
        <v>0</v>
      </c>
      <c r="P62" s="191">
        <f t="shared" si="35"/>
        <v>0</v>
      </c>
      <c r="Q62" s="191">
        <f t="shared" si="35"/>
        <v>1340</v>
      </c>
      <c r="R62" s="115">
        <f>SUM(R50:R61)</f>
        <v>458</v>
      </c>
      <c r="S62" s="116">
        <f>SUM(S50:S61)</f>
        <v>0</v>
      </c>
      <c r="T62" s="117">
        <f>SUM(T50:T61)</f>
        <v>203</v>
      </c>
      <c r="U62" s="118">
        <f t="shared" ref="U62:AL62" si="36">SUM(U50:U61)</f>
        <v>0</v>
      </c>
      <c r="V62" s="186">
        <f t="shared" si="36"/>
        <v>0</v>
      </c>
      <c r="W62" s="119">
        <f t="shared" si="36"/>
        <v>0</v>
      </c>
      <c r="X62" s="119">
        <f t="shared" si="36"/>
        <v>0</v>
      </c>
      <c r="Y62" s="119">
        <f t="shared" si="36"/>
        <v>0</v>
      </c>
      <c r="Z62" s="119">
        <f t="shared" si="36"/>
        <v>0</v>
      </c>
      <c r="AA62" s="119">
        <f t="shared" si="36"/>
        <v>0</v>
      </c>
      <c r="AB62" s="119">
        <f t="shared" si="36"/>
        <v>0</v>
      </c>
      <c r="AC62" s="119">
        <f t="shared" si="36"/>
        <v>0</v>
      </c>
      <c r="AD62" s="119">
        <f t="shared" si="36"/>
        <v>203</v>
      </c>
      <c r="AE62" s="184">
        <f t="shared" si="36"/>
        <v>0</v>
      </c>
      <c r="AF62" s="184">
        <f t="shared" si="36"/>
        <v>0</v>
      </c>
      <c r="AG62" s="184">
        <f t="shared" si="36"/>
        <v>458</v>
      </c>
      <c r="AH62" s="184">
        <f t="shared" si="36"/>
        <v>0</v>
      </c>
      <c r="AI62" s="184">
        <f t="shared" si="36"/>
        <v>0</v>
      </c>
      <c r="AJ62" s="183">
        <f t="shared" si="36"/>
        <v>0</v>
      </c>
      <c r="AK62" s="120">
        <f t="shared" si="36"/>
        <v>0</v>
      </c>
      <c r="AL62" s="121">
        <f t="shared" si="36"/>
        <v>0</v>
      </c>
      <c r="AM62" s="67">
        <f>SUM(C62:U62)</f>
        <v>10320</v>
      </c>
      <c r="AN62" s="122">
        <f>SUM(AN50:AN61)</f>
        <v>0</v>
      </c>
      <c r="AO62" s="123">
        <f>SUM(AO50:AO61)</f>
        <v>0</v>
      </c>
      <c r="AP62" s="68">
        <f t="shared" si="30"/>
        <v>100</v>
      </c>
      <c r="AQ62" s="124">
        <f>AN62+AO62</f>
        <v>0</v>
      </c>
    </row>
    <row r="63" spans="2:43" ht="36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2"/>
      <c r="J63" s="42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36" t="s">
        <v>227</v>
      </c>
      <c r="P63" s="41" t="s">
        <v>214</v>
      </c>
      <c r="Q63" s="42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50"/>
      <c r="AQ63" s="51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 - CERES.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90" thickTop="1" x14ac:dyDescent="0.2">
      <c r="B70" s="1070" t="s">
        <v>69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7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22</v>
      </c>
      <c r="W70" s="734" t="s">
        <v>23</v>
      </c>
      <c r="X70" s="734" t="s">
        <v>24</v>
      </c>
      <c r="Y70" s="734" t="s">
        <v>25</v>
      </c>
      <c r="Z70" s="568" t="s">
        <v>26</v>
      </c>
      <c r="AA70" s="734" t="s">
        <v>27</v>
      </c>
      <c r="AB70" s="734" t="s">
        <v>28</v>
      </c>
      <c r="AC70" s="734" t="s">
        <v>29</v>
      </c>
      <c r="AD70" s="734" t="s">
        <v>30</v>
      </c>
      <c r="AE70" s="859" t="s">
        <v>31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71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38.25" customHeight="1" x14ac:dyDescent="0.2">
      <c r="B72" s="150" t="s">
        <v>41</v>
      </c>
      <c r="C72" s="261">
        <f t="shared" ref="C72:Q72" si="37">C29+C8+C50</f>
        <v>40</v>
      </c>
      <c r="D72" s="261">
        <f t="shared" si="37"/>
        <v>0</v>
      </c>
      <c r="E72" s="79">
        <f t="shared" si="37"/>
        <v>969.43249481332134</v>
      </c>
      <c r="F72" s="524">
        <f t="shared" si="37"/>
        <v>3625.5447232592028</v>
      </c>
      <c r="G72" s="524">
        <f t="shared" si="37"/>
        <v>0</v>
      </c>
      <c r="H72" s="524">
        <f t="shared" si="37"/>
        <v>2114.8961693283363</v>
      </c>
      <c r="I72" s="524">
        <f t="shared" si="37"/>
        <v>0</v>
      </c>
      <c r="J72" s="524">
        <f t="shared" si="37"/>
        <v>0</v>
      </c>
      <c r="K72" s="524">
        <f t="shared" si="37"/>
        <v>134.60034337148801</v>
      </c>
      <c r="L72" s="524">
        <f t="shared" si="37"/>
        <v>124.04893250814381</v>
      </c>
      <c r="M72" s="524">
        <f t="shared" si="37"/>
        <v>1118.2433133450256</v>
      </c>
      <c r="N72" s="524">
        <f t="shared" si="37"/>
        <v>160</v>
      </c>
      <c r="O72" s="524">
        <f t="shared" si="37"/>
        <v>0</v>
      </c>
      <c r="P72" s="524">
        <f t="shared" si="37"/>
        <v>1640</v>
      </c>
      <c r="Q72" s="524">
        <f t="shared" si="37"/>
        <v>0</v>
      </c>
      <c r="R72" s="524">
        <f>SUM(AF72:AI72)</f>
        <v>303.75223297171379</v>
      </c>
      <c r="S72" s="665">
        <f t="shared" ref="S72:S83" si="38">S29+S8+S50</f>
        <v>1857.8054056158237</v>
      </c>
      <c r="T72" s="867">
        <f>SUM(V72:AE72)</f>
        <v>158.78210138288998</v>
      </c>
      <c r="U72" s="864">
        <f t="shared" ref="U72:AL72" si="39">U29+U8+U50</f>
        <v>1089.815710180417</v>
      </c>
      <c r="V72" s="860">
        <f t="shared" si="39"/>
        <v>0</v>
      </c>
      <c r="W72" s="666">
        <f t="shared" si="39"/>
        <v>6.6827819749238673</v>
      </c>
      <c r="X72" s="666">
        <f t="shared" si="39"/>
        <v>10.549415010091368</v>
      </c>
      <c r="Y72" s="666">
        <f t="shared" si="39"/>
        <v>1.4789272603539831</v>
      </c>
      <c r="Z72" s="666">
        <f t="shared" si="39"/>
        <v>12.613792557944903</v>
      </c>
      <c r="AA72" s="666">
        <f t="shared" si="39"/>
        <v>56.661608563692475</v>
      </c>
      <c r="AB72" s="666">
        <f t="shared" si="39"/>
        <v>6.9761724030912582</v>
      </c>
      <c r="AC72" s="666">
        <f t="shared" si="39"/>
        <v>3.2984801425258872</v>
      </c>
      <c r="AD72" s="666">
        <f t="shared" si="39"/>
        <v>17.842928080384088</v>
      </c>
      <c r="AE72" s="861">
        <f t="shared" si="39"/>
        <v>42.677995389882142</v>
      </c>
      <c r="AF72" s="855">
        <f t="shared" si="39"/>
        <v>94.916127860864933</v>
      </c>
      <c r="AG72" s="688">
        <f t="shared" si="39"/>
        <v>143.43864685947841</v>
      </c>
      <c r="AH72" s="688">
        <f t="shared" si="39"/>
        <v>63.275200959184588</v>
      </c>
      <c r="AI72" s="689">
        <f t="shared" si="39"/>
        <v>2.1222572921858776</v>
      </c>
      <c r="AJ72" s="667">
        <f t="shared" si="39"/>
        <v>0</v>
      </c>
      <c r="AK72" s="851">
        <f t="shared" si="39"/>
        <v>0</v>
      </c>
      <c r="AL72" s="853">
        <f t="shared" si="39"/>
        <v>0</v>
      </c>
      <c r="AM72" s="100">
        <f t="shared" ref="AM72:AM82" si="40">SUM(C72:S72)+T72+U72+AJ72+AK72+AL72</f>
        <v>13336.921426776362</v>
      </c>
      <c r="AN72" s="668">
        <f t="shared" ref="AN72:AO83" si="41">AN8</f>
        <v>9190</v>
      </c>
      <c r="AO72" s="669">
        <f t="shared" si="41"/>
        <v>0</v>
      </c>
      <c r="AP72" s="690">
        <f t="shared" ref="AP72:AP84" si="42">(AM72*100)/(AM72+AQ72)</f>
        <v>59.204367849943253</v>
      </c>
      <c r="AQ72" s="691">
        <f t="shared" ref="AQ72:AQ84" si="43">AN72+AO72</f>
        <v>9190</v>
      </c>
    </row>
    <row r="73" spans="2:43" ht="38.25" customHeight="1" x14ac:dyDescent="0.2">
      <c r="B73" s="151" t="s">
        <v>42</v>
      </c>
      <c r="C73" s="17">
        <f t="shared" ref="C73:Q73" si="44">C30+C9+C51</f>
        <v>0</v>
      </c>
      <c r="D73" s="94">
        <f t="shared" si="44"/>
        <v>0</v>
      </c>
      <c r="E73" s="18">
        <f t="shared" si="44"/>
        <v>3349.4324948133212</v>
      </c>
      <c r="F73" s="18">
        <f t="shared" si="44"/>
        <v>3465.5447232592028</v>
      </c>
      <c r="G73" s="18">
        <f t="shared" si="44"/>
        <v>0</v>
      </c>
      <c r="H73" s="18">
        <f t="shared" si="44"/>
        <v>2674.8961693283363</v>
      </c>
      <c r="I73" s="18">
        <f t="shared" si="44"/>
        <v>0</v>
      </c>
      <c r="J73" s="18">
        <f t="shared" si="44"/>
        <v>0</v>
      </c>
      <c r="K73" s="18">
        <f t="shared" si="44"/>
        <v>134.60034337148801</v>
      </c>
      <c r="L73" s="18">
        <f t="shared" si="44"/>
        <v>124.04893250814381</v>
      </c>
      <c r="M73" s="18">
        <f t="shared" si="44"/>
        <v>1118.2433133450256</v>
      </c>
      <c r="N73" s="18">
        <f t="shared" si="44"/>
        <v>90</v>
      </c>
      <c r="O73" s="18">
        <f t="shared" si="44"/>
        <v>0</v>
      </c>
      <c r="P73" s="18">
        <f t="shared" si="44"/>
        <v>1280</v>
      </c>
      <c r="Q73" s="18">
        <f t="shared" si="44"/>
        <v>0</v>
      </c>
      <c r="R73" s="18">
        <f t="shared" ref="R73:R83" si="45">SUM(AF73:AI73)</f>
        <v>303.75223297171379</v>
      </c>
      <c r="S73" s="20">
        <f t="shared" si="38"/>
        <v>1857.8054056158237</v>
      </c>
      <c r="T73" s="768">
        <f t="shared" ref="T73:T83" si="46">SUM(V73:AE73)</f>
        <v>158.78210138288998</v>
      </c>
      <c r="U73" s="865">
        <f t="shared" ref="U73:AL73" si="47">U30+U9+U51</f>
        <v>1089.815710180417</v>
      </c>
      <c r="V73" s="775">
        <f t="shared" si="47"/>
        <v>0</v>
      </c>
      <c r="W73" s="76">
        <f t="shared" si="47"/>
        <v>6.6827819749238673</v>
      </c>
      <c r="X73" s="76">
        <f t="shared" si="47"/>
        <v>10.549415010091368</v>
      </c>
      <c r="Y73" s="76">
        <f t="shared" si="47"/>
        <v>1.4789272603539831</v>
      </c>
      <c r="Z73" s="76">
        <f t="shared" si="47"/>
        <v>12.613792557944903</v>
      </c>
      <c r="AA73" s="76">
        <f t="shared" si="47"/>
        <v>56.661608563692475</v>
      </c>
      <c r="AB73" s="76">
        <f t="shared" si="47"/>
        <v>6.9761724030912582</v>
      </c>
      <c r="AC73" s="76">
        <f t="shared" si="47"/>
        <v>3.2984801425258872</v>
      </c>
      <c r="AD73" s="76">
        <f t="shared" si="47"/>
        <v>17.842928080384088</v>
      </c>
      <c r="AE73" s="765">
        <f t="shared" si="47"/>
        <v>42.677995389882142</v>
      </c>
      <c r="AF73" s="856">
        <f t="shared" si="47"/>
        <v>94.916127860864933</v>
      </c>
      <c r="AG73" s="500">
        <f t="shared" si="47"/>
        <v>143.43864685947841</v>
      </c>
      <c r="AH73" s="500">
        <f t="shared" si="47"/>
        <v>63.275200959184588</v>
      </c>
      <c r="AI73" s="554">
        <f t="shared" si="47"/>
        <v>2.1222572921858776</v>
      </c>
      <c r="AJ73" s="529">
        <f t="shared" si="47"/>
        <v>0</v>
      </c>
      <c r="AK73" s="793">
        <f t="shared" si="47"/>
        <v>0</v>
      </c>
      <c r="AL73" s="525">
        <f t="shared" si="47"/>
        <v>0</v>
      </c>
      <c r="AM73" s="22">
        <f t="shared" si="40"/>
        <v>15646.921426776364</v>
      </c>
      <c r="AN73" s="102">
        <f t="shared" si="41"/>
        <v>9840</v>
      </c>
      <c r="AO73" s="24">
        <f t="shared" si="41"/>
        <v>0</v>
      </c>
      <c r="AP73" s="455">
        <f t="shared" si="42"/>
        <v>61.391963214269687</v>
      </c>
      <c r="AQ73" s="301">
        <f t="shared" si="43"/>
        <v>9840</v>
      </c>
    </row>
    <row r="74" spans="2:43" ht="38.25" customHeight="1" x14ac:dyDescent="0.2">
      <c r="B74" s="152" t="s">
        <v>43</v>
      </c>
      <c r="C74" s="17">
        <f t="shared" ref="C74:Q74" si="48">C31+C10+C52</f>
        <v>0</v>
      </c>
      <c r="D74" s="94">
        <f t="shared" si="48"/>
        <v>0</v>
      </c>
      <c r="E74" s="18">
        <f t="shared" si="48"/>
        <v>2989.4324948133212</v>
      </c>
      <c r="F74" s="18">
        <f t="shared" si="48"/>
        <v>3385.5447232592028</v>
      </c>
      <c r="G74" s="18">
        <f t="shared" si="48"/>
        <v>0</v>
      </c>
      <c r="H74" s="18">
        <f t="shared" si="48"/>
        <v>2494.8961693283363</v>
      </c>
      <c r="I74" s="18">
        <f t="shared" si="48"/>
        <v>0</v>
      </c>
      <c r="J74" s="18">
        <f t="shared" si="48"/>
        <v>0</v>
      </c>
      <c r="K74" s="18">
        <f t="shared" si="48"/>
        <v>134.60034337148801</v>
      </c>
      <c r="L74" s="18">
        <f t="shared" si="48"/>
        <v>124.04893250814381</v>
      </c>
      <c r="M74" s="18">
        <f t="shared" si="48"/>
        <v>1118.2433133450256</v>
      </c>
      <c r="N74" s="18">
        <f t="shared" si="48"/>
        <v>270</v>
      </c>
      <c r="O74" s="18">
        <f t="shared" si="48"/>
        <v>0</v>
      </c>
      <c r="P74" s="18">
        <f t="shared" si="48"/>
        <v>1260</v>
      </c>
      <c r="Q74" s="18">
        <f t="shared" si="48"/>
        <v>0</v>
      </c>
      <c r="R74" s="18">
        <f t="shared" si="45"/>
        <v>303.75223297171379</v>
      </c>
      <c r="S74" s="20">
        <f t="shared" si="38"/>
        <v>1857.8054056158237</v>
      </c>
      <c r="T74" s="768">
        <f t="shared" si="46"/>
        <v>158.78210138288998</v>
      </c>
      <c r="U74" s="865">
        <f t="shared" ref="U74:AL74" si="49">U31+U10+U52</f>
        <v>1089.815710180417</v>
      </c>
      <c r="V74" s="775">
        <f t="shared" si="49"/>
        <v>0</v>
      </c>
      <c r="W74" s="76">
        <f t="shared" si="49"/>
        <v>6.6827819749238673</v>
      </c>
      <c r="X74" s="76">
        <f t="shared" si="49"/>
        <v>10.549415010091368</v>
      </c>
      <c r="Y74" s="76">
        <f t="shared" si="49"/>
        <v>1.4789272603539831</v>
      </c>
      <c r="Z74" s="76">
        <f t="shared" si="49"/>
        <v>12.613792557944903</v>
      </c>
      <c r="AA74" s="76">
        <f t="shared" si="49"/>
        <v>56.661608563692475</v>
      </c>
      <c r="AB74" s="76">
        <f t="shared" si="49"/>
        <v>6.9761724030912582</v>
      </c>
      <c r="AC74" s="76">
        <f t="shared" si="49"/>
        <v>3.2984801425258872</v>
      </c>
      <c r="AD74" s="76">
        <f t="shared" si="49"/>
        <v>17.842928080384088</v>
      </c>
      <c r="AE74" s="765">
        <f t="shared" si="49"/>
        <v>42.677995389882142</v>
      </c>
      <c r="AF74" s="856">
        <f t="shared" si="49"/>
        <v>94.916127860864933</v>
      </c>
      <c r="AG74" s="500">
        <f t="shared" si="49"/>
        <v>143.43864685947841</v>
      </c>
      <c r="AH74" s="500">
        <f t="shared" si="49"/>
        <v>63.275200959184588</v>
      </c>
      <c r="AI74" s="554">
        <f t="shared" si="49"/>
        <v>2.1222572921858776</v>
      </c>
      <c r="AJ74" s="529">
        <f t="shared" si="49"/>
        <v>0</v>
      </c>
      <c r="AK74" s="793">
        <f t="shared" si="49"/>
        <v>0</v>
      </c>
      <c r="AL74" s="525">
        <f t="shared" si="49"/>
        <v>0</v>
      </c>
      <c r="AM74" s="22">
        <f t="shared" si="40"/>
        <v>15186.921426776364</v>
      </c>
      <c r="AN74" s="102">
        <f t="shared" si="41"/>
        <v>12850</v>
      </c>
      <c r="AO74" s="24">
        <f t="shared" si="41"/>
        <v>0</v>
      </c>
      <c r="AP74" s="455">
        <f t="shared" si="42"/>
        <v>54.16757851406701</v>
      </c>
      <c r="AQ74" s="301">
        <f t="shared" si="43"/>
        <v>12850</v>
      </c>
    </row>
    <row r="75" spans="2:43" ht="38.25" customHeight="1" x14ac:dyDescent="0.2">
      <c r="B75" s="152" t="s">
        <v>44</v>
      </c>
      <c r="C75" s="17">
        <f t="shared" ref="C75:Q75" si="50">C32+C11+C53</f>
        <v>0</v>
      </c>
      <c r="D75" s="94">
        <f t="shared" si="50"/>
        <v>0</v>
      </c>
      <c r="E75" s="18">
        <f t="shared" si="50"/>
        <v>2689.4324948133212</v>
      </c>
      <c r="F75" s="18">
        <f t="shared" si="50"/>
        <v>3245.5447232592028</v>
      </c>
      <c r="G75" s="18">
        <f t="shared" si="50"/>
        <v>0</v>
      </c>
      <c r="H75" s="18">
        <f t="shared" si="50"/>
        <v>2194.8961693283363</v>
      </c>
      <c r="I75" s="18">
        <f t="shared" si="50"/>
        <v>0</v>
      </c>
      <c r="J75" s="18">
        <f t="shared" si="50"/>
        <v>0</v>
      </c>
      <c r="K75" s="18">
        <f t="shared" si="50"/>
        <v>134.60034337148801</v>
      </c>
      <c r="L75" s="18">
        <f t="shared" si="50"/>
        <v>124.04893250814381</v>
      </c>
      <c r="M75" s="18">
        <f t="shared" si="50"/>
        <v>1118.2433133450256</v>
      </c>
      <c r="N75" s="18">
        <f t="shared" si="50"/>
        <v>110</v>
      </c>
      <c r="O75" s="18">
        <f t="shared" si="50"/>
        <v>0</v>
      </c>
      <c r="P75" s="18">
        <f t="shared" si="50"/>
        <v>2660</v>
      </c>
      <c r="Q75" s="18">
        <f t="shared" si="50"/>
        <v>0</v>
      </c>
      <c r="R75" s="18">
        <f t="shared" si="45"/>
        <v>303.75223297171379</v>
      </c>
      <c r="S75" s="20">
        <f t="shared" si="38"/>
        <v>1857.8054056158237</v>
      </c>
      <c r="T75" s="768">
        <f t="shared" si="46"/>
        <v>158.78210138288998</v>
      </c>
      <c r="U75" s="865">
        <f t="shared" ref="U75:AL75" si="51">U32+U11+U53</f>
        <v>1089.815710180417</v>
      </c>
      <c r="V75" s="775">
        <f t="shared" si="51"/>
        <v>0</v>
      </c>
      <c r="W75" s="76">
        <f t="shared" si="51"/>
        <v>6.6827819749238673</v>
      </c>
      <c r="X75" s="76">
        <f t="shared" si="51"/>
        <v>10.549415010091368</v>
      </c>
      <c r="Y75" s="76">
        <f t="shared" si="51"/>
        <v>1.4789272603539831</v>
      </c>
      <c r="Z75" s="76">
        <f t="shared" si="51"/>
        <v>12.613792557944903</v>
      </c>
      <c r="AA75" s="76">
        <f t="shared" si="51"/>
        <v>56.661608563692475</v>
      </c>
      <c r="AB75" s="76">
        <f t="shared" si="51"/>
        <v>6.9761724030912582</v>
      </c>
      <c r="AC75" s="76">
        <f t="shared" si="51"/>
        <v>3.2984801425258872</v>
      </c>
      <c r="AD75" s="76">
        <f t="shared" si="51"/>
        <v>17.842928080384088</v>
      </c>
      <c r="AE75" s="765">
        <f t="shared" si="51"/>
        <v>42.677995389882142</v>
      </c>
      <c r="AF75" s="856">
        <f t="shared" si="51"/>
        <v>94.916127860864933</v>
      </c>
      <c r="AG75" s="500">
        <f t="shared" si="51"/>
        <v>143.43864685947841</v>
      </c>
      <c r="AH75" s="500">
        <f t="shared" si="51"/>
        <v>63.275200959184588</v>
      </c>
      <c r="AI75" s="554">
        <f t="shared" si="51"/>
        <v>2.1222572921858776</v>
      </c>
      <c r="AJ75" s="529">
        <f t="shared" si="51"/>
        <v>0</v>
      </c>
      <c r="AK75" s="793">
        <f t="shared" si="51"/>
        <v>0</v>
      </c>
      <c r="AL75" s="525">
        <f t="shared" si="51"/>
        <v>0</v>
      </c>
      <c r="AM75" s="22">
        <f t="shared" si="40"/>
        <v>15686.921426776362</v>
      </c>
      <c r="AN75" s="102">
        <f t="shared" si="41"/>
        <v>13350</v>
      </c>
      <c r="AO75" s="24">
        <f t="shared" si="41"/>
        <v>0</v>
      </c>
      <c r="AP75" s="455">
        <f t="shared" si="42"/>
        <v>54.024051641751136</v>
      </c>
      <c r="AQ75" s="301">
        <f t="shared" si="43"/>
        <v>13350</v>
      </c>
    </row>
    <row r="76" spans="2:43" ht="38.25" customHeight="1" x14ac:dyDescent="0.2">
      <c r="B76" s="153" t="s">
        <v>45</v>
      </c>
      <c r="C76" s="17">
        <f t="shared" ref="C76:Q76" si="52">C33+C12+C54</f>
        <v>0</v>
      </c>
      <c r="D76" s="94">
        <f t="shared" si="52"/>
        <v>0</v>
      </c>
      <c r="E76" s="18">
        <f t="shared" si="52"/>
        <v>6209.4324948133217</v>
      </c>
      <c r="F76" s="18">
        <f t="shared" si="52"/>
        <v>4455.5447232592023</v>
      </c>
      <c r="G76" s="18">
        <f t="shared" si="52"/>
        <v>0</v>
      </c>
      <c r="H76" s="18">
        <f t="shared" si="52"/>
        <v>2534.8961693283363</v>
      </c>
      <c r="I76" s="18">
        <f t="shared" si="52"/>
        <v>0</v>
      </c>
      <c r="J76" s="18">
        <f t="shared" si="52"/>
        <v>0</v>
      </c>
      <c r="K76" s="18">
        <f t="shared" si="52"/>
        <v>134.60034337148801</v>
      </c>
      <c r="L76" s="18">
        <f t="shared" si="52"/>
        <v>124.04893250814381</v>
      </c>
      <c r="M76" s="18">
        <f t="shared" si="52"/>
        <v>1118.2433133450256</v>
      </c>
      <c r="N76" s="18">
        <f t="shared" si="52"/>
        <v>340</v>
      </c>
      <c r="O76" s="18">
        <f t="shared" si="52"/>
        <v>0</v>
      </c>
      <c r="P76" s="18">
        <f t="shared" si="52"/>
        <v>1750</v>
      </c>
      <c r="Q76" s="18">
        <f t="shared" si="52"/>
        <v>0</v>
      </c>
      <c r="R76" s="18">
        <f t="shared" si="45"/>
        <v>303.75223297171379</v>
      </c>
      <c r="S76" s="20">
        <f t="shared" si="38"/>
        <v>1857.8054056158237</v>
      </c>
      <c r="T76" s="768">
        <f t="shared" si="46"/>
        <v>158.78210138288998</v>
      </c>
      <c r="U76" s="865">
        <f t="shared" ref="U76:AL76" si="53">U33+U12+U54</f>
        <v>1089.815710180417</v>
      </c>
      <c r="V76" s="862">
        <f t="shared" si="53"/>
        <v>0</v>
      </c>
      <c r="W76" s="749">
        <f t="shared" si="53"/>
        <v>6.6827819749238673</v>
      </c>
      <c r="X76" s="749">
        <f t="shared" si="53"/>
        <v>10.549415010091368</v>
      </c>
      <c r="Y76" s="749">
        <f t="shared" si="53"/>
        <v>1.4789272603539831</v>
      </c>
      <c r="Z76" s="749">
        <f t="shared" si="53"/>
        <v>12.613792557944903</v>
      </c>
      <c r="AA76" s="749">
        <f t="shared" si="53"/>
        <v>56.661608563692475</v>
      </c>
      <c r="AB76" s="749">
        <f t="shared" si="53"/>
        <v>6.9761724030912582</v>
      </c>
      <c r="AC76" s="749">
        <f t="shared" si="53"/>
        <v>3.2984801425258872</v>
      </c>
      <c r="AD76" s="749">
        <f t="shared" si="53"/>
        <v>17.842928080384088</v>
      </c>
      <c r="AE76" s="863">
        <f t="shared" si="53"/>
        <v>42.677995389882142</v>
      </c>
      <c r="AF76" s="857">
        <f t="shared" si="53"/>
        <v>94.916127860864933</v>
      </c>
      <c r="AG76" s="750">
        <f t="shared" si="53"/>
        <v>143.43864685947841</v>
      </c>
      <c r="AH76" s="750">
        <f t="shared" si="53"/>
        <v>63.275200959184588</v>
      </c>
      <c r="AI76" s="751">
        <f t="shared" si="53"/>
        <v>2.1222572921858776</v>
      </c>
      <c r="AJ76" s="752">
        <f t="shared" si="53"/>
        <v>0</v>
      </c>
      <c r="AK76" s="852">
        <f t="shared" si="53"/>
        <v>0</v>
      </c>
      <c r="AL76" s="854">
        <f t="shared" si="53"/>
        <v>0</v>
      </c>
      <c r="AM76" s="22">
        <f t="shared" si="40"/>
        <v>20076.921426776364</v>
      </c>
      <c r="AN76" s="102">
        <f t="shared" si="41"/>
        <v>15410</v>
      </c>
      <c r="AO76" s="24">
        <f t="shared" si="41"/>
        <v>0</v>
      </c>
      <c r="AP76" s="455">
        <f t="shared" si="42"/>
        <v>56.575551272327303</v>
      </c>
      <c r="AQ76" s="301">
        <f t="shared" si="43"/>
        <v>15410</v>
      </c>
    </row>
    <row r="77" spans="2:43" ht="38.25" customHeight="1" x14ac:dyDescent="0.2">
      <c r="B77" s="151" t="s">
        <v>46</v>
      </c>
      <c r="C77" s="17">
        <f t="shared" ref="C77:Q77" si="54">C34+C13+C55</f>
        <v>0</v>
      </c>
      <c r="D77" s="94">
        <f t="shared" si="54"/>
        <v>0</v>
      </c>
      <c r="E77" s="18">
        <f t="shared" si="54"/>
        <v>969.43249481332134</v>
      </c>
      <c r="F77" s="18">
        <f t="shared" si="54"/>
        <v>5975.5447232592023</v>
      </c>
      <c r="G77" s="18">
        <f t="shared" si="54"/>
        <v>0</v>
      </c>
      <c r="H77" s="18">
        <f t="shared" si="54"/>
        <v>9244.8961693283363</v>
      </c>
      <c r="I77" s="18">
        <f t="shared" si="54"/>
        <v>0</v>
      </c>
      <c r="J77" s="18">
        <f t="shared" si="54"/>
        <v>0</v>
      </c>
      <c r="K77" s="18">
        <f t="shared" si="54"/>
        <v>134.60034337148801</v>
      </c>
      <c r="L77" s="18">
        <f t="shared" si="54"/>
        <v>124.04893250814381</v>
      </c>
      <c r="M77" s="18">
        <f t="shared" si="54"/>
        <v>1118.2433133450256</v>
      </c>
      <c r="N77" s="18">
        <f t="shared" si="54"/>
        <v>260</v>
      </c>
      <c r="O77" s="18">
        <f t="shared" si="54"/>
        <v>0</v>
      </c>
      <c r="P77" s="18">
        <f t="shared" si="54"/>
        <v>3020</v>
      </c>
      <c r="Q77" s="18">
        <f t="shared" si="54"/>
        <v>0</v>
      </c>
      <c r="R77" s="18">
        <f t="shared" si="45"/>
        <v>303.75223297171379</v>
      </c>
      <c r="S77" s="20">
        <f t="shared" si="38"/>
        <v>1857.8054056158237</v>
      </c>
      <c r="T77" s="768">
        <f t="shared" si="46"/>
        <v>158.78210138288998</v>
      </c>
      <c r="U77" s="865">
        <f t="shared" ref="U77:AL77" si="55">U34+U13+U55</f>
        <v>1089.815710180417</v>
      </c>
      <c r="V77" s="775">
        <f t="shared" si="55"/>
        <v>0</v>
      </c>
      <c r="W77" s="76">
        <f t="shared" si="55"/>
        <v>6.6827819749238673</v>
      </c>
      <c r="X77" s="76">
        <f t="shared" si="55"/>
        <v>10.549415010091368</v>
      </c>
      <c r="Y77" s="76">
        <f t="shared" si="55"/>
        <v>1.4789272603539831</v>
      </c>
      <c r="Z77" s="76">
        <f t="shared" si="55"/>
        <v>12.613792557944903</v>
      </c>
      <c r="AA77" s="76">
        <f t="shared" si="55"/>
        <v>56.661608563692475</v>
      </c>
      <c r="AB77" s="76">
        <f t="shared" si="55"/>
        <v>6.9761724030912582</v>
      </c>
      <c r="AC77" s="76">
        <f t="shared" si="55"/>
        <v>3.2984801425258872</v>
      </c>
      <c r="AD77" s="76">
        <f t="shared" si="55"/>
        <v>17.842928080384088</v>
      </c>
      <c r="AE77" s="765">
        <f t="shared" si="55"/>
        <v>42.677995389882142</v>
      </c>
      <c r="AF77" s="856">
        <f t="shared" si="55"/>
        <v>94.916127860864933</v>
      </c>
      <c r="AG77" s="500">
        <f t="shared" si="55"/>
        <v>143.43864685947841</v>
      </c>
      <c r="AH77" s="500">
        <f t="shared" si="55"/>
        <v>63.275200959184588</v>
      </c>
      <c r="AI77" s="554">
        <f t="shared" si="55"/>
        <v>2.1222572921858776</v>
      </c>
      <c r="AJ77" s="529">
        <f t="shared" si="55"/>
        <v>0</v>
      </c>
      <c r="AK77" s="793">
        <f t="shared" si="55"/>
        <v>0</v>
      </c>
      <c r="AL77" s="525">
        <f t="shared" si="55"/>
        <v>0</v>
      </c>
      <c r="AM77" s="22">
        <f t="shared" si="40"/>
        <v>24256.921426776367</v>
      </c>
      <c r="AN77" s="102">
        <f t="shared" si="41"/>
        <v>20980</v>
      </c>
      <c r="AO77" s="24">
        <f t="shared" si="41"/>
        <v>0</v>
      </c>
      <c r="AP77" s="455">
        <f t="shared" si="42"/>
        <v>53.621954504663435</v>
      </c>
      <c r="AQ77" s="301">
        <f t="shared" si="43"/>
        <v>20980</v>
      </c>
    </row>
    <row r="78" spans="2:43" ht="38.25" customHeight="1" x14ac:dyDescent="0.2">
      <c r="B78" s="152" t="s">
        <v>47</v>
      </c>
      <c r="C78" s="17">
        <f t="shared" ref="C78:Q78" si="56">C35+C14+C56</f>
        <v>0</v>
      </c>
      <c r="D78" s="94">
        <f t="shared" si="56"/>
        <v>0</v>
      </c>
      <c r="E78" s="18">
        <f t="shared" si="56"/>
        <v>15669.432494813322</v>
      </c>
      <c r="F78" s="553">
        <f t="shared" si="56"/>
        <v>6695.5447232592023</v>
      </c>
      <c r="G78" s="18">
        <f t="shared" si="56"/>
        <v>0</v>
      </c>
      <c r="H78" s="18">
        <f t="shared" si="56"/>
        <v>9024.8961693283363</v>
      </c>
      <c r="I78" s="553">
        <f t="shared" si="56"/>
        <v>0</v>
      </c>
      <c r="J78" s="553">
        <f t="shared" si="56"/>
        <v>0</v>
      </c>
      <c r="K78" s="553">
        <f t="shared" si="56"/>
        <v>134.60034337148801</v>
      </c>
      <c r="L78" s="553">
        <f t="shared" si="56"/>
        <v>124.04893250814381</v>
      </c>
      <c r="M78" s="553">
        <f t="shared" si="56"/>
        <v>1118.2433133450256</v>
      </c>
      <c r="N78" s="553">
        <f t="shared" si="56"/>
        <v>210</v>
      </c>
      <c r="O78" s="553">
        <f t="shared" si="56"/>
        <v>0</v>
      </c>
      <c r="P78" s="18">
        <f t="shared" si="56"/>
        <v>2140</v>
      </c>
      <c r="Q78" s="18">
        <f t="shared" si="56"/>
        <v>0</v>
      </c>
      <c r="R78" s="18">
        <f t="shared" si="45"/>
        <v>303.75223297171379</v>
      </c>
      <c r="S78" s="20">
        <f t="shared" si="38"/>
        <v>1857.8054056158237</v>
      </c>
      <c r="T78" s="768">
        <f t="shared" si="46"/>
        <v>158.78210138288998</v>
      </c>
      <c r="U78" s="865">
        <f t="shared" ref="U78:AL78" si="57">U35+U14+U56</f>
        <v>1089.815710180417</v>
      </c>
      <c r="V78" s="775">
        <f t="shared" si="57"/>
        <v>0</v>
      </c>
      <c r="W78" s="76">
        <f t="shared" si="57"/>
        <v>6.6827819749238673</v>
      </c>
      <c r="X78" s="76">
        <f t="shared" si="57"/>
        <v>10.549415010091368</v>
      </c>
      <c r="Y78" s="76">
        <f t="shared" si="57"/>
        <v>1.4789272603539831</v>
      </c>
      <c r="Z78" s="76">
        <f t="shared" si="57"/>
        <v>12.613792557944903</v>
      </c>
      <c r="AA78" s="76">
        <f t="shared" si="57"/>
        <v>56.661608563692475</v>
      </c>
      <c r="AB78" s="76">
        <f t="shared" si="57"/>
        <v>6.9761724030912582</v>
      </c>
      <c r="AC78" s="76">
        <f t="shared" si="57"/>
        <v>3.2984801425258872</v>
      </c>
      <c r="AD78" s="76">
        <f t="shared" si="57"/>
        <v>17.842928080384088</v>
      </c>
      <c r="AE78" s="765">
        <f t="shared" si="57"/>
        <v>42.677995389882142</v>
      </c>
      <c r="AF78" s="856">
        <f t="shared" si="57"/>
        <v>94.916127860864933</v>
      </c>
      <c r="AG78" s="500">
        <f t="shared" si="57"/>
        <v>143.43864685947841</v>
      </c>
      <c r="AH78" s="500">
        <f t="shared" si="57"/>
        <v>63.275200959184588</v>
      </c>
      <c r="AI78" s="554">
        <f t="shared" si="57"/>
        <v>2.1222572921858776</v>
      </c>
      <c r="AJ78" s="529">
        <f t="shared" si="57"/>
        <v>0</v>
      </c>
      <c r="AK78" s="793">
        <f t="shared" si="57"/>
        <v>0</v>
      </c>
      <c r="AL78" s="525">
        <f t="shared" si="57"/>
        <v>0</v>
      </c>
      <c r="AM78" s="22">
        <f t="shared" si="40"/>
        <v>38526.921426776353</v>
      </c>
      <c r="AN78" s="102">
        <f t="shared" si="41"/>
        <v>26270</v>
      </c>
      <c r="AO78" s="24">
        <f t="shared" si="41"/>
        <v>0</v>
      </c>
      <c r="AP78" s="455">
        <f t="shared" si="42"/>
        <v>59.457950437218898</v>
      </c>
      <c r="AQ78" s="301">
        <f t="shared" si="43"/>
        <v>26270</v>
      </c>
    </row>
    <row r="79" spans="2:43" ht="38.25" customHeight="1" x14ac:dyDescent="0.2">
      <c r="B79" s="151" t="s">
        <v>48</v>
      </c>
      <c r="C79" s="17">
        <f t="shared" ref="C79:Q79" si="58">C36+C15+C57</f>
        <v>0</v>
      </c>
      <c r="D79" s="94">
        <f t="shared" si="58"/>
        <v>0</v>
      </c>
      <c r="E79" s="18">
        <f t="shared" si="58"/>
        <v>3769.4324948133212</v>
      </c>
      <c r="F79" s="553">
        <f t="shared" si="58"/>
        <v>12475.544723259203</v>
      </c>
      <c r="G79" s="18">
        <f t="shared" si="58"/>
        <v>0</v>
      </c>
      <c r="H79" s="18">
        <f t="shared" si="58"/>
        <v>10314.896169328336</v>
      </c>
      <c r="I79" s="553">
        <f t="shared" si="58"/>
        <v>0</v>
      </c>
      <c r="J79" s="553">
        <f t="shared" si="58"/>
        <v>0</v>
      </c>
      <c r="K79" s="553">
        <f t="shared" si="58"/>
        <v>134.60034337148801</v>
      </c>
      <c r="L79" s="553">
        <f t="shared" si="58"/>
        <v>124.04893250814381</v>
      </c>
      <c r="M79" s="553">
        <f t="shared" si="58"/>
        <v>1118.2433133450256</v>
      </c>
      <c r="N79" s="553">
        <f t="shared" si="58"/>
        <v>130</v>
      </c>
      <c r="O79" s="553">
        <f t="shared" si="58"/>
        <v>0</v>
      </c>
      <c r="P79" s="18">
        <f t="shared" si="58"/>
        <v>3070</v>
      </c>
      <c r="Q79" s="18">
        <f t="shared" si="58"/>
        <v>0</v>
      </c>
      <c r="R79" s="18">
        <f t="shared" si="45"/>
        <v>303.75223297171379</v>
      </c>
      <c r="S79" s="20">
        <f t="shared" si="38"/>
        <v>1857.8054056158237</v>
      </c>
      <c r="T79" s="768">
        <f t="shared" si="46"/>
        <v>158.78210138288998</v>
      </c>
      <c r="U79" s="865">
        <f t="shared" ref="U79:AL79" si="59">U36+U15+U57</f>
        <v>1089.815710180417</v>
      </c>
      <c r="V79" s="775">
        <f t="shared" si="59"/>
        <v>0</v>
      </c>
      <c r="W79" s="76">
        <f t="shared" si="59"/>
        <v>6.6827819749238673</v>
      </c>
      <c r="X79" s="76">
        <f t="shared" si="59"/>
        <v>10.549415010091368</v>
      </c>
      <c r="Y79" s="76">
        <f t="shared" si="59"/>
        <v>1.4789272603539831</v>
      </c>
      <c r="Z79" s="76">
        <f t="shared" si="59"/>
        <v>12.613792557944903</v>
      </c>
      <c r="AA79" s="76">
        <f t="shared" si="59"/>
        <v>56.661608563692475</v>
      </c>
      <c r="AB79" s="76">
        <f t="shared" si="59"/>
        <v>6.9761724030912582</v>
      </c>
      <c r="AC79" s="76">
        <f t="shared" si="59"/>
        <v>3.2984801425258872</v>
      </c>
      <c r="AD79" s="76">
        <f t="shared" si="59"/>
        <v>17.842928080384088</v>
      </c>
      <c r="AE79" s="765">
        <f t="shared" si="59"/>
        <v>42.677995389882142</v>
      </c>
      <c r="AF79" s="856">
        <f t="shared" si="59"/>
        <v>94.916127860864933</v>
      </c>
      <c r="AG79" s="500">
        <f t="shared" si="59"/>
        <v>143.43864685947841</v>
      </c>
      <c r="AH79" s="500">
        <f t="shared" si="59"/>
        <v>63.275200959184588</v>
      </c>
      <c r="AI79" s="554">
        <f t="shared" si="59"/>
        <v>2.1222572921858776</v>
      </c>
      <c r="AJ79" s="529">
        <f t="shared" si="59"/>
        <v>0</v>
      </c>
      <c r="AK79" s="793">
        <f t="shared" si="59"/>
        <v>0</v>
      </c>
      <c r="AL79" s="525">
        <f t="shared" si="59"/>
        <v>0</v>
      </c>
      <c r="AM79" s="22">
        <f t="shared" si="40"/>
        <v>34546.92142677636</v>
      </c>
      <c r="AN79" s="102">
        <f t="shared" si="41"/>
        <v>37770</v>
      </c>
      <c r="AO79" s="24">
        <f t="shared" si="41"/>
        <v>0</v>
      </c>
      <c r="AP79" s="455">
        <f t="shared" si="42"/>
        <v>47.771559885546893</v>
      </c>
      <c r="AQ79" s="301">
        <f t="shared" si="43"/>
        <v>37770</v>
      </c>
    </row>
    <row r="80" spans="2:43" ht="38.25" customHeight="1" x14ac:dyDescent="0.2">
      <c r="B80" s="152" t="s">
        <v>49</v>
      </c>
      <c r="C80" s="17">
        <f t="shared" ref="C80:Q80" si="60">C37+C16+C58</f>
        <v>0</v>
      </c>
      <c r="D80" s="94">
        <f t="shared" si="60"/>
        <v>0</v>
      </c>
      <c r="E80" s="18">
        <f t="shared" si="60"/>
        <v>4609.4324948133217</v>
      </c>
      <c r="F80" s="553">
        <f t="shared" si="60"/>
        <v>6095.5447232592023</v>
      </c>
      <c r="G80" s="18">
        <f t="shared" si="60"/>
        <v>0</v>
      </c>
      <c r="H80" s="18">
        <f t="shared" si="60"/>
        <v>5464.8961693283363</v>
      </c>
      <c r="I80" s="553">
        <f t="shared" si="60"/>
        <v>0</v>
      </c>
      <c r="J80" s="553">
        <f t="shared" si="60"/>
        <v>0</v>
      </c>
      <c r="K80" s="553">
        <f t="shared" si="60"/>
        <v>134.60034337148801</v>
      </c>
      <c r="L80" s="553">
        <f t="shared" si="60"/>
        <v>124.04893250814381</v>
      </c>
      <c r="M80" s="553">
        <f t="shared" si="60"/>
        <v>1118.2433133450256</v>
      </c>
      <c r="N80" s="553">
        <f t="shared" si="60"/>
        <v>300</v>
      </c>
      <c r="O80" s="553">
        <f t="shared" si="60"/>
        <v>0</v>
      </c>
      <c r="P80" s="18">
        <f t="shared" si="60"/>
        <v>3700</v>
      </c>
      <c r="Q80" s="18">
        <f t="shared" si="60"/>
        <v>0</v>
      </c>
      <c r="R80" s="18">
        <f t="shared" si="45"/>
        <v>303.75223297171379</v>
      </c>
      <c r="S80" s="20">
        <f t="shared" si="38"/>
        <v>1857.8054056158237</v>
      </c>
      <c r="T80" s="768">
        <f t="shared" si="46"/>
        <v>158.78210138288998</v>
      </c>
      <c r="U80" s="865">
        <f t="shared" ref="U80:AL80" si="61">U37+U16+U58</f>
        <v>1089.815710180417</v>
      </c>
      <c r="V80" s="775">
        <f t="shared" si="61"/>
        <v>0</v>
      </c>
      <c r="W80" s="76">
        <f t="shared" si="61"/>
        <v>6.6827819749238673</v>
      </c>
      <c r="X80" s="76">
        <f t="shared" si="61"/>
        <v>10.549415010091368</v>
      </c>
      <c r="Y80" s="76">
        <f t="shared" si="61"/>
        <v>1.4789272603539831</v>
      </c>
      <c r="Z80" s="76">
        <f t="shared" si="61"/>
        <v>12.613792557944903</v>
      </c>
      <c r="AA80" s="76">
        <f t="shared" si="61"/>
        <v>56.661608563692475</v>
      </c>
      <c r="AB80" s="76">
        <f t="shared" si="61"/>
        <v>6.9761724030912582</v>
      </c>
      <c r="AC80" s="76">
        <f t="shared" si="61"/>
        <v>3.2984801425258872</v>
      </c>
      <c r="AD80" s="76">
        <f t="shared" si="61"/>
        <v>17.842928080384088</v>
      </c>
      <c r="AE80" s="765">
        <f t="shared" si="61"/>
        <v>42.677995389882142</v>
      </c>
      <c r="AF80" s="856">
        <f t="shared" si="61"/>
        <v>94.916127860864933</v>
      </c>
      <c r="AG80" s="500">
        <f t="shared" si="61"/>
        <v>143.43864685947841</v>
      </c>
      <c r="AH80" s="500">
        <f t="shared" si="61"/>
        <v>63.275200959184588</v>
      </c>
      <c r="AI80" s="554">
        <f t="shared" si="61"/>
        <v>2.1222572921858776</v>
      </c>
      <c r="AJ80" s="529">
        <f t="shared" si="61"/>
        <v>0</v>
      </c>
      <c r="AK80" s="793">
        <f t="shared" si="61"/>
        <v>0</v>
      </c>
      <c r="AL80" s="525">
        <f t="shared" si="61"/>
        <v>0</v>
      </c>
      <c r="AM80" s="22">
        <f t="shared" si="40"/>
        <v>24956.921426776364</v>
      </c>
      <c r="AN80" s="102">
        <f t="shared" si="41"/>
        <v>15450</v>
      </c>
      <c r="AO80" s="24">
        <f t="shared" si="41"/>
        <v>0</v>
      </c>
      <c r="AP80" s="455">
        <f t="shared" si="42"/>
        <v>61.763976431617529</v>
      </c>
      <c r="AQ80" s="301">
        <f>AN80+AO80</f>
        <v>15450</v>
      </c>
    </row>
    <row r="81" spans="2:43" ht="38.25" customHeight="1" x14ac:dyDescent="0.2">
      <c r="B81" s="152" t="s">
        <v>50</v>
      </c>
      <c r="C81" s="17">
        <f t="shared" ref="C81:Q81" si="62">C38+C17+C59</f>
        <v>1190</v>
      </c>
      <c r="D81" s="94">
        <f t="shared" si="62"/>
        <v>0</v>
      </c>
      <c r="E81" s="18">
        <f t="shared" si="62"/>
        <v>8729.4324948133217</v>
      </c>
      <c r="F81" s="553">
        <f t="shared" si="62"/>
        <v>5575.5447232592023</v>
      </c>
      <c r="G81" s="18">
        <f t="shared" si="62"/>
        <v>0</v>
      </c>
      <c r="H81" s="18">
        <f t="shared" si="62"/>
        <v>5384.8961693283363</v>
      </c>
      <c r="I81" s="553">
        <f t="shared" si="62"/>
        <v>0</v>
      </c>
      <c r="J81" s="553">
        <f t="shared" si="62"/>
        <v>0</v>
      </c>
      <c r="K81" s="553">
        <f t="shared" si="62"/>
        <v>134.60034337148801</v>
      </c>
      <c r="L81" s="553">
        <f t="shared" si="62"/>
        <v>124.04893250814381</v>
      </c>
      <c r="M81" s="553">
        <f t="shared" si="62"/>
        <v>1118.2433133450256</v>
      </c>
      <c r="N81" s="553">
        <f t="shared" si="62"/>
        <v>360</v>
      </c>
      <c r="O81" s="553">
        <f t="shared" si="62"/>
        <v>0</v>
      </c>
      <c r="P81" s="18">
        <f t="shared" si="62"/>
        <v>4060</v>
      </c>
      <c r="Q81" s="18">
        <f t="shared" si="62"/>
        <v>0</v>
      </c>
      <c r="R81" s="18">
        <f t="shared" si="45"/>
        <v>303.75223297171379</v>
      </c>
      <c r="S81" s="20">
        <f t="shared" si="38"/>
        <v>1857.8054056158237</v>
      </c>
      <c r="T81" s="768">
        <f t="shared" si="46"/>
        <v>158.78210138288998</v>
      </c>
      <c r="U81" s="865">
        <f t="shared" ref="U81:AL81" si="63">U38+U17+U59</f>
        <v>1089.815710180417</v>
      </c>
      <c r="V81" s="775">
        <f t="shared" si="63"/>
        <v>0</v>
      </c>
      <c r="W81" s="76">
        <f t="shared" si="63"/>
        <v>6.6827819749238673</v>
      </c>
      <c r="X81" s="76">
        <f t="shared" si="63"/>
        <v>10.549415010091368</v>
      </c>
      <c r="Y81" s="76">
        <f t="shared" si="63"/>
        <v>1.4789272603539831</v>
      </c>
      <c r="Z81" s="76">
        <f t="shared" si="63"/>
        <v>12.613792557944903</v>
      </c>
      <c r="AA81" s="76">
        <f t="shared" si="63"/>
        <v>56.661608563692475</v>
      </c>
      <c r="AB81" s="76">
        <f t="shared" si="63"/>
        <v>6.9761724030912582</v>
      </c>
      <c r="AC81" s="76">
        <f t="shared" si="63"/>
        <v>3.2984801425258872</v>
      </c>
      <c r="AD81" s="76">
        <f t="shared" si="63"/>
        <v>17.842928080384088</v>
      </c>
      <c r="AE81" s="765">
        <f t="shared" si="63"/>
        <v>42.677995389882142</v>
      </c>
      <c r="AF81" s="856">
        <f t="shared" si="63"/>
        <v>94.916127860864933</v>
      </c>
      <c r="AG81" s="500">
        <f t="shared" si="63"/>
        <v>143.43864685947841</v>
      </c>
      <c r="AH81" s="500">
        <f t="shared" si="63"/>
        <v>63.275200959184588</v>
      </c>
      <c r="AI81" s="554">
        <f t="shared" si="63"/>
        <v>2.1222572921858776</v>
      </c>
      <c r="AJ81" s="529">
        <f t="shared" si="63"/>
        <v>0</v>
      </c>
      <c r="AK81" s="793">
        <f t="shared" si="63"/>
        <v>0</v>
      </c>
      <c r="AL81" s="525">
        <f t="shared" si="63"/>
        <v>0</v>
      </c>
      <c r="AM81" s="22">
        <f t="shared" si="40"/>
        <v>30086.921426776364</v>
      </c>
      <c r="AN81" s="102">
        <f t="shared" si="41"/>
        <v>14910</v>
      </c>
      <c r="AO81" s="24">
        <f t="shared" si="41"/>
        <v>0</v>
      </c>
      <c r="AP81" s="455">
        <f t="shared" si="42"/>
        <v>66.864399769519594</v>
      </c>
      <c r="AQ81" s="301">
        <f t="shared" si="43"/>
        <v>14910</v>
      </c>
    </row>
    <row r="82" spans="2:43" ht="38.25" customHeight="1" x14ac:dyDescent="0.2">
      <c r="B82" s="151" t="s">
        <v>51</v>
      </c>
      <c r="C82" s="17">
        <f t="shared" ref="C82:Q82" si="64">C39+C18+C60</f>
        <v>520</v>
      </c>
      <c r="D82" s="94">
        <f t="shared" si="64"/>
        <v>0</v>
      </c>
      <c r="E82" s="18">
        <f t="shared" si="64"/>
        <v>969.43249481332134</v>
      </c>
      <c r="F82" s="553">
        <f t="shared" si="64"/>
        <v>4705.5447232592023</v>
      </c>
      <c r="G82" s="18">
        <f t="shared" si="64"/>
        <v>0</v>
      </c>
      <c r="H82" s="18">
        <f t="shared" si="64"/>
        <v>5334.8961693283363</v>
      </c>
      <c r="I82" s="553">
        <f t="shared" si="64"/>
        <v>0</v>
      </c>
      <c r="J82" s="553">
        <f t="shared" si="64"/>
        <v>0</v>
      </c>
      <c r="K82" s="553">
        <f t="shared" si="64"/>
        <v>134.60034337148801</v>
      </c>
      <c r="L82" s="553">
        <f t="shared" si="64"/>
        <v>124.04893250814381</v>
      </c>
      <c r="M82" s="553">
        <f t="shared" si="64"/>
        <v>1118.2433133450256</v>
      </c>
      <c r="N82" s="553">
        <f t="shared" si="64"/>
        <v>350</v>
      </c>
      <c r="O82" s="553">
        <f t="shared" si="64"/>
        <v>0</v>
      </c>
      <c r="P82" s="18">
        <f t="shared" si="64"/>
        <v>1800</v>
      </c>
      <c r="Q82" s="18">
        <f t="shared" si="64"/>
        <v>0</v>
      </c>
      <c r="R82" s="18">
        <f t="shared" si="45"/>
        <v>303.75223297171379</v>
      </c>
      <c r="S82" s="20">
        <f t="shared" si="38"/>
        <v>1857.8054056158237</v>
      </c>
      <c r="T82" s="768">
        <f t="shared" si="46"/>
        <v>158.78210138288998</v>
      </c>
      <c r="U82" s="865">
        <f t="shared" ref="U82:AL82" si="65">U39+U18+U60</f>
        <v>1089.815710180417</v>
      </c>
      <c r="V82" s="775">
        <f t="shared" si="65"/>
        <v>0</v>
      </c>
      <c r="W82" s="76">
        <f t="shared" si="65"/>
        <v>6.6827819749238673</v>
      </c>
      <c r="X82" s="76">
        <f t="shared" si="65"/>
        <v>10.549415010091368</v>
      </c>
      <c r="Y82" s="76">
        <f t="shared" si="65"/>
        <v>1.4789272603539831</v>
      </c>
      <c r="Z82" s="76">
        <f t="shared" si="65"/>
        <v>12.613792557944903</v>
      </c>
      <c r="AA82" s="76">
        <f t="shared" si="65"/>
        <v>56.661608563692475</v>
      </c>
      <c r="AB82" s="76">
        <f t="shared" si="65"/>
        <v>6.9761724030912582</v>
      </c>
      <c r="AC82" s="76">
        <f t="shared" si="65"/>
        <v>3.2984801425258872</v>
      </c>
      <c r="AD82" s="76">
        <f t="shared" si="65"/>
        <v>17.842928080384088</v>
      </c>
      <c r="AE82" s="765">
        <f t="shared" si="65"/>
        <v>42.677995389882142</v>
      </c>
      <c r="AF82" s="856">
        <f t="shared" si="65"/>
        <v>94.916127860864933</v>
      </c>
      <c r="AG82" s="500">
        <f t="shared" si="65"/>
        <v>143.43864685947841</v>
      </c>
      <c r="AH82" s="500">
        <f t="shared" si="65"/>
        <v>63.275200959184588</v>
      </c>
      <c r="AI82" s="554">
        <f t="shared" si="65"/>
        <v>2.1222572921858776</v>
      </c>
      <c r="AJ82" s="529">
        <f t="shared" si="65"/>
        <v>0</v>
      </c>
      <c r="AK82" s="793">
        <f t="shared" si="65"/>
        <v>0</v>
      </c>
      <c r="AL82" s="525">
        <f t="shared" si="65"/>
        <v>0</v>
      </c>
      <c r="AM82" s="22">
        <f t="shared" si="40"/>
        <v>18466.921426776364</v>
      </c>
      <c r="AN82" s="102">
        <f t="shared" si="41"/>
        <v>13390</v>
      </c>
      <c r="AO82" s="24">
        <f t="shared" si="41"/>
        <v>0</v>
      </c>
      <c r="AP82" s="455">
        <f t="shared" si="42"/>
        <v>57.968317714638161</v>
      </c>
      <c r="AQ82" s="301">
        <f t="shared" si="43"/>
        <v>13390</v>
      </c>
    </row>
    <row r="83" spans="2:43" ht="38.25" customHeight="1" thickBot="1" x14ac:dyDescent="0.25">
      <c r="B83" s="154" t="s">
        <v>52</v>
      </c>
      <c r="C83" s="295">
        <f t="shared" ref="C83:Q83" si="66">C40+C19+C61</f>
        <v>570</v>
      </c>
      <c r="D83" s="295">
        <f t="shared" si="66"/>
        <v>29980</v>
      </c>
      <c r="E83" s="98">
        <f t="shared" si="66"/>
        <v>5369.4324948133217</v>
      </c>
      <c r="F83" s="623">
        <f t="shared" si="66"/>
        <v>5105.5447232592023</v>
      </c>
      <c r="G83" s="98">
        <f t="shared" si="66"/>
        <v>0</v>
      </c>
      <c r="H83" s="98">
        <f t="shared" si="66"/>
        <v>3964.8961693283363</v>
      </c>
      <c r="I83" s="623">
        <f t="shared" si="66"/>
        <v>0</v>
      </c>
      <c r="J83" s="623">
        <f t="shared" si="66"/>
        <v>0</v>
      </c>
      <c r="K83" s="623">
        <f t="shared" si="66"/>
        <v>8453.6003433714886</v>
      </c>
      <c r="L83" s="623">
        <f t="shared" si="66"/>
        <v>124.04893250814381</v>
      </c>
      <c r="M83" s="623">
        <f t="shared" si="66"/>
        <v>1118.2433133450256</v>
      </c>
      <c r="N83" s="623">
        <f t="shared" si="66"/>
        <v>0</v>
      </c>
      <c r="O83" s="623">
        <f t="shared" si="66"/>
        <v>0</v>
      </c>
      <c r="P83" s="98">
        <f t="shared" si="66"/>
        <v>2220</v>
      </c>
      <c r="Q83" s="98">
        <f t="shared" si="66"/>
        <v>1340</v>
      </c>
      <c r="R83" s="98">
        <f t="shared" si="45"/>
        <v>761.75223297171374</v>
      </c>
      <c r="S83" s="296">
        <f t="shared" si="38"/>
        <v>1857.8054056158237</v>
      </c>
      <c r="T83" s="868">
        <f t="shared" si="46"/>
        <v>361.78210138289</v>
      </c>
      <c r="U83" s="866">
        <f t="shared" ref="U83:AL83" si="67">U40+U19+U61</f>
        <v>1089.815710180417</v>
      </c>
      <c r="V83" s="860">
        <f t="shared" si="67"/>
        <v>0</v>
      </c>
      <c r="W83" s="666">
        <f t="shared" si="67"/>
        <v>6.6827819749238673</v>
      </c>
      <c r="X83" s="666">
        <f t="shared" si="67"/>
        <v>10.549415010091368</v>
      </c>
      <c r="Y83" s="666">
        <f t="shared" si="67"/>
        <v>1.4789272603539831</v>
      </c>
      <c r="Z83" s="666">
        <f t="shared" si="67"/>
        <v>12.613792557944903</v>
      </c>
      <c r="AA83" s="666">
        <f t="shared" si="67"/>
        <v>56.661608563692475</v>
      </c>
      <c r="AB83" s="666">
        <f t="shared" si="67"/>
        <v>6.9761724030912582</v>
      </c>
      <c r="AC83" s="666">
        <f t="shared" si="67"/>
        <v>3.2984801425258872</v>
      </c>
      <c r="AD83" s="666">
        <f t="shared" si="67"/>
        <v>220.8429280803841</v>
      </c>
      <c r="AE83" s="861">
        <f t="shared" si="67"/>
        <v>42.677995389882142</v>
      </c>
      <c r="AF83" s="855">
        <f t="shared" si="67"/>
        <v>94.916127860864933</v>
      </c>
      <c r="AG83" s="688">
        <f t="shared" si="67"/>
        <v>601.43864685947847</v>
      </c>
      <c r="AH83" s="688">
        <f t="shared" si="67"/>
        <v>63.275200959184588</v>
      </c>
      <c r="AI83" s="689">
        <f t="shared" si="67"/>
        <v>2.1222572921858776</v>
      </c>
      <c r="AJ83" s="667">
        <f t="shared" si="67"/>
        <v>0</v>
      </c>
      <c r="AK83" s="851">
        <f t="shared" si="67"/>
        <v>0</v>
      </c>
      <c r="AL83" s="853">
        <f t="shared" si="67"/>
        <v>0</v>
      </c>
      <c r="AM83" s="461">
        <f>SUM(C83:S83)+T83+U83+AJ83+AK83+AL83</f>
        <v>62316.921426776353</v>
      </c>
      <c r="AN83" s="299">
        <f t="shared" si="41"/>
        <v>17850</v>
      </c>
      <c r="AO83" s="670">
        <f t="shared" si="41"/>
        <v>0</v>
      </c>
      <c r="AP83" s="671">
        <f t="shared" si="42"/>
        <v>77.733958492713214</v>
      </c>
      <c r="AQ83" s="692">
        <f t="shared" si="43"/>
        <v>17850</v>
      </c>
    </row>
    <row r="84" spans="2:43" ht="26.25" customHeight="1" thickBot="1" x14ac:dyDescent="0.25">
      <c r="B84" s="35" t="s">
        <v>53</v>
      </c>
      <c r="C84" s="82">
        <f t="shared" ref="C84:AL84" si="68">SUM(C72:C83)</f>
        <v>2320</v>
      </c>
      <c r="D84" s="82">
        <f t="shared" si="68"/>
        <v>29980</v>
      </c>
      <c r="E84" s="83">
        <f t="shared" si="68"/>
        <v>56293.189937759853</v>
      </c>
      <c r="F84" s="83">
        <f t="shared" si="68"/>
        <v>64806.536679110439</v>
      </c>
      <c r="G84" s="83">
        <f t="shared" si="68"/>
        <v>0</v>
      </c>
      <c r="H84" s="83">
        <f t="shared" si="68"/>
        <v>60748.754031940029</v>
      </c>
      <c r="I84" s="83">
        <f t="shared" si="68"/>
        <v>0</v>
      </c>
      <c r="J84" s="83">
        <f t="shared" si="68"/>
        <v>0</v>
      </c>
      <c r="K84" s="115">
        <f t="shared" si="68"/>
        <v>9934.2041204578563</v>
      </c>
      <c r="L84" s="83">
        <f t="shared" si="68"/>
        <v>1488.5871900977254</v>
      </c>
      <c r="M84" s="83">
        <f t="shared" si="68"/>
        <v>13418.919760140305</v>
      </c>
      <c r="N84" s="83">
        <f t="shared" si="68"/>
        <v>2580</v>
      </c>
      <c r="O84" s="83">
        <f t="shared" si="68"/>
        <v>0</v>
      </c>
      <c r="P84" s="83">
        <f t="shared" si="68"/>
        <v>28600</v>
      </c>
      <c r="Q84" s="83">
        <f t="shared" si="68"/>
        <v>1340</v>
      </c>
      <c r="R84" s="83">
        <f>SUM(R72:R83)</f>
        <v>4103.0267956605658</v>
      </c>
      <c r="S84" s="84">
        <f t="shared" si="68"/>
        <v>22293.664867389889</v>
      </c>
      <c r="T84" s="769">
        <f t="shared" si="68"/>
        <v>2108.3852165946801</v>
      </c>
      <c r="U84" s="772">
        <f t="shared" si="68"/>
        <v>13077.788522165005</v>
      </c>
      <c r="V84" s="530">
        <f t="shared" si="68"/>
        <v>0</v>
      </c>
      <c r="W84" s="85">
        <f t="shared" si="68"/>
        <v>80.193383699086425</v>
      </c>
      <c r="X84" s="85">
        <f t="shared" si="68"/>
        <v>126.5929801210964</v>
      </c>
      <c r="Y84" s="85">
        <f t="shared" si="68"/>
        <v>17.747127124247797</v>
      </c>
      <c r="Z84" s="85">
        <f t="shared" si="68"/>
        <v>151.36551069533883</v>
      </c>
      <c r="AA84" s="85">
        <f t="shared" si="68"/>
        <v>679.93930276430956</v>
      </c>
      <c r="AB84" s="85">
        <f t="shared" si="68"/>
        <v>83.71406883709507</v>
      </c>
      <c r="AC84" s="85">
        <f t="shared" si="68"/>
        <v>39.581761710310644</v>
      </c>
      <c r="AD84" s="85">
        <f t="shared" si="68"/>
        <v>417.11513696460906</v>
      </c>
      <c r="AE84" s="87">
        <f t="shared" si="68"/>
        <v>512.1359446785857</v>
      </c>
      <c r="AF84" s="183">
        <f t="shared" si="68"/>
        <v>1138.9935343303789</v>
      </c>
      <c r="AG84" s="120">
        <f t="shared" si="68"/>
        <v>2179.2637623137416</v>
      </c>
      <c r="AH84" s="419">
        <f t="shared" si="68"/>
        <v>759.30241151021482</v>
      </c>
      <c r="AI84" s="183">
        <f t="shared" si="68"/>
        <v>25.467087506230538</v>
      </c>
      <c r="AJ84" s="530">
        <f t="shared" si="68"/>
        <v>0</v>
      </c>
      <c r="AK84" s="196">
        <f t="shared" si="68"/>
        <v>0</v>
      </c>
      <c r="AL84" s="598">
        <f t="shared" si="68"/>
        <v>0</v>
      </c>
      <c r="AM84" s="461">
        <f>SUM(C84:S84)+T84+U84+AJ84+AK84+AL84</f>
        <v>313093.05712131632</v>
      </c>
      <c r="AN84" s="324">
        <f>SUM(AN72:AN83)</f>
        <v>207260</v>
      </c>
      <c r="AO84" s="266">
        <f>SUM(AO72:AO83)</f>
        <v>0</v>
      </c>
      <c r="AP84" s="454">
        <f t="shared" si="42"/>
        <v>60.169350950564528</v>
      </c>
      <c r="AQ84" s="200">
        <f t="shared" si="43"/>
        <v>207260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8" spans="2:10" ht="16.5" x14ac:dyDescent="0.25">
      <c r="B108" s="1074"/>
      <c r="C108" s="1074"/>
      <c r="D108" s="1074"/>
      <c r="E108" s="1074"/>
      <c r="F108" s="1074"/>
      <c r="G108" s="1074"/>
      <c r="H108" s="1074"/>
      <c r="I108" s="1074"/>
      <c r="J108" s="1074"/>
    </row>
    <row r="109" spans="2:10" ht="16.5" x14ac:dyDescent="0.25">
      <c r="B109" s="1073"/>
      <c r="C109" s="1073"/>
      <c r="D109" s="1073"/>
      <c r="E109" s="1073"/>
      <c r="F109" s="1073"/>
      <c r="G109" s="1073"/>
      <c r="H109" s="1073"/>
      <c r="I109" s="1073"/>
      <c r="J109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9:J109"/>
    <mergeCell ref="B67:AQ67"/>
    <mergeCell ref="B68:AQ68"/>
    <mergeCell ref="B108:J108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52225" r:id="rId4">
          <objectPr defaultSize="0" r:id="rId5">
            <anchor moveWithCells="1" sizeWithCells="1">
              <from>
                <xdr:col>1</xdr:col>
                <xdr:colOff>752475</xdr:colOff>
                <xdr:row>0</xdr:row>
                <xdr:rowOff>190500</xdr:rowOff>
              </from>
              <to>
                <xdr:col>2</xdr:col>
                <xdr:colOff>800100</xdr:colOff>
                <xdr:row>3</xdr:row>
                <xdr:rowOff>152400</xdr:rowOff>
              </to>
            </anchor>
          </objectPr>
        </oleObject>
      </mc:Choice>
      <mc:Fallback>
        <oleObject progId="Word.Document.8" shapeId="522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Q108"/>
  <sheetViews>
    <sheetView topLeftCell="I50" zoomScale="59" zoomScaleNormal="59" workbookViewId="0">
      <selection activeCell="AM72" sqref="AM72:AM83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4.57031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8" width="12.7109375" style="1" customWidth="1"/>
    <col min="19" max="19" width="17.140625" style="1" bestFit="1" customWidth="1"/>
    <col min="20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248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70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60</v>
      </c>
      <c r="D8" s="295"/>
      <c r="E8" s="295"/>
      <c r="F8" s="295">
        <v>1520</v>
      </c>
      <c r="G8" s="295"/>
      <c r="H8" s="295">
        <v>2220</v>
      </c>
      <c r="I8" s="465"/>
      <c r="J8" s="18"/>
      <c r="K8" s="295"/>
      <c r="L8" s="465"/>
      <c r="M8" s="295"/>
      <c r="N8" s="295">
        <v>80</v>
      </c>
      <c r="O8" s="465"/>
      <c r="P8" s="295">
        <v>300</v>
      </c>
      <c r="Q8" s="295"/>
      <c r="R8" s="295"/>
      <c r="S8" s="497"/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>
        <v>0</v>
      </c>
      <c r="AG8" s="494">
        <v>0</v>
      </c>
      <c r="AH8" s="494">
        <v>0</v>
      </c>
      <c r="AI8" s="835">
        <v>0</v>
      </c>
      <c r="AJ8" s="77">
        <v>0</v>
      </c>
      <c r="AK8" s="21">
        <v>0</v>
      </c>
      <c r="AL8" s="525">
        <v>0</v>
      </c>
      <c r="AM8" s="27">
        <f t="shared" ref="AM8:AM19" si="0">SUM(C8:S8)+T8+U8+AJ8+AK8+AL8</f>
        <v>4180</v>
      </c>
      <c r="AN8" s="896">
        <v>9930</v>
      </c>
      <c r="AO8" s="281">
        <v>0</v>
      </c>
      <c r="AP8" s="14">
        <f t="shared" ref="AP8:AP20" si="1">(AM8*100)/(AM8+AQ8)</f>
        <v>29.6243798724309</v>
      </c>
      <c r="AQ8" s="550">
        <f t="shared" ref="AQ8:AQ20" si="2">AN8+AO8</f>
        <v>9930</v>
      </c>
    </row>
    <row r="9" spans="2:43" ht="26.25" customHeight="1" x14ac:dyDescent="0.2">
      <c r="B9" s="151" t="s">
        <v>42</v>
      </c>
      <c r="C9" s="94">
        <v>0</v>
      </c>
      <c r="D9" s="295"/>
      <c r="E9" s="94"/>
      <c r="F9" s="94">
        <v>1660</v>
      </c>
      <c r="G9" s="94"/>
      <c r="H9" s="94">
        <v>980</v>
      </c>
      <c r="I9" s="332"/>
      <c r="J9" s="18"/>
      <c r="K9" s="94"/>
      <c r="L9" s="332"/>
      <c r="M9" s="94"/>
      <c r="N9" s="94">
        <v>50</v>
      </c>
      <c r="O9" s="332"/>
      <c r="P9" s="18">
        <v>1000</v>
      </c>
      <c r="Q9" s="18"/>
      <c r="R9" s="295"/>
      <c r="S9" s="20"/>
      <c r="T9" s="771">
        <f t="shared" ref="T9:T19" si="3">SUM(V9:AE9)</f>
        <v>0</v>
      </c>
      <c r="U9" s="892"/>
      <c r="V9" s="467"/>
      <c r="W9" s="467"/>
      <c r="X9" s="467"/>
      <c r="Y9" s="467"/>
      <c r="Z9" s="467"/>
      <c r="AA9" s="467"/>
      <c r="AB9" s="467"/>
      <c r="AC9" s="467"/>
      <c r="AD9" s="477"/>
      <c r="AE9" s="512"/>
      <c r="AF9" s="17">
        <v>0</v>
      </c>
      <c r="AG9" s="18">
        <v>0</v>
      </c>
      <c r="AH9" s="18">
        <v>0</v>
      </c>
      <c r="AI9" s="520">
        <v>0</v>
      </c>
      <c r="AJ9" s="77"/>
      <c r="AK9" s="21"/>
      <c r="AL9" s="525"/>
      <c r="AM9" s="22">
        <f t="shared" si="0"/>
        <v>3690</v>
      </c>
      <c r="AN9" s="423">
        <v>10730</v>
      </c>
      <c r="AO9" s="24">
        <v>0</v>
      </c>
      <c r="AP9" s="25">
        <f t="shared" si="1"/>
        <v>25.589459084604716</v>
      </c>
      <c r="AQ9" s="301">
        <f t="shared" si="2"/>
        <v>10730</v>
      </c>
    </row>
    <row r="10" spans="2:43" ht="26.25" customHeight="1" x14ac:dyDescent="0.2">
      <c r="B10" s="152" t="s">
        <v>43</v>
      </c>
      <c r="C10" s="94">
        <v>0</v>
      </c>
      <c r="D10" s="295"/>
      <c r="E10" s="94"/>
      <c r="F10" s="94">
        <v>1660</v>
      </c>
      <c r="G10" s="94"/>
      <c r="H10" s="94">
        <v>2940</v>
      </c>
      <c r="I10" s="332"/>
      <c r="J10" s="18"/>
      <c r="K10" s="94"/>
      <c r="L10" s="332"/>
      <c r="M10" s="94"/>
      <c r="N10" s="94">
        <v>180</v>
      </c>
      <c r="O10" s="332"/>
      <c r="P10" s="18">
        <v>1470</v>
      </c>
      <c r="Q10" s="18"/>
      <c r="R10" s="295"/>
      <c r="S10" s="20"/>
      <c r="T10" s="771">
        <f t="shared" si="3"/>
        <v>0</v>
      </c>
      <c r="U10" s="892"/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>
        <v>0</v>
      </c>
      <c r="AG10" s="18">
        <v>0</v>
      </c>
      <c r="AH10" s="18">
        <v>0</v>
      </c>
      <c r="AI10" s="520">
        <v>0</v>
      </c>
      <c r="AJ10" s="181"/>
      <c r="AK10" s="180"/>
      <c r="AL10" s="526"/>
      <c r="AM10" s="22">
        <f t="shared" si="0"/>
        <v>6250</v>
      </c>
      <c r="AN10" s="423">
        <v>10760</v>
      </c>
      <c r="AO10" s="24">
        <v>0</v>
      </c>
      <c r="AP10" s="25">
        <f t="shared" si="1"/>
        <v>36.743092298647852</v>
      </c>
      <c r="AQ10" s="301">
        <f t="shared" si="2"/>
        <v>10760</v>
      </c>
    </row>
    <row r="11" spans="2:43" ht="26.25" customHeight="1" x14ac:dyDescent="0.2">
      <c r="B11" s="152" t="s">
        <v>44</v>
      </c>
      <c r="C11" s="94">
        <v>0</v>
      </c>
      <c r="D11" s="295"/>
      <c r="E11" s="94"/>
      <c r="F11" s="94">
        <v>1860</v>
      </c>
      <c r="G11" s="94"/>
      <c r="H11" s="94">
        <v>1220</v>
      </c>
      <c r="I11" s="332"/>
      <c r="J11" s="18"/>
      <c r="K11" s="94"/>
      <c r="L11" s="332"/>
      <c r="M11" s="94"/>
      <c r="N11" s="94">
        <v>70</v>
      </c>
      <c r="O11" s="332"/>
      <c r="P11" s="18">
        <v>1800</v>
      </c>
      <c r="Q11" s="18"/>
      <c r="R11" s="295"/>
      <c r="S11" s="20"/>
      <c r="T11" s="771">
        <f t="shared" si="3"/>
        <v>0</v>
      </c>
      <c r="U11" s="892"/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>
        <v>0</v>
      </c>
      <c r="AG11" s="18">
        <v>0</v>
      </c>
      <c r="AH11" s="18">
        <v>0</v>
      </c>
      <c r="AI11" s="520">
        <v>0</v>
      </c>
      <c r="AJ11" s="181"/>
      <c r="AK11" s="180"/>
      <c r="AL11" s="526"/>
      <c r="AM11" s="22">
        <f t="shared" si="0"/>
        <v>4950</v>
      </c>
      <c r="AN11" s="423">
        <v>13070</v>
      </c>
      <c r="AO11" s="24">
        <v>0</v>
      </c>
      <c r="AP11" s="25">
        <f t="shared" si="1"/>
        <v>27.469478357380687</v>
      </c>
      <c r="AQ11" s="301">
        <f t="shared" si="2"/>
        <v>13070</v>
      </c>
    </row>
    <row r="12" spans="2:43" ht="26.25" customHeight="1" x14ac:dyDescent="0.2">
      <c r="B12" s="153" t="s">
        <v>45</v>
      </c>
      <c r="C12" s="94">
        <v>0</v>
      </c>
      <c r="D12" s="94"/>
      <c r="E12" s="94"/>
      <c r="F12" s="94">
        <v>1500</v>
      </c>
      <c r="G12" s="94"/>
      <c r="H12" s="94">
        <v>3640</v>
      </c>
      <c r="I12" s="332"/>
      <c r="J12" s="18"/>
      <c r="K12" s="94"/>
      <c r="L12" s="332"/>
      <c r="M12" s="94"/>
      <c r="N12" s="94">
        <v>260</v>
      </c>
      <c r="O12" s="332"/>
      <c r="P12" s="18">
        <v>1890</v>
      </c>
      <c r="Q12" s="18"/>
      <c r="R12" s="295"/>
      <c r="S12" s="20"/>
      <c r="T12" s="771">
        <f t="shared" si="3"/>
        <v>0</v>
      </c>
      <c r="U12" s="892"/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>
        <v>0</v>
      </c>
      <c r="AG12" s="18">
        <v>0</v>
      </c>
      <c r="AH12" s="18">
        <v>0</v>
      </c>
      <c r="AI12" s="520">
        <v>0</v>
      </c>
      <c r="AJ12" s="181"/>
      <c r="AK12" s="180"/>
      <c r="AL12" s="526"/>
      <c r="AM12" s="22">
        <f t="shared" si="0"/>
        <v>7290</v>
      </c>
      <c r="AN12" s="423">
        <v>17060</v>
      </c>
      <c r="AO12" s="24">
        <v>0</v>
      </c>
      <c r="AP12" s="25">
        <f t="shared" si="1"/>
        <v>29.938398357289529</v>
      </c>
      <c r="AQ12" s="301">
        <f t="shared" si="2"/>
        <v>17060</v>
      </c>
    </row>
    <row r="13" spans="2:43" ht="26.25" customHeight="1" x14ac:dyDescent="0.2">
      <c r="B13" s="151" t="s">
        <v>46</v>
      </c>
      <c r="C13" s="95">
        <v>0</v>
      </c>
      <c r="D13" s="95"/>
      <c r="E13" s="95">
        <v>4550</v>
      </c>
      <c r="F13" s="95">
        <v>1340</v>
      </c>
      <c r="G13" s="94"/>
      <c r="H13" s="95">
        <v>1170</v>
      </c>
      <c r="I13" s="277"/>
      <c r="J13" s="18"/>
      <c r="K13" s="18"/>
      <c r="L13" s="277"/>
      <c r="M13" s="94"/>
      <c r="N13" s="18">
        <v>150</v>
      </c>
      <c r="O13" s="277"/>
      <c r="P13" s="18">
        <v>1390</v>
      </c>
      <c r="Q13" s="18"/>
      <c r="R13" s="295"/>
      <c r="S13" s="30"/>
      <c r="T13" s="771">
        <f t="shared" si="3"/>
        <v>0</v>
      </c>
      <c r="U13" s="892"/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>
        <v>0</v>
      </c>
      <c r="AG13" s="18">
        <v>0</v>
      </c>
      <c r="AH13" s="18">
        <v>0</v>
      </c>
      <c r="AI13" s="520">
        <v>0</v>
      </c>
      <c r="AJ13" s="573"/>
      <c r="AK13" s="271"/>
      <c r="AL13" s="694"/>
      <c r="AM13" s="22">
        <f t="shared" si="0"/>
        <v>8600</v>
      </c>
      <c r="AN13" s="422">
        <v>17200</v>
      </c>
      <c r="AO13" s="31">
        <v>0</v>
      </c>
      <c r="AP13" s="32">
        <f t="shared" si="1"/>
        <v>33.333333333333336</v>
      </c>
      <c r="AQ13" s="620">
        <f t="shared" si="2"/>
        <v>17200</v>
      </c>
    </row>
    <row r="14" spans="2:43" ht="26.25" customHeight="1" x14ac:dyDescent="0.2">
      <c r="B14" s="152" t="s">
        <v>47</v>
      </c>
      <c r="C14" s="94">
        <v>0</v>
      </c>
      <c r="D14" s="94"/>
      <c r="E14" s="94">
        <v>14800</v>
      </c>
      <c r="F14" s="94">
        <v>1210</v>
      </c>
      <c r="G14" s="94"/>
      <c r="H14" s="94">
        <v>4930</v>
      </c>
      <c r="I14" s="277"/>
      <c r="J14" s="18"/>
      <c r="K14" s="18"/>
      <c r="L14" s="277"/>
      <c r="M14" s="94"/>
      <c r="N14" s="18">
        <v>150</v>
      </c>
      <c r="O14" s="277"/>
      <c r="P14" s="18">
        <v>1190</v>
      </c>
      <c r="Q14" s="18"/>
      <c r="R14" s="295"/>
      <c r="S14" s="20"/>
      <c r="T14" s="771">
        <f t="shared" si="3"/>
        <v>0</v>
      </c>
      <c r="U14" s="892"/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>
        <v>0</v>
      </c>
      <c r="AG14" s="18">
        <v>0</v>
      </c>
      <c r="AH14" s="18">
        <v>0</v>
      </c>
      <c r="AI14" s="520">
        <v>0</v>
      </c>
      <c r="AJ14" s="77"/>
      <c r="AK14" s="21"/>
      <c r="AL14" s="525"/>
      <c r="AM14" s="22">
        <f t="shared" si="0"/>
        <v>22280</v>
      </c>
      <c r="AN14" s="423">
        <v>23720</v>
      </c>
      <c r="AO14" s="24">
        <v>0</v>
      </c>
      <c r="AP14" s="25">
        <f t="shared" si="1"/>
        <v>48.434782608695649</v>
      </c>
      <c r="AQ14" s="301">
        <f t="shared" si="2"/>
        <v>23720</v>
      </c>
    </row>
    <row r="15" spans="2:43" ht="26.25" customHeight="1" x14ac:dyDescent="0.2">
      <c r="B15" s="151" t="s">
        <v>48</v>
      </c>
      <c r="C15" s="94">
        <v>0</v>
      </c>
      <c r="D15" s="94"/>
      <c r="E15" s="94">
        <v>4960</v>
      </c>
      <c r="F15" s="94">
        <v>3130</v>
      </c>
      <c r="G15" s="94"/>
      <c r="H15" s="94">
        <v>3440</v>
      </c>
      <c r="I15" s="277"/>
      <c r="J15" s="18"/>
      <c r="K15" s="18"/>
      <c r="L15" s="608"/>
      <c r="M15" s="94"/>
      <c r="N15" s="18">
        <v>360</v>
      </c>
      <c r="O15" s="608"/>
      <c r="P15" s="18">
        <v>1280</v>
      </c>
      <c r="Q15" s="18"/>
      <c r="R15" s="295"/>
      <c r="S15" s="20"/>
      <c r="T15" s="771">
        <f t="shared" si="3"/>
        <v>0</v>
      </c>
      <c r="U15" s="892"/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>
        <v>0</v>
      </c>
      <c r="AG15" s="18">
        <v>0</v>
      </c>
      <c r="AH15" s="18">
        <v>0</v>
      </c>
      <c r="AI15" s="520">
        <v>0</v>
      </c>
      <c r="AJ15" s="77"/>
      <c r="AK15" s="21"/>
      <c r="AL15" s="525"/>
      <c r="AM15" s="22">
        <f t="shared" si="0"/>
        <v>13170</v>
      </c>
      <c r="AN15" s="423">
        <v>30480</v>
      </c>
      <c r="AO15" s="24">
        <v>0</v>
      </c>
      <c r="AP15" s="25">
        <f t="shared" si="1"/>
        <v>30.171821305841924</v>
      </c>
      <c r="AQ15" s="301">
        <f t="shared" si="2"/>
        <v>30480</v>
      </c>
    </row>
    <row r="16" spans="2:43" ht="26.25" customHeight="1" x14ac:dyDescent="0.2">
      <c r="B16" s="152" t="s">
        <v>49</v>
      </c>
      <c r="C16" s="94">
        <v>130</v>
      </c>
      <c r="D16" s="94"/>
      <c r="E16" s="94">
        <v>0</v>
      </c>
      <c r="F16" s="94">
        <v>1720</v>
      </c>
      <c r="G16" s="94"/>
      <c r="H16" s="94">
        <v>2200</v>
      </c>
      <c r="I16" s="277"/>
      <c r="J16" s="18"/>
      <c r="K16" s="18"/>
      <c r="L16" s="608"/>
      <c r="M16" s="18"/>
      <c r="N16" s="18">
        <v>210</v>
      </c>
      <c r="O16" s="608"/>
      <c r="P16" s="18">
        <v>2190</v>
      </c>
      <c r="Q16" s="18"/>
      <c r="R16" s="295"/>
      <c r="S16" s="20"/>
      <c r="T16" s="771">
        <f t="shared" si="3"/>
        <v>0</v>
      </c>
      <c r="U16" s="892"/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>
        <v>0</v>
      </c>
      <c r="AG16" s="18">
        <v>0</v>
      </c>
      <c r="AH16" s="18">
        <v>0</v>
      </c>
      <c r="AI16" s="520">
        <v>0</v>
      </c>
      <c r="AJ16" s="77"/>
      <c r="AK16" s="21"/>
      <c r="AL16" s="525"/>
      <c r="AM16" s="22">
        <f t="shared" si="0"/>
        <v>6450</v>
      </c>
      <c r="AN16" s="423">
        <v>17360</v>
      </c>
      <c r="AO16" s="24">
        <v>0</v>
      </c>
      <c r="AP16" s="25">
        <f t="shared" si="1"/>
        <v>27.089458210835783</v>
      </c>
      <c r="AQ16" s="301">
        <f t="shared" si="2"/>
        <v>17360</v>
      </c>
    </row>
    <row r="17" spans="2:43" ht="26.25" customHeight="1" x14ac:dyDescent="0.2">
      <c r="B17" s="152" t="s">
        <v>50</v>
      </c>
      <c r="C17" s="94">
        <v>430</v>
      </c>
      <c r="D17" s="94"/>
      <c r="E17" s="94">
        <v>9700</v>
      </c>
      <c r="F17" s="94">
        <v>1480</v>
      </c>
      <c r="G17" s="94"/>
      <c r="H17" s="94">
        <v>1890</v>
      </c>
      <c r="I17" s="277"/>
      <c r="J17" s="18"/>
      <c r="K17" s="18"/>
      <c r="L17" s="608"/>
      <c r="M17" s="18"/>
      <c r="N17" s="18">
        <v>180</v>
      </c>
      <c r="O17" s="608"/>
      <c r="P17" s="18">
        <v>950</v>
      </c>
      <c r="Q17" s="18"/>
      <c r="R17" s="295"/>
      <c r="S17" s="20"/>
      <c r="T17" s="771">
        <f t="shared" si="3"/>
        <v>0</v>
      </c>
      <c r="U17" s="892"/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>
        <v>0</v>
      </c>
      <c r="AG17" s="18">
        <v>0</v>
      </c>
      <c r="AH17" s="18">
        <v>0</v>
      </c>
      <c r="AI17" s="520">
        <v>0</v>
      </c>
      <c r="AJ17" s="77"/>
      <c r="AK17" s="21"/>
      <c r="AL17" s="525"/>
      <c r="AM17" s="22">
        <f t="shared" si="0"/>
        <v>14630</v>
      </c>
      <c r="AN17" s="423">
        <v>19600</v>
      </c>
      <c r="AO17" s="24">
        <v>0</v>
      </c>
      <c r="AP17" s="25">
        <f t="shared" si="1"/>
        <v>42.740286298568506</v>
      </c>
      <c r="AQ17" s="301">
        <f t="shared" si="2"/>
        <v>19600</v>
      </c>
    </row>
    <row r="18" spans="2:43" ht="26.25" customHeight="1" x14ac:dyDescent="0.2">
      <c r="B18" s="151" t="s">
        <v>51</v>
      </c>
      <c r="C18" s="94">
        <v>470</v>
      </c>
      <c r="D18" s="94"/>
      <c r="E18" s="94">
        <v>0</v>
      </c>
      <c r="F18" s="94">
        <v>1190</v>
      </c>
      <c r="G18" s="94">
        <v>0</v>
      </c>
      <c r="H18" s="94">
        <v>1750</v>
      </c>
      <c r="I18" s="277"/>
      <c r="J18" s="18">
        <v>0</v>
      </c>
      <c r="K18" s="18"/>
      <c r="L18" s="608"/>
      <c r="M18" s="18"/>
      <c r="N18" s="18">
        <v>250</v>
      </c>
      <c r="O18" s="608"/>
      <c r="P18" s="18">
        <v>930</v>
      </c>
      <c r="Q18" s="18"/>
      <c r="R18" s="295"/>
      <c r="S18" s="20">
        <v>0</v>
      </c>
      <c r="T18" s="771">
        <f t="shared" si="3"/>
        <v>0</v>
      </c>
      <c r="U18" s="892"/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>
        <v>0</v>
      </c>
      <c r="AG18" s="18">
        <v>0</v>
      </c>
      <c r="AH18" s="18">
        <v>0</v>
      </c>
      <c r="AI18" s="520">
        <v>0</v>
      </c>
      <c r="AJ18" s="77"/>
      <c r="AK18" s="21"/>
      <c r="AL18" s="525"/>
      <c r="AM18" s="22">
        <f t="shared" si="0"/>
        <v>4590</v>
      </c>
      <c r="AN18" s="423">
        <v>9910</v>
      </c>
      <c r="AO18" s="24">
        <v>0</v>
      </c>
      <c r="AP18" s="25">
        <f t="shared" si="1"/>
        <v>31.655172413793103</v>
      </c>
      <c r="AQ18" s="301">
        <f t="shared" si="2"/>
        <v>9910</v>
      </c>
    </row>
    <row r="19" spans="2:43" ht="26.25" customHeight="1" thickBot="1" x14ac:dyDescent="0.25">
      <c r="B19" s="154" t="s">
        <v>52</v>
      </c>
      <c r="C19" s="261">
        <v>300</v>
      </c>
      <c r="D19" s="261">
        <v>14370</v>
      </c>
      <c r="E19" s="261">
        <v>4600</v>
      </c>
      <c r="F19" s="261">
        <v>1720</v>
      </c>
      <c r="G19" s="261"/>
      <c r="H19" s="261">
        <v>1140</v>
      </c>
      <c r="I19" s="333"/>
      <c r="J19" s="18"/>
      <c r="K19" s="261"/>
      <c r="L19" s="333"/>
      <c r="M19" s="18"/>
      <c r="N19" s="261">
        <v>0</v>
      </c>
      <c r="O19" s="333"/>
      <c r="P19" s="79">
        <v>1160</v>
      </c>
      <c r="Q19" s="79"/>
      <c r="R19" s="295"/>
      <c r="S19" s="80"/>
      <c r="T19" s="771">
        <f t="shared" si="3"/>
        <v>0</v>
      </c>
      <c r="U19" s="892"/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>
        <v>0</v>
      </c>
      <c r="AG19" s="98">
        <v>0</v>
      </c>
      <c r="AH19" s="98">
        <v>0</v>
      </c>
      <c r="AI19" s="836">
        <v>0</v>
      </c>
      <c r="AJ19" s="481"/>
      <c r="AK19" s="192"/>
      <c r="AL19" s="527">
        <v>0</v>
      </c>
      <c r="AM19" s="27">
        <f t="shared" si="0"/>
        <v>23290</v>
      </c>
      <c r="AN19" s="643">
        <v>11170</v>
      </c>
      <c r="AO19" s="194">
        <v>0</v>
      </c>
      <c r="AP19" s="33">
        <f t="shared" si="1"/>
        <v>67.585606500290197</v>
      </c>
      <c r="AQ19" s="323">
        <f t="shared" si="2"/>
        <v>11170</v>
      </c>
    </row>
    <row r="20" spans="2:43" ht="26.25" customHeight="1" thickBot="1" x14ac:dyDescent="0.25">
      <c r="B20" s="35" t="s">
        <v>53</v>
      </c>
      <c r="C20" s="82">
        <f t="shared" ref="C20:AO20" si="4">SUM(C8:C19)</f>
        <v>1390</v>
      </c>
      <c r="D20" s="82">
        <f t="shared" si="4"/>
        <v>14370</v>
      </c>
      <c r="E20" s="83">
        <f t="shared" si="4"/>
        <v>38610</v>
      </c>
      <c r="F20" s="83">
        <f t="shared" si="4"/>
        <v>19990</v>
      </c>
      <c r="G20" s="83">
        <f t="shared" si="4"/>
        <v>0</v>
      </c>
      <c r="H20" s="83">
        <f t="shared" si="4"/>
        <v>27520</v>
      </c>
      <c r="I20" s="195">
        <f t="shared" si="4"/>
        <v>0</v>
      </c>
      <c r="J20" s="83">
        <f>SUM(J8:J19)</f>
        <v>0</v>
      </c>
      <c r="K20" s="83">
        <f t="shared" si="4"/>
        <v>0</v>
      </c>
      <c r="L20" s="328">
        <f t="shared" si="4"/>
        <v>0</v>
      </c>
      <c r="M20" s="83">
        <f t="shared" si="4"/>
        <v>0</v>
      </c>
      <c r="N20" s="83">
        <f t="shared" si="4"/>
        <v>1940</v>
      </c>
      <c r="O20" s="328">
        <f t="shared" si="4"/>
        <v>0</v>
      </c>
      <c r="P20" s="83">
        <f t="shared" si="4"/>
        <v>15550</v>
      </c>
      <c r="Q20" s="83">
        <f t="shared" si="4"/>
        <v>0</v>
      </c>
      <c r="R20" s="83">
        <f t="shared" si="4"/>
        <v>0</v>
      </c>
      <c r="S20" s="84">
        <f t="shared" si="4"/>
        <v>0</v>
      </c>
      <c r="T20" s="748">
        <f t="shared" si="4"/>
        <v>0</v>
      </c>
      <c r="U20" s="893">
        <f t="shared" si="4"/>
        <v>0</v>
      </c>
      <c r="V20" s="197">
        <f t="shared" si="4"/>
        <v>0</v>
      </c>
      <c r="W20" s="196">
        <f t="shared" si="4"/>
        <v>0</v>
      </c>
      <c r="X20" s="196">
        <f t="shared" si="4"/>
        <v>0</v>
      </c>
      <c r="Y20" s="196">
        <f t="shared" si="4"/>
        <v>0</v>
      </c>
      <c r="Z20" s="196">
        <f t="shared" si="4"/>
        <v>0</v>
      </c>
      <c r="AA20" s="196">
        <f t="shared" si="4"/>
        <v>0</v>
      </c>
      <c r="AB20" s="196">
        <f t="shared" si="4"/>
        <v>0</v>
      </c>
      <c r="AC20" s="196">
        <f t="shared" si="4"/>
        <v>0</v>
      </c>
      <c r="AD20" s="196">
        <f t="shared" si="4"/>
        <v>0</v>
      </c>
      <c r="AE20" s="196">
        <f t="shared" si="4"/>
        <v>0</v>
      </c>
      <c r="AF20" s="547">
        <f t="shared" si="4"/>
        <v>0</v>
      </c>
      <c r="AG20" s="196">
        <f t="shared" si="4"/>
        <v>0</v>
      </c>
      <c r="AH20" s="196">
        <f t="shared" si="4"/>
        <v>0</v>
      </c>
      <c r="AI20" s="87">
        <f t="shared" si="4"/>
        <v>0</v>
      </c>
      <c r="AJ20" s="86">
        <f t="shared" si="4"/>
        <v>0</v>
      </c>
      <c r="AK20" s="197">
        <f t="shared" si="4"/>
        <v>0</v>
      </c>
      <c r="AL20" s="598">
        <f t="shared" si="4"/>
        <v>0</v>
      </c>
      <c r="AM20" s="36">
        <f t="shared" si="4"/>
        <v>119370</v>
      </c>
      <c r="AN20" s="644">
        <f t="shared" si="4"/>
        <v>190990</v>
      </c>
      <c r="AO20" s="199">
        <f t="shared" si="4"/>
        <v>0</v>
      </c>
      <c r="AP20" s="37">
        <f t="shared" si="1"/>
        <v>38.461786312669162</v>
      </c>
      <c r="AQ20" s="200">
        <f t="shared" si="2"/>
        <v>190990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">
        <v>178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70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71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Foglio2!D10</f>
        <v>0</v>
      </c>
      <c r="D29" s="340">
        <v>0</v>
      </c>
      <c r="E29" s="215">
        <f>Foglio2!E10</f>
        <v>464.90484024975467</v>
      </c>
      <c r="F29" s="215">
        <f>Foglio2!F10</f>
        <v>108.1631099607265</v>
      </c>
      <c r="G29" s="329">
        <f>Foglio2!G10</f>
        <v>0</v>
      </c>
      <c r="H29" s="329">
        <f>Foglio2!H10</f>
        <v>45.508778257324138</v>
      </c>
      <c r="I29" s="329">
        <f>Foglio2!I10</f>
        <v>0</v>
      </c>
      <c r="J29" s="277">
        <f>Foglio2!J10</f>
        <v>0</v>
      </c>
      <c r="K29" s="215">
        <f>Foglio2!K10</f>
        <v>64.549467309463111</v>
      </c>
      <c r="L29" s="215">
        <f>Foglio2!L10</f>
        <v>59.489391432001248</v>
      </c>
      <c r="M29" s="215">
        <f>Foglio2!M10</f>
        <v>536.26913862747676</v>
      </c>
      <c r="N29" s="215">
        <f>Foglio2!N10</f>
        <v>0</v>
      </c>
      <c r="O29" s="215">
        <f>Foglio2!O10</f>
        <v>0</v>
      </c>
      <c r="P29" s="329">
        <f>Foglio2!P10</f>
        <v>0</v>
      </c>
      <c r="Q29" s="329">
        <f>Foglio2!Q10</f>
        <v>0</v>
      </c>
      <c r="R29" s="215">
        <f t="shared" ref="R29:R34" si="5">SUM(AF29:AI29)</f>
        <v>145.66860931602471</v>
      </c>
      <c r="S29" s="619">
        <f>Foglio2!T10</f>
        <v>890.93642923458458</v>
      </c>
      <c r="T29" s="842">
        <f t="shared" ref="T29:T34" si="6">SUM(V29:AE29)</f>
        <v>76.146165795842947</v>
      </c>
      <c r="U29" s="437">
        <f>Foglio2!V10</f>
        <v>421.25</v>
      </c>
      <c r="V29" s="844">
        <f>Foglio2!W10</f>
        <v>0</v>
      </c>
      <c r="W29" s="489">
        <f>Foglio2!X10</f>
        <v>3.2048210711919585</v>
      </c>
      <c r="X29" s="489">
        <f>Foglio2!Y10</f>
        <v>5.0591187382668883</v>
      </c>
      <c r="Y29" s="489">
        <f>Foglio2!Z10</f>
        <v>0.70924014348031095</v>
      </c>
      <c r="Z29" s="489">
        <f>Foglio2!AA10</f>
        <v>6.0491197122747176</v>
      </c>
      <c r="AA29" s="489">
        <f>Foglio2!AB10</f>
        <v>27.172862699088892</v>
      </c>
      <c r="AB29" s="489">
        <f>Foglio2!AC10</f>
        <v>3.3455205328540445</v>
      </c>
      <c r="AC29" s="489">
        <f>Foglio2!AD10</f>
        <v>1.5818320429039054</v>
      </c>
      <c r="AD29" s="489">
        <f>Foglio2!AE10</f>
        <v>8.5568244031227803</v>
      </c>
      <c r="AE29" s="845">
        <f>Foglio2!AF10</f>
        <v>20.466826452659447</v>
      </c>
      <c r="AF29" s="434">
        <f>Foglio2!AG10</f>
        <v>45.518349649273937</v>
      </c>
      <c r="AG29" s="215">
        <f>Foglio2!AH10</f>
        <v>68.787998711233669</v>
      </c>
      <c r="AH29" s="215">
        <f>Foglio2!AI10</f>
        <v>30.34450294485487</v>
      </c>
      <c r="AI29" s="619">
        <f>Foglio2!AJ10</f>
        <v>1.0177580106622546</v>
      </c>
      <c r="AJ29" s="606"/>
      <c r="AK29" s="753"/>
      <c r="AL29" s="847"/>
      <c r="AM29" s="55">
        <f t="shared" ref="AM29:AM41" si="7">SUM(C29:S29)+T29+U29+AJ29+AK29+AL29</f>
        <v>2812.8859301831985</v>
      </c>
      <c r="AN29" s="222">
        <v>0</v>
      </c>
      <c r="AO29" s="223">
        <v>0</v>
      </c>
      <c r="AP29" s="58">
        <f>(AM29*100)/(AM29+AQ29)</f>
        <v>100</v>
      </c>
      <c r="AQ29" s="652">
        <f>AN29+AO29</f>
        <v>0</v>
      </c>
    </row>
    <row r="30" spans="2:43" ht="26.25" customHeight="1" x14ac:dyDescent="0.2">
      <c r="B30" s="151" t="s">
        <v>42</v>
      </c>
      <c r="C30" s="340">
        <f t="shared" ref="C30:Q38" si="8">C29</f>
        <v>0</v>
      </c>
      <c r="D30" s="340">
        <f t="shared" si="8"/>
        <v>0</v>
      </c>
      <c r="E30" s="434">
        <f t="shared" si="8"/>
        <v>464.90484024975467</v>
      </c>
      <c r="F30" s="434">
        <f t="shared" si="8"/>
        <v>108.1631099607265</v>
      </c>
      <c r="G30" s="340">
        <f t="shared" si="8"/>
        <v>0</v>
      </c>
      <c r="H30" s="340">
        <f t="shared" si="8"/>
        <v>45.508778257324138</v>
      </c>
      <c r="I30" s="340">
        <f t="shared" si="8"/>
        <v>0</v>
      </c>
      <c r="J30" s="19">
        <f t="shared" si="8"/>
        <v>0</v>
      </c>
      <c r="K30" s="434">
        <f t="shared" si="8"/>
        <v>64.549467309463111</v>
      </c>
      <c r="L30" s="434">
        <f t="shared" si="8"/>
        <v>59.489391432001248</v>
      </c>
      <c r="M30" s="434">
        <f t="shared" si="8"/>
        <v>536.26913862747676</v>
      </c>
      <c r="N30" s="434">
        <f t="shared" si="8"/>
        <v>0</v>
      </c>
      <c r="O30" s="434">
        <f t="shared" si="8"/>
        <v>0</v>
      </c>
      <c r="P30" s="340">
        <f t="shared" si="8"/>
        <v>0</v>
      </c>
      <c r="Q30" s="340">
        <f t="shared" si="8"/>
        <v>0</v>
      </c>
      <c r="R30" s="215">
        <f t="shared" si="5"/>
        <v>145.66860931602471</v>
      </c>
      <c r="S30" s="437">
        <f t="shared" ref="S30:S35" si="9">S29</f>
        <v>890.93642923458458</v>
      </c>
      <c r="T30" s="842">
        <f t="shared" si="6"/>
        <v>76.146165795842947</v>
      </c>
      <c r="U30" s="437">
        <f t="shared" ref="U30:AI38" si="10">U29</f>
        <v>421.25</v>
      </c>
      <c r="V30" s="844">
        <f t="shared" si="10"/>
        <v>0</v>
      </c>
      <c r="W30" s="433">
        <f t="shared" si="10"/>
        <v>3.2048210711919585</v>
      </c>
      <c r="X30" s="433">
        <f t="shared" si="10"/>
        <v>5.0591187382668883</v>
      </c>
      <c r="Y30" s="433">
        <f t="shared" si="10"/>
        <v>0.70924014348031095</v>
      </c>
      <c r="Z30" s="433">
        <f t="shared" si="10"/>
        <v>6.0491197122747176</v>
      </c>
      <c r="AA30" s="433">
        <f t="shared" si="10"/>
        <v>27.172862699088892</v>
      </c>
      <c r="AB30" s="433">
        <f t="shared" si="10"/>
        <v>3.3455205328540445</v>
      </c>
      <c r="AC30" s="433">
        <f t="shared" si="10"/>
        <v>1.5818320429039054</v>
      </c>
      <c r="AD30" s="433">
        <f t="shared" si="10"/>
        <v>8.5568244031227803</v>
      </c>
      <c r="AE30" s="846">
        <f t="shared" si="10"/>
        <v>20.466826452659447</v>
      </c>
      <c r="AF30" s="434">
        <f t="shared" si="10"/>
        <v>45.518349649273937</v>
      </c>
      <c r="AG30" s="434">
        <f t="shared" si="10"/>
        <v>68.787998711233669</v>
      </c>
      <c r="AH30" s="434">
        <f t="shared" si="10"/>
        <v>30.34450294485487</v>
      </c>
      <c r="AI30" s="437">
        <f t="shared" si="10"/>
        <v>1.0177580106622546</v>
      </c>
      <c r="AJ30" s="606"/>
      <c r="AK30" s="753"/>
      <c r="AL30" s="847"/>
      <c r="AM30" s="55">
        <f t="shared" si="7"/>
        <v>2812.8859301831985</v>
      </c>
      <c r="AN30" s="56"/>
      <c r="AO30" s="57"/>
      <c r="AP30" s="58">
        <f t="shared" ref="AP30:AP41" si="11">(AM30*100)/(AM30+AQ30)</f>
        <v>100</v>
      </c>
      <c r="AQ30" s="652">
        <f t="shared" ref="AQ30:AQ41" si="12">AN30+AO30</f>
        <v>0</v>
      </c>
    </row>
    <row r="31" spans="2:43" ht="26.25" customHeight="1" x14ac:dyDescent="0.2">
      <c r="B31" s="152" t="s">
        <v>43</v>
      </c>
      <c r="C31" s="340">
        <f t="shared" si="8"/>
        <v>0</v>
      </c>
      <c r="D31" s="340">
        <f t="shared" si="8"/>
        <v>0</v>
      </c>
      <c r="E31" s="434">
        <f t="shared" si="8"/>
        <v>464.90484024975467</v>
      </c>
      <c r="F31" s="434">
        <f t="shared" si="8"/>
        <v>108.1631099607265</v>
      </c>
      <c r="G31" s="340">
        <f t="shared" si="8"/>
        <v>0</v>
      </c>
      <c r="H31" s="340">
        <f t="shared" si="8"/>
        <v>45.508778257324138</v>
      </c>
      <c r="I31" s="340">
        <f t="shared" si="8"/>
        <v>0</v>
      </c>
      <c r="J31" s="19">
        <f t="shared" si="8"/>
        <v>0</v>
      </c>
      <c r="K31" s="434">
        <f t="shared" si="8"/>
        <v>64.549467309463111</v>
      </c>
      <c r="L31" s="434">
        <f t="shared" si="8"/>
        <v>59.489391432001248</v>
      </c>
      <c r="M31" s="434">
        <f t="shared" si="8"/>
        <v>536.26913862747676</v>
      </c>
      <c r="N31" s="434">
        <f t="shared" si="8"/>
        <v>0</v>
      </c>
      <c r="O31" s="434">
        <f t="shared" si="8"/>
        <v>0</v>
      </c>
      <c r="P31" s="340">
        <f t="shared" si="8"/>
        <v>0</v>
      </c>
      <c r="Q31" s="340">
        <f t="shared" si="8"/>
        <v>0</v>
      </c>
      <c r="R31" s="215">
        <f t="shared" si="5"/>
        <v>145.66860931602471</v>
      </c>
      <c r="S31" s="437">
        <f t="shared" si="9"/>
        <v>890.93642923458458</v>
      </c>
      <c r="T31" s="842">
        <f t="shared" si="6"/>
        <v>76.146165795842947</v>
      </c>
      <c r="U31" s="437">
        <f t="shared" si="10"/>
        <v>421.25</v>
      </c>
      <c r="V31" s="844">
        <f t="shared" si="10"/>
        <v>0</v>
      </c>
      <c r="W31" s="433">
        <f t="shared" si="10"/>
        <v>3.2048210711919585</v>
      </c>
      <c r="X31" s="433">
        <f t="shared" si="10"/>
        <v>5.0591187382668883</v>
      </c>
      <c r="Y31" s="433">
        <f t="shared" si="10"/>
        <v>0.70924014348031095</v>
      </c>
      <c r="Z31" s="433">
        <f t="shared" si="10"/>
        <v>6.0491197122747176</v>
      </c>
      <c r="AA31" s="433">
        <f t="shared" si="10"/>
        <v>27.172862699088892</v>
      </c>
      <c r="AB31" s="433">
        <f t="shared" si="10"/>
        <v>3.3455205328540445</v>
      </c>
      <c r="AC31" s="433">
        <f t="shared" si="10"/>
        <v>1.5818320429039054</v>
      </c>
      <c r="AD31" s="433">
        <f t="shared" si="10"/>
        <v>8.5568244031227803</v>
      </c>
      <c r="AE31" s="846">
        <f t="shared" si="10"/>
        <v>20.466826452659447</v>
      </c>
      <c r="AF31" s="434">
        <f t="shared" si="10"/>
        <v>45.518349649273937</v>
      </c>
      <c r="AG31" s="434">
        <f t="shared" si="10"/>
        <v>68.787998711233669</v>
      </c>
      <c r="AH31" s="434">
        <f t="shared" si="10"/>
        <v>30.34450294485487</v>
      </c>
      <c r="AI31" s="437">
        <f t="shared" si="10"/>
        <v>1.0177580106622546</v>
      </c>
      <c r="AJ31" s="606"/>
      <c r="AK31" s="753"/>
      <c r="AL31" s="847"/>
      <c r="AM31" s="55">
        <f t="shared" si="7"/>
        <v>2812.8859301831985</v>
      </c>
      <c r="AN31" s="56"/>
      <c r="AO31" s="57"/>
      <c r="AP31" s="58">
        <f t="shared" si="11"/>
        <v>100</v>
      </c>
      <c r="AQ31" s="652">
        <f t="shared" si="12"/>
        <v>0</v>
      </c>
    </row>
    <row r="32" spans="2:43" ht="26.25" customHeight="1" x14ac:dyDescent="0.2">
      <c r="B32" s="152" t="s">
        <v>44</v>
      </c>
      <c r="C32" s="340">
        <f t="shared" si="8"/>
        <v>0</v>
      </c>
      <c r="D32" s="340">
        <f t="shared" si="8"/>
        <v>0</v>
      </c>
      <c r="E32" s="434">
        <f t="shared" si="8"/>
        <v>464.90484024975467</v>
      </c>
      <c r="F32" s="434">
        <f t="shared" si="8"/>
        <v>108.1631099607265</v>
      </c>
      <c r="G32" s="340">
        <f t="shared" si="8"/>
        <v>0</v>
      </c>
      <c r="H32" s="340">
        <f t="shared" si="8"/>
        <v>45.508778257324138</v>
      </c>
      <c r="I32" s="340">
        <f t="shared" si="8"/>
        <v>0</v>
      </c>
      <c r="J32" s="19">
        <f t="shared" si="8"/>
        <v>0</v>
      </c>
      <c r="K32" s="434">
        <f t="shared" si="8"/>
        <v>64.549467309463111</v>
      </c>
      <c r="L32" s="434">
        <f t="shared" si="8"/>
        <v>59.489391432001248</v>
      </c>
      <c r="M32" s="434">
        <f t="shared" si="8"/>
        <v>536.26913862747676</v>
      </c>
      <c r="N32" s="434">
        <f t="shared" si="8"/>
        <v>0</v>
      </c>
      <c r="O32" s="434">
        <f t="shared" si="8"/>
        <v>0</v>
      </c>
      <c r="P32" s="340">
        <f t="shared" si="8"/>
        <v>0</v>
      </c>
      <c r="Q32" s="340">
        <f t="shared" si="8"/>
        <v>0</v>
      </c>
      <c r="R32" s="215">
        <f t="shared" si="5"/>
        <v>145.66860931602471</v>
      </c>
      <c r="S32" s="437">
        <f t="shared" si="9"/>
        <v>890.93642923458458</v>
      </c>
      <c r="T32" s="842">
        <f t="shared" si="6"/>
        <v>76.146165795842947</v>
      </c>
      <c r="U32" s="437">
        <f t="shared" si="10"/>
        <v>421.25</v>
      </c>
      <c r="V32" s="844">
        <f t="shared" si="10"/>
        <v>0</v>
      </c>
      <c r="W32" s="433">
        <f t="shared" si="10"/>
        <v>3.2048210711919585</v>
      </c>
      <c r="X32" s="433">
        <f t="shared" si="10"/>
        <v>5.0591187382668883</v>
      </c>
      <c r="Y32" s="433">
        <f t="shared" si="10"/>
        <v>0.70924014348031095</v>
      </c>
      <c r="Z32" s="433">
        <f t="shared" si="10"/>
        <v>6.0491197122747176</v>
      </c>
      <c r="AA32" s="433">
        <f t="shared" si="10"/>
        <v>27.172862699088892</v>
      </c>
      <c r="AB32" s="433">
        <f t="shared" si="10"/>
        <v>3.3455205328540445</v>
      </c>
      <c r="AC32" s="433">
        <f t="shared" si="10"/>
        <v>1.5818320429039054</v>
      </c>
      <c r="AD32" s="433">
        <f t="shared" si="10"/>
        <v>8.5568244031227803</v>
      </c>
      <c r="AE32" s="846">
        <f t="shared" si="10"/>
        <v>20.466826452659447</v>
      </c>
      <c r="AF32" s="434">
        <f t="shared" si="10"/>
        <v>45.518349649273937</v>
      </c>
      <c r="AG32" s="434">
        <f t="shared" si="10"/>
        <v>68.787998711233669</v>
      </c>
      <c r="AH32" s="434">
        <f t="shared" si="10"/>
        <v>30.34450294485487</v>
      </c>
      <c r="AI32" s="437">
        <f t="shared" si="10"/>
        <v>1.0177580106622546</v>
      </c>
      <c r="AJ32" s="606"/>
      <c r="AK32" s="753"/>
      <c r="AL32" s="847"/>
      <c r="AM32" s="55">
        <f t="shared" si="7"/>
        <v>2812.8859301831985</v>
      </c>
      <c r="AN32" s="56"/>
      <c r="AO32" s="57"/>
      <c r="AP32" s="58">
        <f t="shared" si="11"/>
        <v>100</v>
      </c>
      <c r="AQ32" s="652">
        <f t="shared" si="12"/>
        <v>0</v>
      </c>
    </row>
    <row r="33" spans="2:43" ht="26.25" customHeight="1" x14ac:dyDescent="0.2">
      <c r="B33" s="153" t="s">
        <v>45</v>
      </c>
      <c r="C33" s="340">
        <f t="shared" si="8"/>
        <v>0</v>
      </c>
      <c r="D33" s="340">
        <f t="shared" si="8"/>
        <v>0</v>
      </c>
      <c r="E33" s="434">
        <f t="shared" si="8"/>
        <v>464.90484024975467</v>
      </c>
      <c r="F33" s="434">
        <f t="shared" si="8"/>
        <v>108.1631099607265</v>
      </c>
      <c r="G33" s="340">
        <f t="shared" si="8"/>
        <v>0</v>
      </c>
      <c r="H33" s="340">
        <f t="shared" si="8"/>
        <v>45.508778257324138</v>
      </c>
      <c r="I33" s="340">
        <f t="shared" si="8"/>
        <v>0</v>
      </c>
      <c r="J33" s="19">
        <f t="shared" si="8"/>
        <v>0</v>
      </c>
      <c r="K33" s="434">
        <f t="shared" si="8"/>
        <v>64.549467309463111</v>
      </c>
      <c r="L33" s="434">
        <f t="shared" si="8"/>
        <v>59.489391432001248</v>
      </c>
      <c r="M33" s="434">
        <f t="shared" si="8"/>
        <v>536.26913862747676</v>
      </c>
      <c r="N33" s="434">
        <f t="shared" si="8"/>
        <v>0</v>
      </c>
      <c r="O33" s="434">
        <f t="shared" si="8"/>
        <v>0</v>
      </c>
      <c r="P33" s="340">
        <f t="shared" si="8"/>
        <v>0</v>
      </c>
      <c r="Q33" s="340">
        <f t="shared" si="8"/>
        <v>0</v>
      </c>
      <c r="R33" s="215">
        <f t="shared" si="5"/>
        <v>145.66860931602471</v>
      </c>
      <c r="S33" s="437">
        <f t="shared" si="9"/>
        <v>890.93642923458458</v>
      </c>
      <c r="T33" s="842">
        <f t="shared" si="6"/>
        <v>76.146165795842947</v>
      </c>
      <c r="U33" s="437">
        <f t="shared" si="10"/>
        <v>421.25</v>
      </c>
      <c r="V33" s="844">
        <f t="shared" si="10"/>
        <v>0</v>
      </c>
      <c r="W33" s="433">
        <f t="shared" si="10"/>
        <v>3.2048210711919585</v>
      </c>
      <c r="X33" s="433">
        <f t="shared" si="10"/>
        <v>5.0591187382668883</v>
      </c>
      <c r="Y33" s="433">
        <f t="shared" si="10"/>
        <v>0.70924014348031095</v>
      </c>
      <c r="Z33" s="433">
        <f t="shared" si="10"/>
        <v>6.0491197122747176</v>
      </c>
      <c r="AA33" s="433">
        <f t="shared" si="10"/>
        <v>27.172862699088892</v>
      </c>
      <c r="AB33" s="433">
        <f t="shared" si="10"/>
        <v>3.3455205328540445</v>
      </c>
      <c r="AC33" s="433">
        <f t="shared" si="10"/>
        <v>1.5818320429039054</v>
      </c>
      <c r="AD33" s="433">
        <f t="shared" si="10"/>
        <v>8.5568244031227803</v>
      </c>
      <c r="AE33" s="846">
        <f t="shared" si="10"/>
        <v>20.466826452659447</v>
      </c>
      <c r="AF33" s="434">
        <f t="shared" si="10"/>
        <v>45.518349649273937</v>
      </c>
      <c r="AG33" s="434">
        <f t="shared" si="10"/>
        <v>68.787998711233669</v>
      </c>
      <c r="AH33" s="434">
        <f t="shared" si="10"/>
        <v>30.34450294485487</v>
      </c>
      <c r="AI33" s="437">
        <f t="shared" si="10"/>
        <v>1.0177580106622546</v>
      </c>
      <c r="AJ33" s="606"/>
      <c r="AK33" s="753"/>
      <c r="AL33" s="847"/>
      <c r="AM33" s="55">
        <f t="shared" si="7"/>
        <v>2812.8859301831985</v>
      </c>
      <c r="AN33" s="56"/>
      <c r="AO33" s="57"/>
      <c r="AP33" s="58">
        <f t="shared" si="11"/>
        <v>100</v>
      </c>
      <c r="AQ33" s="652">
        <f t="shared" si="12"/>
        <v>0</v>
      </c>
    </row>
    <row r="34" spans="2:43" ht="26.25" customHeight="1" x14ac:dyDescent="0.2">
      <c r="B34" s="151" t="s">
        <v>46</v>
      </c>
      <c r="C34" s="340">
        <f t="shared" si="8"/>
        <v>0</v>
      </c>
      <c r="D34" s="340">
        <f t="shared" si="8"/>
        <v>0</v>
      </c>
      <c r="E34" s="434">
        <f t="shared" si="8"/>
        <v>464.90484024975467</v>
      </c>
      <c r="F34" s="434">
        <f t="shared" si="8"/>
        <v>108.1631099607265</v>
      </c>
      <c r="G34" s="340">
        <f t="shared" si="8"/>
        <v>0</v>
      </c>
      <c r="H34" s="340">
        <f t="shared" si="8"/>
        <v>45.508778257324138</v>
      </c>
      <c r="I34" s="340">
        <f t="shared" si="8"/>
        <v>0</v>
      </c>
      <c r="J34" s="19">
        <f t="shared" si="8"/>
        <v>0</v>
      </c>
      <c r="K34" s="434">
        <f t="shared" si="8"/>
        <v>64.549467309463111</v>
      </c>
      <c r="L34" s="434">
        <f t="shared" si="8"/>
        <v>59.489391432001248</v>
      </c>
      <c r="M34" s="434">
        <f t="shared" si="8"/>
        <v>536.26913862747676</v>
      </c>
      <c r="N34" s="434">
        <f t="shared" si="8"/>
        <v>0</v>
      </c>
      <c r="O34" s="434">
        <f t="shared" si="8"/>
        <v>0</v>
      </c>
      <c r="P34" s="340">
        <f t="shared" si="8"/>
        <v>0</v>
      </c>
      <c r="Q34" s="340">
        <f t="shared" si="8"/>
        <v>0</v>
      </c>
      <c r="R34" s="215">
        <f t="shared" si="5"/>
        <v>145.66860931602471</v>
      </c>
      <c r="S34" s="437">
        <f t="shared" si="9"/>
        <v>890.93642923458458</v>
      </c>
      <c r="T34" s="842">
        <f t="shared" si="6"/>
        <v>76.146165795842947</v>
      </c>
      <c r="U34" s="437">
        <f t="shared" si="10"/>
        <v>421.25</v>
      </c>
      <c r="V34" s="844">
        <f t="shared" si="10"/>
        <v>0</v>
      </c>
      <c r="W34" s="433">
        <f t="shared" si="10"/>
        <v>3.2048210711919585</v>
      </c>
      <c r="X34" s="433">
        <f t="shared" si="10"/>
        <v>5.0591187382668883</v>
      </c>
      <c r="Y34" s="433">
        <f t="shared" si="10"/>
        <v>0.70924014348031095</v>
      </c>
      <c r="Z34" s="433">
        <f t="shared" si="10"/>
        <v>6.0491197122747176</v>
      </c>
      <c r="AA34" s="433">
        <f t="shared" si="10"/>
        <v>27.172862699088892</v>
      </c>
      <c r="AB34" s="433">
        <f t="shared" si="10"/>
        <v>3.3455205328540445</v>
      </c>
      <c r="AC34" s="433">
        <f t="shared" si="10"/>
        <v>1.5818320429039054</v>
      </c>
      <c r="AD34" s="433">
        <f t="shared" si="10"/>
        <v>8.5568244031227803</v>
      </c>
      <c r="AE34" s="846">
        <f t="shared" si="10"/>
        <v>20.466826452659447</v>
      </c>
      <c r="AF34" s="434">
        <f t="shared" si="10"/>
        <v>45.518349649273937</v>
      </c>
      <c r="AG34" s="434">
        <f t="shared" si="10"/>
        <v>68.787998711233669</v>
      </c>
      <c r="AH34" s="434">
        <f t="shared" si="10"/>
        <v>30.34450294485487</v>
      </c>
      <c r="AI34" s="437">
        <f t="shared" si="10"/>
        <v>1.0177580106622546</v>
      </c>
      <c r="AJ34" s="606"/>
      <c r="AK34" s="753"/>
      <c r="AL34" s="847"/>
      <c r="AM34" s="55">
        <f t="shared" si="7"/>
        <v>2812.8859301831985</v>
      </c>
      <c r="AN34" s="61"/>
      <c r="AO34" s="62"/>
      <c r="AP34" s="63">
        <f t="shared" si="11"/>
        <v>100</v>
      </c>
      <c r="AQ34" s="653">
        <f t="shared" si="12"/>
        <v>0</v>
      </c>
    </row>
    <row r="35" spans="2:43" ht="26.25" customHeight="1" x14ac:dyDescent="0.2">
      <c r="B35" s="152" t="s">
        <v>47</v>
      </c>
      <c r="C35" s="340">
        <f t="shared" si="8"/>
        <v>0</v>
      </c>
      <c r="D35" s="340">
        <f t="shared" si="8"/>
        <v>0</v>
      </c>
      <c r="E35" s="434">
        <f t="shared" si="8"/>
        <v>464.90484024975467</v>
      </c>
      <c r="F35" s="434">
        <f t="shared" si="8"/>
        <v>108.1631099607265</v>
      </c>
      <c r="G35" s="340">
        <f t="shared" si="8"/>
        <v>0</v>
      </c>
      <c r="H35" s="340">
        <f t="shared" si="8"/>
        <v>45.508778257324138</v>
      </c>
      <c r="I35" s="340">
        <f t="shared" si="8"/>
        <v>0</v>
      </c>
      <c r="J35" s="19">
        <f t="shared" si="8"/>
        <v>0</v>
      </c>
      <c r="K35" s="434">
        <f t="shared" si="8"/>
        <v>64.549467309463111</v>
      </c>
      <c r="L35" s="434">
        <f t="shared" si="8"/>
        <v>59.489391432001248</v>
      </c>
      <c r="M35" s="434">
        <f t="shared" si="8"/>
        <v>536.26913862747676</v>
      </c>
      <c r="N35" s="434">
        <f t="shared" si="8"/>
        <v>0</v>
      </c>
      <c r="O35" s="434">
        <f t="shared" si="8"/>
        <v>0</v>
      </c>
      <c r="P35" s="340">
        <f t="shared" si="8"/>
        <v>0</v>
      </c>
      <c r="Q35" s="340">
        <f t="shared" si="8"/>
        <v>0</v>
      </c>
      <c r="R35" s="215">
        <f t="shared" ref="R35:R40" si="13">SUM(AF35:AI35)</f>
        <v>145.66860931602471</v>
      </c>
      <c r="S35" s="437">
        <f t="shared" si="9"/>
        <v>890.93642923458458</v>
      </c>
      <c r="T35" s="842">
        <f t="shared" ref="T35:T40" si="14">SUM(V35:AE35)</f>
        <v>76.146165795842947</v>
      </c>
      <c r="U35" s="437">
        <f t="shared" si="10"/>
        <v>421.25</v>
      </c>
      <c r="V35" s="844">
        <f t="shared" si="10"/>
        <v>0</v>
      </c>
      <c r="W35" s="433">
        <f t="shared" si="10"/>
        <v>3.2048210711919585</v>
      </c>
      <c r="X35" s="433">
        <f t="shared" si="10"/>
        <v>5.0591187382668883</v>
      </c>
      <c r="Y35" s="433">
        <f t="shared" si="10"/>
        <v>0.70924014348031095</v>
      </c>
      <c r="Z35" s="433">
        <f t="shared" si="10"/>
        <v>6.0491197122747176</v>
      </c>
      <c r="AA35" s="433">
        <f t="shared" si="10"/>
        <v>27.172862699088892</v>
      </c>
      <c r="AB35" s="433">
        <f t="shared" si="10"/>
        <v>3.3455205328540445</v>
      </c>
      <c r="AC35" s="433">
        <f t="shared" si="10"/>
        <v>1.5818320429039054</v>
      </c>
      <c r="AD35" s="433">
        <f t="shared" si="10"/>
        <v>8.5568244031227803</v>
      </c>
      <c r="AE35" s="846">
        <f t="shared" si="10"/>
        <v>20.466826452659447</v>
      </c>
      <c r="AF35" s="434">
        <f t="shared" si="10"/>
        <v>45.518349649273937</v>
      </c>
      <c r="AG35" s="434">
        <f t="shared" si="10"/>
        <v>68.787998711233669</v>
      </c>
      <c r="AH35" s="434">
        <f t="shared" si="10"/>
        <v>30.34450294485487</v>
      </c>
      <c r="AI35" s="437">
        <f t="shared" si="10"/>
        <v>1.0177580106622546</v>
      </c>
      <c r="AJ35" s="606"/>
      <c r="AK35" s="753"/>
      <c r="AL35" s="847"/>
      <c r="AM35" s="55">
        <f t="shared" si="7"/>
        <v>2812.8859301831985</v>
      </c>
      <c r="AN35" s="56"/>
      <c r="AO35" s="57"/>
      <c r="AP35" s="58">
        <f t="shared" si="11"/>
        <v>100</v>
      </c>
      <c r="AQ35" s="652">
        <f t="shared" si="12"/>
        <v>0</v>
      </c>
    </row>
    <row r="36" spans="2:43" ht="26.25" customHeight="1" x14ac:dyDescent="0.2">
      <c r="B36" s="151" t="s">
        <v>48</v>
      </c>
      <c r="C36" s="340">
        <f t="shared" si="8"/>
        <v>0</v>
      </c>
      <c r="D36" s="340">
        <f t="shared" si="8"/>
        <v>0</v>
      </c>
      <c r="E36" s="434">
        <f t="shared" si="8"/>
        <v>464.90484024975467</v>
      </c>
      <c r="F36" s="434">
        <f t="shared" si="8"/>
        <v>108.1631099607265</v>
      </c>
      <c r="G36" s="340">
        <f t="shared" si="8"/>
        <v>0</v>
      </c>
      <c r="H36" s="340">
        <f t="shared" si="8"/>
        <v>45.508778257324138</v>
      </c>
      <c r="I36" s="340">
        <f t="shared" si="8"/>
        <v>0</v>
      </c>
      <c r="J36" s="19">
        <f t="shared" si="8"/>
        <v>0</v>
      </c>
      <c r="K36" s="434">
        <f t="shared" si="8"/>
        <v>64.549467309463111</v>
      </c>
      <c r="L36" s="434">
        <f t="shared" si="8"/>
        <v>59.489391432001248</v>
      </c>
      <c r="M36" s="434">
        <f t="shared" si="8"/>
        <v>536.26913862747676</v>
      </c>
      <c r="N36" s="434">
        <f t="shared" si="8"/>
        <v>0</v>
      </c>
      <c r="O36" s="434">
        <f t="shared" si="8"/>
        <v>0</v>
      </c>
      <c r="P36" s="340">
        <f t="shared" si="8"/>
        <v>0</v>
      </c>
      <c r="Q36" s="340">
        <f t="shared" si="8"/>
        <v>0</v>
      </c>
      <c r="R36" s="215">
        <f t="shared" si="13"/>
        <v>145.66860931602471</v>
      </c>
      <c r="S36" s="437">
        <f>S35</f>
        <v>890.93642923458458</v>
      </c>
      <c r="T36" s="842">
        <f t="shared" si="14"/>
        <v>76.146165795842947</v>
      </c>
      <c r="U36" s="437">
        <f t="shared" si="10"/>
        <v>421.25</v>
      </c>
      <c r="V36" s="844">
        <f t="shared" si="10"/>
        <v>0</v>
      </c>
      <c r="W36" s="433">
        <f t="shared" si="10"/>
        <v>3.2048210711919585</v>
      </c>
      <c r="X36" s="433">
        <f t="shared" si="10"/>
        <v>5.0591187382668883</v>
      </c>
      <c r="Y36" s="433">
        <f t="shared" si="10"/>
        <v>0.70924014348031095</v>
      </c>
      <c r="Z36" s="433">
        <f t="shared" si="10"/>
        <v>6.0491197122747176</v>
      </c>
      <c r="AA36" s="433">
        <f t="shared" si="10"/>
        <v>27.172862699088892</v>
      </c>
      <c r="AB36" s="433">
        <f t="shared" si="10"/>
        <v>3.3455205328540445</v>
      </c>
      <c r="AC36" s="433">
        <f t="shared" si="10"/>
        <v>1.5818320429039054</v>
      </c>
      <c r="AD36" s="433">
        <f t="shared" si="10"/>
        <v>8.5568244031227803</v>
      </c>
      <c r="AE36" s="846">
        <f t="shared" si="10"/>
        <v>20.466826452659447</v>
      </c>
      <c r="AF36" s="434">
        <f t="shared" si="10"/>
        <v>45.518349649273937</v>
      </c>
      <c r="AG36" s="434">
        <f t="shared" si="10"/>
        <v>68.787998711233669</v>
      </c>
      <c r="AH36" s="434">
        <f t="shared" si="10"/>
        <v>30.34450294485487</v>
      </c>
      <c r="AI36" s="437">
        <f t="shared" si="10"/>
        <v>1.0177580106622546</v>
      </c>
      <c r="AJ36" s="606"/>
      <c r="AK36" s="753"/>
      <c r="AL36" s="847"/>
      <c r="AM36" s="55">
        <f t="shared" si="7"/>
        <v>2812.8859301831985</v>
      </c>
      <c r="AN36" s="56"/>
      <c r="AO36" s="57"/>
      <c r="AP36" s="58">
        <f>(AM36*100)/(AM36+AQ36)</f>
        <v>100</v>
      </c>
      <c r="AQ36" s="652">
        <f t="shared" si="12"/>
        <v>0</v>
      </c>
    </row>
    <row r="37" spans="2:43" ht="26.25" customHeight="1" x14ac:dyDescent="0.2">
      <c r="B37" s="152" t="s">
        <v>49</v>
      </c>
      <c r="C37" s="340">
        <f t="shared" si="8"/>
        <v>0</v>
      </c>
      <c r="D37" s="340">
        <f t="shared" si="8"/>
        <v>0</v>
      </c>
      <c r="E37" s="434">
        <f t="shared" si="8"/>
        <v>464.90484024975467</v>
      </c>
      <c r="F37" s="434">
        <f t="shared" si="8"/>
        <v>108.1631099607265</v>
      </c>
      <c r="G37" s="340">
        <f t="shared" si="8"/>
        <v>0</v>
      </c>
      <c r="H37" s="340">
        <f t="shared" si="8"/>
        <v>45.508778257324138</v>
      </c>
      <c r="I37" s="340">
        <f t="shared" si="8"/>
        <v>0</v>
      </c>
      <c r="J37" s="19">
        <f t="shared" si="8"/>
        <v>0</v>
      </c>
      <c r="K37" s="434">
        <f t="shared" si="8"/>
        <v>64.549467309463111</v>
      </c>
      <c r="L37" s="434">
        <f t="shared" si="8"/>
        <v>59.489391432001248</v>
      </c>
      <c r="M37" s="434">
        <f t="shared" si="8"/>
        <v>536.26913862747676</v>
      </c>
      <c r="N37" s="434">
        <f t="shared" si="8"/>
        <v>0</v>
      </c>
      <c r="O37" s="434">
        <f t="shared" si="8"/>
        <v>0</v>
      </c>
      <c r="P37" s="340">
        <f t="shared" si="8"/>
        <v>0</v>
      </c>
      <c r="Q37" s="340">
        <f t="shared" si="8"/>
        <v>0</v>
      </c>
      <c r="R37" s="215">
        <f t="shared" si="13"/>
        <v>145.66860931602471</v>
      </c>
      <c r="S37" s="437">
        <f>S36</f>
        <v>890.93642923458458</v>
      </c>
      <c r="T37" s="842">
        <f t="shared" si="14"/>
        <v>76.146165795842947</v>
      </c>
      <c r="U37" s="437">
        <f t="shared" si="10"/>
        <v>421.25</v>
      </c>
      <c r="V37" s="844">
        <f t="shared" si="10"/>
        <v>0</v>
      </c>
      <c r="W37" s="433">
        <f t="shared" si="10"/>
        <v>3.2048210711919585</v>
      </c>
      <c r="X37" s="433">
        <f t="shared" si="10"/>
        <v>5.0591187382668883</v>
      </c>
      <c r="Y37" s="433">
        <f t="shared" si="10"/>
        <v>0.70924014348031095</v>
      </c>
      <c r="Z37" s="433">
        <f t="shared" si="10"/>
        <v>6.0491197122747176</v>
      </c>
      <c r="AA37" s="433">
        <f t="shared" si="10"/>
        <v>27.172862699088892</v>
      </c>
      <c r="AB37" s="433">
        <f t="shared" si="10"/>
        <v>3.3455205328540445</v>
      </c>
      <c r="AC37" s="433">
        <f t="shared" si="10"/>
        <v>1.5818320429039054</v>
      </c>
      <c r="AD37" s="433">
        <f t="shared" si="10"/>
        <v>8.5568244031227803</v>
      </c>
      <c r="AE37" s="846">
        <f t="shared" si="10"/>
        <v>20.466826452659447</v>
      </c>
      <c r="AF37" s="434">
        <f t="shared" si="10"/>
        <v>45.518349649273937</v>
      </c>
      <c r="AG37" s="434">
        <f t="shared" si="10"/>
        <v>68.787998711233669</v>
      </c>
      <c r="AH37" s="434">
        <f t="shared" si="10"/>
        <v>30.34450294485487</v>
      </c>
      <c r="AI37" s="437">
        <f t="shared" si="10"/>
        <v>1.0177580106622546</v>
      </c>
      <c r="AJ37" s="606"/>
      <c r="AK37" s="753"/>
      <c r="AL37" s="847"/>
      <c r="AM37" s="55">
        <f t="shared" si="7"/>
        <v>2812.8859301831985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 t="shared" si="8"/>
        <v>0</v>
      </c>
      <c r="D38" s="340">
        <f t="shared" si="8"/>
        <v>0</v>
      </c>
      <c r="E38" s="434">
        <f t="shared" si="8"/>
        <v>464.90484024975467</v>
      </c>
      <c r="F38" s="434">
        <f t="shared" si="8"/>
        <v>108.1631099607265</v>
      </c>
      <c r="G38" s="340">
        <f t="shared" si="8"/>
        <v>0</v>
      </c>
      <c r="H38" s="340">
        <f t="shared" si="8"/>
        <v>45.508778257324138</v>
      </c>
      <c r="I38" s="340">
        <f t="shared" si="8"/>
        <v>0</v>
      </c>
      <c r="J38" s="19">
        <f t="shared" si="8"/>
        <v>0</v>
      </c>
      <c r="K38" s="434">
        <f t="shared" si="8"/>
        <v>64.549467309463111</v>
      </c>
      <c r="L38" s="434">
        <f t="shared" si="8"/>
        <v>59.489391432001248</v>
      </c>
      <c r="M38" s="434">
        <f t="shared" si="8"/>
        <v>536.26913862747676</v>
      </c>
      <c r="N38" s="434">
        <f t="shared" si="8"/>
        <v>0</v>
      </c>
      <c r="O38" s="434">
        <f t="shared" si="8"/>
        <v>0</v>
      </c>
      <c r="P38" s="340">
        <f t="shared" si="8"/>
        <v>0</v>
      </c>
      <c r="Q38" s="340">
        <f t="shared" si="8"/>
        <v>0</v>
      </c>
      <c r="R38" s="215">
        <f t="shared" si="13"/>
        <v>145.66860931602471</v>
      </c>
      <c r="S38" s="437">
        <f>S37</f>
        <v>890.93642923458458</v>
      </c>
      <c r="T38" s="842">
        <f t="shared" si="14"/>
        <v>76.146165795842947</v>
      </c>
      <c r="U38" s="437">
        <f t="shared" si="10"/>
        <v>421.25</v>
      </c>
      <c r="V38" s="844">
        <f t="shared" si="10"/>
        <v>0</v>
      </c>
      <c r="W38" s="433">
        <f t="shared" si="10"/>
        <v>3.2048210711919585</v>
      </c>
      <c r="X38" s="433">
        <f t="shared" si="10"/>
        <v>5.0591187382668883</v>
      </c>
      <c r="Y38" s="433">
        <f t="shared" si="10"/>
        <v>0.70924014348031095</v>
      </c>
      <c r="Z38" s="433">
        <f t="shared" si="10"/>
        <v>6.0491197122747176</v>
      </c>
      <c r="AA38" s="433">
        <f t="shared" si="10"/>
        <v>27.172862699088892</v>
      </c>
      <c r="AB38" s="433">
        <f t="shared" si="10"/>
        <v>3.3455205328540445</v>
      </c>
      <c r="AC38" s="433">
        <f t="shared" si="10"/>
        <v>1.5818320429039054</v>
      </c>
      <c r="AD38" s="433">
        <f t="shared" si="10"/>
        <v>8.5568244031227803</v>
      </c>
      <c r="AE38" s="846">
        <f t="shared" si="10"/>
        <v>20.466826452659447</v>
      </c>
      <c r="AF38" s="434">
        <f t="shared" si="10"/>
        <v>45.518349649273937</v>
      </c>
      <c r="AG38" s="434">
        <f t="shared" si="10"/>
        <v>68.787998711233669</v>
      </c>
      <c r="AH38" s="434">
        <f t="shared" si="10"/>
        <v>30.34450294485487</v>
      </c>
      <c r="AI38" s="437">
        <f t="shared" si="10"/>
        <v>1.0177580106622546</v>
      </c>
      <c r="AJ38" s="606"/>
      <c r="AK38" s="753"/>
      <c r="AL38" s="847"/>
      <c r="AM38" s="55">
        <f t="shared" si="7"/>
        <v>2812.8859301831985</v>
      </c>
      <c r="AN38" s="56"/>
      <c r="AO38" s="57"/>
      <c r="AP38" s="58">
        <f t="shared" si="11"/>
        <v>100</v>
      </c>
      <c r="AQ38" s="652">
        <f t="shared" si="12"/>
        <v>0</v>
      </c>
    </row>
    <row r="39" spans="2:43" ht="26.25" customHeight="1" x14ac:dyDescent="0.2">
      <c r="B39" s="151" t="s">
        <v>51</v>
      </c>
      <c r="C39" s="340">
        <f t="shared" ref="C39:Q39" si="15">C38</f>
        <v>0</v>
      </c>
      <c r="D39" s="340">
        <f t="shared" si="15"/>
        <v>0</v>
      </c>
      <c r="E39" s="434">
        <f t="shared" si="15"/>
        <v>464.90484024975467</v>
      </c>
      <c r="F39" s="434">
        <f t="shared" si="15"/>
        <v>108.1631099607265</v>
      </c>
      <c r="G39" s="340">
        <f t="shared" si="15"/>
        <v>0</v>
      </c>
      <c r="H39" s="340">
        <f t="shared" si="15"/>
        <v>45.508778257324138</v>
      </c>
      <c r="I39" s="340">
        <f t="shared" si="15"/>
        <v>0</v>
      </c>
      <c r="J39" s="19">
        <f t="shared" si="15"/>
        <v>0</v>
      </c>
      <c r="K39" s="434">
        <f t="shared" si="15"/>
        <v>64.549467309463111</v>
      </c>
      <c r="L39" s="434">
        <f t="shared" si="15"/>
        <v>59.489391432001248</v>
      </c>
      <c r="M39" s="434">
        <f t="shared" si="15"/>
        <v>536.26913862747676</v>
      </c>
      <c r="N39" s="434">
        <f t="shared" si="15"/>
        <v>0</v>
      </c>
      <c r="O39" s="434">
        <f t="shared" si="15"/>
        <v>0</v>
      </c>
      <c r="P39" s="340">
        <f t="shared" si="15"/>
        <v>0</v>
      </c>
      <c r="Q39" s="340">
        <f t="shared" si="15"/>
        <v>0</v>
      </c>
      <c r="R39" s="215">
        <f t="shared" si="13"/>
        <v>145.66860931602471</v>
      </c>
      <c r="S39" s="437">
        <f>S38</f>
        <v>890.93642923458458</v>
      </c>
      <c r="T39" s="842">
        <f t="shared" si="14"/>
        <v>76.146165795842947</v>
      </c>
      <c r="U39" s="437">
        <f t="shared" ref="U39:AI39" si="16">U38</f>
        <v>421.25</v>
      </c>
      <c r="V39" s="844">
        <f t="shared" si="16"/>
        <v>0</v>
      </c>
      <c r="W39" s="433">
        <f t="shared" si="16"/>
        <v>3.2048210711919585</v>
      </c>
      <c r="X39" s="433">
        <f t="shared" si="16"/>
        <v>5.0591187382668883</v>
      </c>
      <c r="Y39" s="433">
        <f t="shared" si="16"/>
        <v>0.70924014348031095</v>
      </c>
      <c r="Z39" s="433">
        <f t="shared" si="16"/>
        <v>6.0491197122747176</v>
      </c>
      <c r="AA39" s="433">
        <f t="shared" si="16"/>
        <v>27.172862699088892</v>
      </c>
      <c r="AB39" s="433">
        <f t="shared" si="16"/>
        <v>3.3455205328540445</v>
      </c>
      <c r="AC39" s="433">
        <f t="shared" si="16"/>
        <v>1.5818320429039054</v>
      </c>
      <c r="AD39" s="433">
        <f t="shared" si="16"/>
        <v>8.5568244031227803</v>
      </c>
      <c r="AE39" s="846">
        <f t="shared" si="16"/>
        <v>20.466826452659447</v>
      </c>
      <c r="AF39" s="434">
        <f t="shared" si="16"/>
        <v>45.518349649273937</v>
      </c>
      <c r="AG39" s="434">
        <f t="shared" si="16"/>
        <v>68.787998711233669</v>
      </c>
      <c r="AH39" s="434">
        <f t="shared" si="16"/>
        <v>30.34450294485487</v>
      </c>
      <c r="AI39" s="437">
        <f t="shared" si="16"/>
        <v>1.0177580106622546</v>
      </c>
      <c r="AJ39" s="606"/>
      <c r="AK39" s="753"/>
      <c r="AL39" s="847"/>
      <c r="AM39" s="55">
        <f t="shared" si="7"/>
        <v>2812.8859301831985</v>
      </c>
      <c r="AN39" s="56"/>
      <c r="AO39" s="57"/>
      <c r="AP39" s="58">
        <f t="shared" si="11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 t="shared" ref="C40:Q40" si="17">C39</f>
        <v>0</v>
      </c>
      <c r="D40" s="340">
        <f t="shared" si="17"/>
        <v>0</v>
      </c>
      <c r="E40" s="434">
        <f t="shared" si="17"/>
        <v>464.90484024975467</v>
      </c>
      <c r="F40" s="434">
        <f t="shared" si="17"/>
        <v>108.1631099607265</v>
      </c>
      <c r="G40" s="340">
        <f t="shared" si="17"/>
        <v>0</v>
      </c>
      <c r="H40" s="340">
        <f t="shared" si="17"/>
        <v>45.508778257324138</v>
      </c>
      <c r="I40" s="340">
        <f t="shared" si="17"/>
        <v>0</v>
      </c>
      <c r="J40" s="19">
        <f t="shared" si="17"/>
        <v>0</v>
      </c>
      <c r="K40" s="434">
        <f t="shared" si="17"/>
        <v>64.549467309463111</v>
      </c>
      <c r="L40" s="434">
        <f t="shared" si="17"/>
        <v>59.489391432001248</v>
      </c>
      <c r="M40" s="434">
        <f t="shared" si="17"/>
        <v>536.26913862747676</v>
      </c>
      <c r="N40" s="434">
        <f t="shared" si="17"/>
        <v>0</v>
      </c>
      <c r="O40" s="434">
        <f t="shared" si="17"/>
        <v>0</v>
      </c>
      <c r="P40" s="340">
        <f t="shared" si="17"/>
        <v>0</v>
      </c>
      <c r="Q40" s="340">
        <f t="shared" si="17"/>
        <v>0</v>
      </c>
      <c r="R40" s="215">
        <f t="shared" si="13"/>
        <v>145.66860931602471</v>
      </c>
      <c r="S40" s="437">
        <f>S39</f>
        <v>890.93642923458458</v>
      </c>
      <c r="T40" s="842">
        <f t="shared" si="14"/>
        <v>76.146165795842947</v>
      </c>
      <c r="U40" s="437">
        <f t="shared" ref="U40:AI40" si="18">U39</f>
        <v>421.25</v>
      </c>
      <c r="V40" s="844">
        <f t="shared" si="18"/>
        <v>0</v>
      </c>
      <c r="W40" s="433">
        <f t="shared" si="18"/>
        <v>3.2048210711919585</v>
      </c>
      <c r="X40" s="433">
        <f t="shared" si="18"/>
        <v>5.0591187382668883</v>
      </c>
      <c r="Y40" s="433">
        <f t="shared" si="18"/>
        <v>0.70924014348031095</v>
      </c>
      <c r="Z40" s="433">
        <f t="shared" si="18"/>
        <v>6.0491197122747176</v>
      </c>
      <c r="AA40" s="433">
        <f t="shared" si="18"/>
        <v>27.172862699088892</v>
      </c>
      <c r="AB40" s="433">
        <f t="shared" si="18"/>
        <v>3.3455205328540445</v>
      </c>
      <c r="AC40" s="433">
        <f t="shared" si="18"/>
        <v>1.5818320429039054</v>
      </c>
      <c r="AD40" s="433">
        <f t="shared" si="18"/>
        <v>8.5568244031227803</v>
      </c>
      <c r="AE40" s="846">
        <f t="shared" si="18"/>
        <v>20.466826452659447</v>
      </c>
      <c r="AF40" s="434">
        <f t="shared" si="18"/>
        <v>45.518349649273937</v>
      </c>
      <c r="AG40" s="434">
        <f t="shared" si="18"/>
        <v>68.787998711233669</v>
      </c>
      <c r="AH40" s="434">
        <f t="shared" si="18"/>
        <v>30.34450294485487</v>
      </c>
      <c r="AI40" s="437">
        <f t="shared" si="18"/>
        <v>1.0177580106622546</v>
      </c>
      <c r="AJ40" s="606"/>
      <c r="AK40" s="753"/>
      <c r="AL40" s="847"/>
      <c r="AM40" s="55">
        <f t="shared" si="7"/>
        <v>2812.8859301831985</v>
      </c>
      <c r="AN40" s="112"/>
      <c r="AO40" s="113"/>
      <c r="AP40" s="65">
        <f t="shared" si="11"/>
        <v>100</v>
      </c>
      <c r="AQ40" s="654">
        <f t="shared" si="12"/>
        <v>0</v>
      </c>
    </row>
    <row r="41" spans="2:43" ht="26.25" customHeight="1" thickBot="1" x14ac:dyDescent="0.25">
      <c r="B41" s="265" t="s">
        <v>53</v>
      </c>
      <c r="C41" s="446">
        <f t="shared" ref="C41:AL41" si="19">SUM(C29:C40)</f>
        <v>0</v>
      </c>
      <c r="D41" s="446">
        <f t="shared" si="19"/>
        <v>0</v>
      </c>
      <c r="E41" s="115">
        <f t="shared" si="19"/>
        <v>5578.858082997056</v>
      </c>
      <c r="F41" s="115">
        <f t="shared" si="19"/>
        <v>1297.957319528718</v>
      </c>
      <c r="G41" s="435">
        <f t="shared" si="19"/>
        <v>0</v>
      </c>
      <c r="H41" s="191">
        <f t="shared" si="19"/>
        <v>546.10533908788966</v>
      </c>
      <c r="I41" s="191">
        <f t="shared" si="19"/>
        <v>0</v>
      </c>
      <c r="J41" s="195">
        <f t="shared" si="19"/>
        <v>0</v>
      </c>
      <c r="K41" s="115">
        <f t="shared" si="19"/>
        <v>774.59360771355739</v>
      </c>
      <c r="L41" s="115">
        <f t="shared" si="19"/>
        <v>713.87269718401512</v>
      </c>
      <c r="M41" s="115">
        <f t="shared" si="19"/>
        <v>6435.2296635297198</v>
      </c>
      <c r="N41" s="115">
        <f t="shared" si="19"/>
        <v>0</v>
      </c>
      <c r="O41" s="115">
        <f t="shared" si="19"/>
        <v>0</v>
      </c>
      <c r="P41" s="191">
        <f t="shared" si="19"/>
        <v>0</v>
      </c>
      <c r="Q41" s="191">
        <f t="shared" si="19"/>
        <v>0</v>
      </c>
      <c r="R41" s="115">
        <f t="shared" si="19"/>
        <v>1748.0233117922965</v>
      </c>
      <c r="S41" s="118">
        <f t="shared" si="19"/>
        <v>10691.237150815017</v>
      </c>
      <c r="T41" s="843">
        <f>SUM(T29:T40)</f>
        <v>913.75398955011553</v>
      </c>
      <c r="U41" s="841">
        <f t="shared" si="19"/>
        <v>5055</v>
      </c>
      <c r="V41" s="706">
        <f t="shared" si="19"/>
        <v>0</v>
      </c>
      <c r="W41" s="119">
        <f t="shared" si="19"/>
        <v>38.457852854303503</v>
      </c>
      <c r="X41" s="119">
        <f t="shared" si="19"/>
        <v>60.709424859202663</v>
      </c>
      <c r="Y41" s="119">
        <f t="shared" si="19"/>
        <v>8.5108817217637291</v>
      </c>
      <c r="Z41" s="119">
        <f t="shared" si="19"/>
        <v>72.589436547296614</v>
      </c>
      <c r="AA41" s="119">
        <f t="shared" si="19"/>
        <v>326.07435238906669</v>
      </c>
      <c r="AB41" s="119">
        <f t="shared" si="19"/>
        <v>40.146246394248543</v>
      </c>
      <c r="AC41" s="119">
        <f t="shared" si="19"/>
        <v>18.981984514846861</v>
      </c>
      <c r="AD41" s="119">
        <f t="shared" si="19"/>
        <v>102.68189283747334</v>
      </c>
      <c r="AE41" s="121">
        <f t="shared" si="19"/>
        <v>245.60191743191342</v>
      </c>
      <c r="AF41" s="183">
        <f>SUM(AF29:AF40)</f>
        <v>546.22019579128721</v>
      </c>
      <c r="AG41" s="120">
        <f>SUM(AG29:AG40)</f>
        <v>825.45598453480386</v>
      </c>
      <c r="AH41" s="120">
        <f>SUM(AH29:AH40)</f>
        <v>364.13403533825846</v>
      </c>
      <c r="AI41" s="183">
        <f>SUM(AI29:AI40)</f>
        <v>12.213096127947052</v>
      </c>
      <c r="AJ41" s="655">
        <f t="shared" si="19"/>
        <v>0</v>
      </c>
      <c r="AK41" s="119">
        <f t="shared" si="19"/>
        <v>0</v>
      </c>
      <c r="AL41" s="848">
        <f t="shared" si="19"/>
        <v>0</v>
      </c>
      <c r="AM41" s="67">
        <f t="shared" si="7"/>
        <v>33754.631162198384</v>
      </c>
      <c r="AN41" s="122">
        <f>SUM(AN29:AN40)</f>
        <v>0</v>
      </c>
      <c r="AO41" s="123">
        <f>SUM(AO29:AO40)</f>
        <v>0</v>
      </c>
      <c r="AP41" s="68">
        <f t="shared" si="11"/>
        <v>100</v>
      </c>
      <c r="AQ41" s="124">
        <f t="shared" si="12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CHIALAMBERTO.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" thickTop="1" x14ac:dyDescent="0.2">
      <c r="B48" s="1070" t="s">
        <v>70</v>
      </c>
      <c r="C48" s="727" t="s">
        <v>4</v>
      </c>
      <c r="D48" s="727" t="s">
        <v>176</v>
      </c>
      <c r="E48" s="719" t="s">
        <v>5</v>
      </c>
      <c r="F48" s="720" t="s">
        <v>6</v>
      </c>
      <c r="G48" s="720" t="s">
        <v>212</v>
      </c>
      <c r="H48" s="719" t="s">
        <v>8</v>
      </c>
      <c r="I48" s="720" t="s">
        <v>9</v>
      </c>
      <c r="J48" s="901" t="s">
        <v>197</v>
      </c>
      <c r="K48" s="719" t="s">
        <v>11</v>
      </c>
      <c r="L48" s="719" t="s">
        <v>12</v>
      </c>
      <c r="M48" s="723" t="s">
        <v>13</v>
      </c>
      <c r="N48" s="723" t="s">
        <v>14</v>
      </c>
      <c r="O48" s="719" t="s">
        <v>8</v>
      </c>
      <c r="P48" s="723" t="s">
        <v>16</v>
      </c>
      <c r="Q48" s="724" t="s">
        <v>219</v>
      </c>
      <c r="R48" s="1032" t="s">
        <v>18</v>
      </c>
      <c r="S48" s="725" t="s">
        <v>19</v>
      </c>
      <c r="T48" s="767" t="s">
        <v>20</v>
      </c>
      <c r="U48" s="725" t="s">
        <v>21</v>
      </c>
      <c r="V48" s="858" t="s">
        <v>184</v>
      </c>
      <c r="W48" s="734" t="s">
        <v>183</v>
      </c>
      <c r="X48" s="734" t="s">
        <v>182</v>
      </c>
      <c r="Y48" s="734" t="s">
        <v>185</v>
      </c>
      <c r="Z48" s="568" t="s">
        <v>181</v>
      </c>
      <c r="AA48" s="734" t="s">
        <v>191</v>
      </c>
      <c r="AB48" s="734" t="s">
        <v>192</v>
      </c>
      <c r="AC48" s="734" t="s">
        <v>186</v>
      </c>
      <c r="AD48" s="734" t="s">
        <v>193</v>
      </c>
      <c r="AE48" s="859" t="s">
        <v>194</v>
      </c>
      <c r="AF48" s="774" t="s">
        <v>187</v>
      </c>
      <c r="AG48" s="538" t="s">
        <v>189</v>
      </c>
      <c r="AH48" s="539" t="s">
        <v>188</v>
      </c>
      <c r="AI48" s="556" t="s">
        <v>190</v>
      </c>
      <c r="AJ48" s="656" t="s">
        <v>32</v>
      </c>
      <c r="AK48" s="646" t="s">
        <v>33</v>
      </c>
      <c r="AL48" s="202" t="s">
        <v>150</v>
      </c>
      <c r="AM48" s="647" t="s">
        <v>35</v>
      </c>
      <c r="AN48" s="658" t="s">
        <v>236</v>
      </c>
      <c r="AO48" s="659" t="s">
        <v>36</v>
      </c>
      <c r="AP48" s="660" t="s">
        <v>37</v>
      </c>
      <c r="AQ48" s="148" t="s">
        <v>38</v>
      </c>
    </row>
    <row r="49" spans="2:43" ht="13.5" thickBot="1" x14ac:dyDescent="0.25">
      <c r="B49" s="1071"/>
      <c r="C49" s="695" t="s">
        <v>39</v>
      </c>
      <c r="D49" s="627" t="s">
        <v>39</v>
      </c>
      <c r="E49" s="627" t="s">
        <v>39</v>
      </c>
      <c r="F49" s="627" t="s">
        <v>39</v>
      </c>
      <c r="G49" s="627" t="s">
        <v>39</v>
      </c>
      <c r="H49" s="627" t="s">
        <v>39</v>
      </c>
      <c r="I49" s="627" t="s">
        <v>39</v>
      </c>
      <c r="J49" s="627" t="s">
        <v>39</v>
      </c>
      <c r="K49" s="627" t="s">
        <v>39</v>
      </c>
      <c r="L49" s="627" t="s">
        <v>39</v>
      </c>
      <c r="M49" s="627" t="s">
        <v>39</v>
      </c>
      <c r="N49" s="627" t="s">
        <v>39</v>
      </c>
      <c r="O49" s="627" t="s">
        <v>39</v>
      </c>
      <c r="P49" s="627" t="s">
        <v>39</v>
      </c>
      <c r="Q49" s="205" t="s">
        <v>39</v>
      </c>
      <c r="R49" s="781" t="s">
        <v>39</v>
      </c>
      <c r="S49" s="773" t="s">
        <v>39</v>
      </c>
      <c r="T49" s="781" t="s">
        <v>39</v>
      </c>
      <c r="U49" s="773" t="s">
        <v>39</v>
      </c>
      <c r="V49" s="756" t="s">
        <v>39</v>
      </c>
      <c r="W49" s="686" t="s">
        <v>39</v>
      </c>
      <c r="X49" s="686" t="s">
        <v>39</v>
      </c>
      <c r="Y49" s="686" t="s">
        <v>39</v>
      </c>
      <c r="Z49" s="686" t="s">
        <v>39</v>
      </c>
      <c r="AA49" s="686" t="s">
        <v>39</v>
      </c>
      <c r="AB49" s="686" t="s">
        <v>39</v>
      </c>
      <c r="AC49" s="686" t="s">
        <v>39</v>
      </c>
      <c r="AD49" s="686" t="s">
        <v>39</v>
      </c>
      <c r="AE49" s="755" t="s">
        <v>39</v>
      </c>
      <c r="AF49" s="206" t="s">
        <v>39</v>
      </c>
      <c r="AG49" s="686" t="s">
        <v>39</v>
      </c>
      <c r="AH49" s="686" t="s">
        <v>39</v>
      </c>
      <c r="AI49" s="686" t="s">
        <v>39</v>
      </c>
      <c r="AJ49" s="756" t="s">
        <v>39</v>
      </c>
      <c r="AK49" s="686" t="s">
        <v>39</v>
      </c>
      <c r="AL49" s="693" t="s">
        <v>39</v>
      </c>
      <c r="AM49" s="11" t="s">
        <v>39</v>
      </c>
      <c r="AN49" s="282" t="s">
        <v>39</v>
      </c>
      <c r="AO49" s="283" t="s">
        <v>39</v>
      </c>
      <c r="AP49" s="12" t="s">
        <v>40</v>
      </c>
      <c r="AQ49" s="680" t="s">
        <v>39</v>
      </c>
    </row>
    <row r="50" spans="2:43" ht="26.25" customHeight="1" thickBot="1" x14ac:dyDescent="0.25">
      <c r="B50" s="216" t="s">
        <v>41</v>
      </c>
      <c r="C50" s="261"/>
      <c r="D50" s="261"/>
      <c r="E50" s="79"/>
      <c r="F50" s="524"/>
      <c r="G50" s="524">
        <v>0</v>
      </c>
      <c r="H50" s="524"/>
      <c r="I50" s="524"/>
      <c r="J50" s="524">
        <v>0</v>
      </c>
      <c r="K50" s="524"/>
      <c r="L50" s="524"/>
      <c r="M50" s="524"/>
      <c r="N50" s="524"/>
      <c r="O50" s="524"/>
      <c r="P50" s="524"/>
      <c r="Q50" s="665"/>
      <c r="R50" s="868">
        <f>SUM(AF50:AI50)</f>
        <v>0</v>
      </c>
      <c r="S50" s="866"/>
      <c r="T50" s="867">
        <f>SUM(V50:AE50)</f>
        <v>0</v>
      </c>
      <c r="U50" s="864">
        <v>0</v>
      </c>
      <c r="V50" s="860">
        <v>0</v>
      </c>
      <c r="W50" s="666">
        <v>0</v>
      </c>
      <c r="X50" s="666">
        <v>0</v>
      </c>
      <c r="Y50" s="666">
        <v>0</v>
      </c>
      <c r="Z50" s="666"/>
      <c r="AA50" s="666">
        <v>0</v>
      </c>
      <c r="AB50" s="666">
        <v>0</v>
      </c>
      <c r="AC50" s="666"/>
      <c r="AD50" s="666">
        <v>0</v>
      </c>
      <c r="AE50" s="861">
        <v>0</v>
      </c>
      <c r="AF50" s="855">
        <v>0</v>
      </c>
      <c r="AG50" s="688">
        <v>0</v>
      </c>
      <c r="AH50" s="688">
        <v>0</v>
      </c>
      <c r="AI50" s="689">
        <v>0</v>
      </c>
      <c r="AJ50" s="667"/>
      <c r="AK50" s="851"/>
      <c r="AL50" s="853"/>
      <c r="AM50" s="100">
        <f>SUM(C50:U50)</f>
        <v>0</v>
      </c>
      <c r="AN50" s="668">
        <v>0</v>
      </c>
      <c r="AO50" s="669">
        <v>0</v>
      </c>
      <c r="AP50" s="690" t="e">
        <f>(AM50*100)/(AM50+AQ50)</f>
        <v>#DIV/0!</v>
      </c>
      <c r="AQ50" s="691">
        <f>AN50+AO50</f>
        <v>0</v>
      </c>
    </row>
    <row r="51" spans="2:43" ht="26.25" customHeight="1" thickBot="1" x14ac:dyDescent="0.25">
      <c r="B51" s="16" t="s">
        <v>42</v>
      </c>
      <c r="C51" s="17"/>
      <c r="D51" s="94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0"/>
      <c r="R51" s="868">
        <f t="shared" ref="R51:R61" si="20">SUM(AF51:AI51)</f>
        <v>0</v>
      </c>
      <c r="S51" s="865"/>
      <c r="T51" s="867">
        <f t="shared" ref="T51:T61" si="21">SUM(V51:AE51)</f>
        <v>0</v>
      </c>
      <c r="U51" s="865">
        <v>0</v>
      </c>
      <c r="V51" s="775">
        <v>0</v>
      </c>
      <c r="W51" s="76">
        <v>0</v>
      </c>
      <c r="X51" s="76">
        <v>0</v>
      </c>
      <c r="Y51" s="76">
        <v>0</v>
      </c>
      <c r="Z51" s="76"/>
      <c r="AA51" s="76">
        <v>0</v>
      </c>
      <c r="AB51" s="76">
        <v>0</v>
      </c>
      <c r="AC51" s="76"/>
      <c r="AD51" s="76">
        <v>0</v>
      </c>
      <c r="AE51" s="765">
        <v>0</v>
      </c>
      <c r="AF51" s="856">
        <v>0</v>
      </c>
      <c r="AG51" s="500">
        <v>0</v>
      </c>
      <c r="AH51" s="500">
        <v>0</v>
      </c>
      <c r="AI51" s="554">
        <v>0</v>
      </c>
      <c r="AJ51" s="529"/>
      <c r="AK51" s="793"/>
      <c r="AL51" s="525"/>
      <c r="AM51" s="100">
        <f t="shared" ref="AM51:AM61" si="22">SUM(C51:U51)</f>
        <v>0</v>
      </c>
      <c r="AN51" s="102"/>
      <c r="AO51" s="24"/>
      <c r="AP51" s="455" t="e">
        <f t="shared" ref="AP51:AP56" si="23">(AM51*100)/(AM51+AQ51)</f>
        <v>#DIV/0!</v>
      </c>
      <c r="AQ51" s="301">
        <f t="shared" ref="AQ51:AQ57" si="24">AN51+AO51</f>
        <v>0</v>
      </c>
    </row>
    <row r="52" spans="2:43" ht="26.25" customHeight="1" thickBot="1" x14ac:dyDescent="0.25">
      <c r="B52" s="13" t="s">
        <v>43</v>
      </c>
      <c r="C52" s="17"/>
      <c r="D52" s="94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20"/>
      <c r="R52" s="868">
        <f t="shared" si="20"/>
        <v>0</v>
      </c>
      <c r="S52" s="865"/>
      <c r="T52" s="867">
        <f t="shared" si="21"/>
        <v>0</v>
      </c>
      <c r="U52" s="865">
        <v>0</v>
      </c>
      <c r="V52" s="775">
        <v>0</v>
      </c>
      <c r="W52" s="76">
        <v>0</v>
      </c>
      <c r="X52" s="76">
        <v>0</v>
      </c>
      <c r="Y52" s="76">
        <v>0</v>
      </c>
      <c r="Z52" s="76"/>
      <c r="AA52" s="76">
        <v>0</v>
      </c>
      <c r="AB52" s="76">
        <v>0</v>
      </c>
      <c r="AC52" s="76"/>
      <c r="AD52" s="76">
        <v>0</v>
      </c>
      <c r="AE52" s="765">
        <v>0</v>
      </c>
      <c r="AF52" s="856">
        <v>0</v>
      </c>
      <c r="AG52" s="500">
        <v>0</v>
      </c>
      <c r="AH52" s="500">
        <v>0</v>
      </c>
      <c r="AI52" s="554">
        <v>0</v>
      </c>
      <c r="AJ52" s="529"/>
      <c r="AK52" s="793"/>
      <c r="AL52" s="525"/>
      <c r="AM52" s="100">
        <f t="shared" si="22"/>
        <v>0</v>
      </c>
      <c r="AN52" s="102"/>
      <c r="AO52" s="24"/>
      <c r="AP52" s="455" t="e">
        <f t="shared" si="23"/>
        <v>#DIV/0!</v>
      </c>
      <c r="AQ52" s="301">
        <f t="shared" si="24"/>
        <v>0</v>
      </c>
    </row>
    <row r="53" spans="2:43" ht="26.25" customHeight="1" thickBot="1" x14ac:dyDescent="0.25">
      <c r="B53" s="13" t="s">
        <v>44</v>
      </c>
      <c r="C53" s="17"/>
      <c r="D53" s="9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0"/>
      <c r="R53" s="868">
        <f t="shared" si="20"/>
        <v>0</v>
      </c>
      <c r="S53" s="865"/>
      <c r="T53" s="867">
        <f t="shared" si="21"/>
        <v>0</v>
      </c>
      <c r="U53" s="865">
        <v>0</v>
      </c>
      <c r="V53" s="775">
        <v>0</v>
      </c>
      <c r="W53" s="76">
        <v>0</v>
      </c>
      <c r="X53" s="76">
        <v>0</v>
      </c>
      <c r="Y53" s="76">
        <v>0</v>
      </c>
      <c r="Z53" s="76"/>
      <c r="AA53" s="76">
        <v>0</v>
      </c>
      <c r="AB53" s="76">
        <v>0</v>
      </c>
      <c r="AC53" s="76"/>
      <c r="AD53" s="76">
        <v>0</v>
      </c>
      <c r="AE53" s="765">
        <v>0</v>
      </c>
      <c r="AF53" s="856">
        <v>0</v>
      </c>
      <c r="AG53" s="500">
        <v>0</v>
      </c>
      <c r="AH53" s="500">
        <v>0</v>
      </c>
      <c r="AI53" s="554">
        <v>0</v>
      </c>
      <c r="AJ53" s="529"/>
      <c r="AK53" s="793"/>
      <c r="AL53" s="525"/>
      <c r="AM53" s="100">
        <f t="shared" si="22"/>
        <v>0</v>
      </c>
      <c r="AN53" s="102"/>
      <c r="AO53" s="24"/>
      <c r="AP53" s="455" t="e">
        <f t="shared" si="23"/>
        <v>#DIV/0!</v>
      </c>
      <c r="AQ53" s="301">
        <f t="shared" si="24"/>
        <v>0</v>
      </c>
    </row>
    <row r="54" spans="2:43" ht="26.25" customHeight="1" thickBot="1" x14ac:dyDescent="0.25">
      <c r="B54" s="28" t="s">
        <v>45</v>
      </c>
      <c r="C54" s="17"/>
      <c r="D54" s="94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20"/>
      <c r="R54" s="868">
        <f t="shared" si="20"/>
        <v>0</v>
      </c>
      <c r="S54" s="865"/>
      <c r="T54" s="867">
        <f t="shared" si="21"/>
        <v>0</v>
      </c>
      <c r="U54" s="865">
        <v>0</v>
      </c>
      <c r="V54" s="862">
        <v>0</v>
      </c>
      <c r="W54" s="749">
        <v>0</v>
      </c>
      <c r="X54" s="749">
        <v>0</v>
      </c>
      <c r="Y54" s="749">
        <v>0</v>
      </c>
      <c r="Z54" s="749"/>
      <c r="AA54" s="749">
        <v>0</v>
      </c>
      <c r="AB54" s="749">
        <v>0</v>
      </c>
      <c r="AC54" s="749"/>
      <c r="AD54" s="749">
        <v>0</v>
      </c>
      <c r="AE54" s="863">
        <v>0</v>
      </c>
      <c r="AF54" s="857">
        <v>0</v>
      </c>
      <c r="AG54" s="750">
        <v>0</v>
      </c>
      <c r="AH54" s="750">
        <v>0</v>
      </c>
      <c r="AI54" s="751">
        <v>0</v>
      </c>
      <c r="AJ54" s="752"/>
      <c r="AK54" s="852"/>
      <c r="AL54" s="854"/>
      <c r="AM54" s="100">
        <f t="shared" si="22"/>
        <v>0</v>
      </c>
      <c r="AN54" s="102"/>
      <c r="AO54" s="24"/>
      <c r="AP54" s="455" t="e">
        <f t="shared" si="23"/>
        <v>#DIV/0!</v>
      </c>
      <c r="AQ54" s="301">
        <f t="shared" si="24"/>
        <v>0</v>
      </c>
    </row>
    <row r="55" spans="2:43" ht="26.25" customHeight="1" thickBot="1" x14ac:dyDescent="0.25">
      <c r="B55" s="29" t="s">
        <v>46</v>
      </c>
      <c r="C55" s="17"/>
      <c r="D55" s="94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0"/>
      <c r="R55" s="868">
        <f t="shared" si="20"/>
        <v>0</v>
      </c>
      <c r="S55" s="865"/>
      <c r="T55" s="867">
        <f t="shared" si="21"/>
        <v>0</v>
      </c>
      <c r="U55" s="865">
        <v>0</v>
      </c>
      <c r="V55" s="775">
        <v>0</v>
      </c>
      <c r="W55" s="76">
        <v>0</v>
      </c>
      <c r="X55" s="76">
        <v>0</v>
      </c>
      <c r="Y55" s="76">
        <v>0</v>
      </c>
      <c r="Z55" s="76"/>
      <c r="AA55" s="76">
        <v>0</v>
      </c>
      <c r="AB55" s="76">
        <v>0</v>
      </c>
      <c r="AC55" s="76"/>
      <c r="AD55" s="76">
        <v>0</v>
      </c>
      <c r="AE55" s="765">
        <v>0</v>
      </c>
      <c r="AF55" s="856">
        <v>0</v>
      </c>
      <c r="AG55" s="500">
        <v>0</v>
      </c>
      <c r="AH55" s="500">
        <v>0</v>
      </c>
      <c r="AI55" s="554">
        <v>0</v>
      </c>
      <c r="AJ55" s="529"/>
      <c r="AK55" s="793"/>
      <c r="AL55" s="525"/>
      <c r="AM55" s="100">
        <f t="shared" si="22"/>
        <v>0</v>
      </c>
      <c r="AN55" s="102"/>
      <c r="AO55" s="24"/>
      <c r="AP55" s="300" t="e">
        <f t="shared" si="23"/>
        <v>#DIV/0!</v>
      </c>
      <c r="AQ55" s="301">
        <f t="shared" si="24"/>
        <v>0</v>
      </c>
    </row>
    <row r="56" spans="2:43" ht="26.25" customHeight="1" thickBot="1" x14ac:dyDescent="0.25">
      <c r="B56" s="13" t="s">
        <v>47</v>
      </c>
      <c r="C56" s="17"/>
      <c r="D56" s="94"/>
      <c r="E56" s="18"/>
      <c r="F56" s="553"/>
      <c r="G56" s="18"/>
      <c r="H56" s="18"/>
      <c r="I56" s="553"/>
      <c r="J56" s="553"/>
      <c r="K56" s="553"/>
      <c r="L56" s="553"/>
      <c r="M56" s="553"/>
      <c r="N56" s="553"/>
      <c r="O56" s="553"/>
      <c r="P56" s="18"/>
      <c r="Q56" s="20"/>
      <c r="R56" s="868">
        <f t="shared" si="20"/>
        <v>0</v>
      </c>
      <c r="S56" s="865"/>
      <c r="T56" s="867">
        <f t="shared" si="21"/>
        <v>0</v>
      </c>
      <c r="U56" s="865">
        <v>0</v>
      </c>
      <c r="V56" s="775">
        <v>0</v>
      </c>
      <c r="W56" s="76">
        <v>0</v>
      </c>
      <c r="X56" s="76">
        <v>0</v>
      </c>
      <c r="Y56" s="76">
        <v>0</v>
      </c>
      <c r="Z56" s="76"/>
      <c r="AA56" s="76">
        <v>0</v>
      </c>
      <c r="AB56" s="76">
        <v>0</v>
      </c>
      <c r="AC56" s="76"/>
      <c r="AD56" s="76">
        <v>0</v>
      </c>
      <c r="AE56" s="765">
        <v>0</v>
      </c>
      <c r="AF56" s="856">
        <v>0</v>
      </c>
      <c r="AG56" s="500">
        <v>0</v>
      </c>
      <c r="AH56" s="500">
        <v>0</v>
      </c>
      <c r="AI56" s="554">
        <v>0</v>
      </c>
      <c r="AJ56" s="529"/>
      <c r="AK56" s="793"/>
      <c r="AL56" s="525"/>
      <c r="AM56" s="100">
        <f t="shared" si="22"/>
        <v>0</v>
      </c>
      <c r="AN56" s="102"/>
      <c r="AO56" s="24"/>
      <c r="AP56" s="300" t="e">
        <f t="shared" si="23"/>
        <v>#DIV/0!</v>
      </c>
      <c r="AQ56" s="301">
        <f t="shared" si="24"/>
        <v>0</v>
      </c>
    </row>
    <row r="57" spans="2:43" ht="26.25" customHeight="1" thickBot="1" x14ac:dyDescent="0.25">
      <c r="B57" s="16" t="s">
        <v>48</v>
      </c>
      <c r="C57" s="17"/>
      <c r="D57" s="94"/>
      <c r="E57" s="18"/>
      <c r="F57" s="553"/>
      <c r="G57" s="18"/>
      <c r="H57" s="18"/>
      <c r="I57" s="553"/>
      <c r="J57" s="553"/>
      <c r="K57" s="553"/>
      <c r="L57" s="553"/>
      <c r="M57" s="553"/>
      <c r="N57" s="553"/>
      <c r="O57" s="553"/>
      <c r="P57" s="18"/>
      <c r="Q57" s="20"/>
      <c r="R57" s="868">
        <f t="shared" si="20"/>
        <v>0</v>
      </c>
      <c r="S57" s="865"/>
      <c r="T57" s="867">
        <f t="shared" si="21"/>
        <v>0</v>
      </c>
      <c r="U57" s="865">
        <v>0</v>
      </c>
      <c r="V57" s="775">
        <v>0</v>
      </c>
      <c r="W57" s="76">
        <v>0</v>
      </c>
      <c r="X57" s="76">
        <v>0</v>
      </c>
      <c r="Y57" s="76">
        <v>0</v>
      </c>
      <c r="Z57" s="76"/>
      <c r="AA57" s="76">
        <v>0</v>
      </c>
      <c r="AB57" s="76">
        <v>0</v>
      </c>
      <c r="AC57" s="76"/>
      <c r="AD57" s="76">
        <v>0</v>
      </c>
      <c r="AE57" s="765">
        <v>0</v>
      </c>
      <c r="AF57" s="856">
        <v>0</v>
      </c>
      <c r="AG57" s="500">
        <v>0</v>
      </c>
      <c r="AH57" s="500">
        <v>0</v>
      </c>
      <c r="AI57" s="554">
        <v>0</v>
      </c>
      <c r="AJ57" s="529"/>
      <c r="AK57" s="793"/>
      <c r="AL57" s="525"/>
      <c r="AM57" s="100">
        <f t="shared" si="22"/>
        <v>0</v>
      </c>
      <c r="AN57" s="102"/>
      <c r="AO57" s="24"/>
      <c r="AP57" s="300" t="e">
        <f t="shared" ref="AP57:AP62" si="25">(AM57*100)/(AM57+AQ57)</f>
        <v>#DIV/0!</v>
      </c>
      <c r="AQ57" s="301">
        <f t="shared" si="24"/>
        <v>0</v>
      </c>
    </row>
    <row r="58" spans="2:43" ht="26.25" customHeight="1" thickBot="1" x14ac:dyDescent="0.25">
      <c r="B58" s="13" t="s">
        <v>49</v>
      </c>
      <c r="C58" s="17"/>
      <c r="D58" s="94"/>
      <c r="E58" s="18"/>
      <c r="F58" s="553"/>
      <c r="G58" s="18"/>
      <c r="H58" s="18"/>
      <c r="I58" s="553"/>
      <c r="J58" s="553"/>
      <c r="K58" s="553"/>
      <c r="L58" s="553"/>
      <c r="M58" s="553"/>
      <c r="N58" s="553"/>
      <c r="O58" s="553"/>
      <c r="P58" s="18"/>
      <c r="Q58" s="20"/>
      <c r="R58" s="868">
        <f t="shared" si="20"/>
        <v>0</v>
      </c>
      <c r="S58" s="865"/>
      <c r="T58" s="867">
        <f t="shared" si="21"/>
        <v>0</v>
      </c>
      <c r="U58" s="865">
        <v>0</v>
      </c>
      <c r="V58" s="775">
        <v>0</v>
      </c>
      <c r="W58" s="76">
        <v>0</v>
      </c>
      <c r="X58" s="76">
        <v>0</v>
      </c>
      <c r="Y58" s="76">
        <v>0</v>
      </c>
      <c r="Z58" s="76"/>
      <c r="AA58" s="76">
        <v>0</v>
      </c>
      <c r="AB58" s="76">
        <v>0</v>
      </c>
      <c r="AC58" s="76"/>
      <c r="AD58" s="76">
        <v>0</v>
      </c>
      <c r="AE58" s="765">
        <v>0</v>
      </c>
      <c r="AF58" s="856">
        <v>0</v>
      </c>
      <c r="AG58" s="500">
        <v>0</v>
      </c>
      <c r="AH58" s="500">
        <v>0</v>
      </c>
      <c r="AI58" s="554">
        <v>0</v>
      </c>
      <c r="AJ58" s="529"/>
      <c r="AK58" s="793"/>
      <c r="AL58" s="525"/>
      <c r="AM58" s="100">
        <f t="shared" si="22"/>
        <v>0</v>
      </c>
      <c r="AN58" s="102"/>
      <c r="AO58" s="24"/>
      <c r="AP58" s="300" t="e">
        <f t="shared" si="25"/>
        <v>#DIV/0!</v>
      </c>
      <c r="AQ58" s="301">
        <f>AN58+AO58</f>
        <v>0</v>
      </c>
    </row>
    <row r="59" spans="2:43" ht="26.25" customHeight="1" thickBot="1" x14ac:dyDescent="0.25">
      <c r="B59" s="13" t="s">
        <v>50</v>
      </c>
      <c r="C59" s="17"/>
      <c r="D59" s="94"/>
      <c r="E59" s="18"/>
      <c r="F59" s="553"/>
      <c r="G59" s="18"/>
      <c r="H59" s="18"/>
      <c r="I59" s="553"/>
      <c r="J59" s="553"/>
      <c r="K59" s="553"/>
      <c r="L59" s="553"/>
      <c r="M59" s="553"/>
      <c r="N59" s="553"/>
      <c r="O59" s="553"/>
      <c r="P59" s="18"/>
      <c r="Q59" s="20"/>
      <c r="R59" s="868">
        <f t="shared" si="20"/>
        <v>0</v>
      </c>
      <c r="S59" s="865"/>
      <c r="T59" s="867">
        <f t="shared" si="21"/>
        <v>0</v>
      </c>
      <c r="U59" s="865">
        <v>0</v>
      </c>
      <c r="V59" s="775">
        <v>0</v>
      </c>
      <c r="W59" s="76">
        <v>0</v>
      </c>
      <c r="X59" s="76">
        <v>0</v>
      </c>
      <c r="Y59" s="76">
        <v>0</v>
      </c>
      <c r="Z59" s="76"/>
      <c r="AA59" s="76">
        <v>0</v>
      </c>
      <c r="AB59" s="76">
        <v>0</v>
      </c>
      <c r="AC59" s="76"/>
      <c r="AD59" s="76">
        <v>0</v>
      </c>
      <c r="AE59" s="765">
        <v>0</v>
      </c>
      <c r="AF59" s="856">
        <v>0</v>
      </c>
      <c r="AG59" s="500">
        <v>0</v>
      </c>
      <c r="AH59" s="500">
        <v>0</v>
      </c>
      <c r="AI59" s="554">
        <v>0</v>
      </c>
      <c r="AJ59" s="529"/>
      <c r="AK59" s="793"/>
      <c r="AL59" s="525"/>
      <c r="AM59" s="100">
        <f t="shared" si="22"/>
        <v>0</v>
      </c>
      <c r="AN59" s="102"/>
      <c r="AO59" s="24"/>
      <c r="AP59" s="300" t="e">
        <f t="shared" si="25"/>
        <v>#DIV/0!</v>
      </c>
      <c r="AQ59" s="301">
        <f>AN59+AO59</f>
        <v>0</v>
      </c>
    </row>
    <row r="60" spans="2:43" ht="26.25" customHeight="1" thickBot="1" x14ac:dyDescent="0.25">
      <c r="B60" s="16" t="s">
        <v>51</v>
      </c>
      <c r="C60" s="17"/>
      <c r="D60" s="94"/>
      <c r="E60" s="18"/>
      <c r="F60" s="553"/>
      <c r="G60" s="18"/>
      <c r="H60" s="18"/>
      <c r="I60" s="553"/>
      <c r="J60" s="553"/>
      <c r="K60" s="553"/>
      <c r="L60" s="553"/>
      <c r="M60" s="553"/>
      <c r="N60" s="553"/>
      <c r="O60" s="553"/>
      <c r="P60" s="18"/>
      <c r="Q60" s="20"/>
      <c r="R60" s="868">
        <f t="shared" si="20"/>
        <v>0</v>
      </c>
      <c r="S60" s="865"/>
      <c r="T60" s="867">
        <f t="shared" si="21"/>
        <v>0</v>
      </c>
      <c r="U60" s="865">
        <v>0</v>
      </c>
      <c r="V60" s="775">
        <v>0</v>
      </c>
      <c r="W60" s="76">
        <v>0</v>
      </c>
      <c r="X60" s="76">
        <v>0</v>
      </c>
      <c r="Y60" s="76">
        <v>0</v>
      </c>
      <c r="Z60" s="76"/>
      <c r="AA60" s="76">
        <v>0</v>
      </c>
      <c r="AB60" s="76">
        <v>0</v>
      </c>
      <c r="AC60" s="76"/>
      <c r="AD60" s="76">
        <v>0</v>
      </c>
      <c r="AE60" s="765">
        <v>0</v>
      </c>
      <c r="AF60" s="856">
        <v>0</v>
      </c>
      <c r="AG60" s="500">
        <v>0</v>
      </c>
      <c r="AH60" s="500">
        <v>0</v>
      </c>
      <c r="AI60" s="554">
        <v>0</v>
      </c>
      <c r="AJ60" s="529"/>
      <c r="AK60" s="793"/>
      <c r="AL60" s="525"/>
      <c r="AM60" s="100">
        <f t="shared" si="22"/>
        <v>0</v>
      </c>
      <c r="AN60" s="102"/>
      <c r="AO60" s="24"/>
      <c r="AP60" s="300" t="e">
        <f t="shared" si="25"/>
        <v>#DIV/0!</v>
      </c>
      <c r="AQ60" s="301">
        <f>AN60+AO60</f>
        <v>0</v>
      </c>
    </row>
    <row r="61" spans="2:43" ht="26.25" customHeight="1" thickBot="1" x14ac:dyDescent="0.25">
      <c r="B61" s="28" t="s">
        <v>52</v>
      </c>
      <c r="C61" s="295"/>
      <c r="D61" s="295"/>
      <c r="E61" s="98"/>
      <c r="F61" s="623"/>
      <c r="G61" s="98"/>
      <c r="H61" s="98"/>
      <c r="I61" s="623"/>
      <c r="J61" s="623"/>
      <c r="K61" s="623">
        <v>161</v>
      </c>
      <c r="L61" s="623"/>
      <c r="M61" s="623"/>
      <c r="N61" s="623"/>
      <c r="O61" s="623"/>
      <c r="P61" s="98"/>
      <c r="Q61" s="296"/>
      <c r="R61" s="868">
        <f t="shared" si="20"/>
        <v>0</v>
      </c>
      <c r="S61" s="497"/>
      <c r="T61" s="867">
        <f t="shared" si="21"/>
        <v>0</v>
      </c>
      <c r="U61" s="866">
        <v>0</v>
      </c>
      <c r="V61" s="860">
        <v>0</v>
      </c>
      <c r="W61" s="666">
        <v>0</v>
      </c>
      <c r="X61" s="666">
        <v>0</v>
      </c>
      <c r="Y61" s="666">
        <v>0</v>
      </c>
      <c r="Z61" s="666"/>
      <c r="AA61" s="666">
        <v>0</v>
      </c>
      <c r="AB61" s="666">
        <v>0</v>
      </c>
      <c r="AC61" s="666"/>
      <c r="AD61" s="666">
        <v>0</v>
      </c>
      <c r="AE61" s="861">
        <v>0</v>
      </c>
      <c r="AF61" s="855">
        <v>0</v>
      </c>
      <c r="AG61" s="688">
        <v>0</v>
      </c>
      <c r="AH61" s="688">
        <v>0</v>
      </c>
      <c r="AI61" s="689">
        <v>0</v>
      </c>
      <c r="AJ61" s="667"/>
      <c r="AK61" s="851"/>
      <c r="AL61" s="853"/>
      <c r="AM61" s="100">
        <f t="shared" si="22"/>
        <v>161</v>
      </c>
      <c r="AN61" s="299"/>
      <c r="AO61" s="670"/>
      <c r="AP61" s="671">
        <f t="shared" si="25"/>
        <v>100</v>
      </c>
      <c r="AQ61" s="692">
        <f>AN61+AO61</f>
        <v>0</v>
      </c>
    </row>
    <row r="62" spans="2:43" ht="26.25" customHeight="1" thickBot="1" x14ac:dyDescent="0.25">
      <c r="B62" s="179" t="s">
        <v>53</v>
      </c>
      <c r="C62" s="82">
        <f t="shared" ref="C62:Q62" si="26">SUM(C50:C61)</f>
        <v>0</v>
      </c>
      <c r="D62" s="82"/>
      <c r="E62" s="83">
        <f t="shared" si="26"/>
        <v>0</v>
      </c>
      <c r="F62" s="83">
        <f t="shared" si="26"/>
        <v>0</v>
      </c>
      <c r="G62" s="83">
        <f t="shared" si="26"/>
        <v>0</v>
      </c>
      <c r="H62" s="83">
        <f t="shared" si="26"/>
        <v>0</v>
      </c>
      <c r="I62" s="83">
        <f t="shared" si="26"/>
        <v>0</v>
      </c>
      <c r="J62" s="83">
        <f t="shared" si="26"/>
        <v>0</v>
      </c>
      <c r="K62" s="115">
        <f t="shared" si="26"/>
        <v>161</v>
      </c>
      <c r="L62" s="83">
        <f t="shared" si="26"/>
        <v>0</v>
      </c>
      <c r="M62" s="83">
        <f t="shared" si="26"/>
        <v>0</v>
      </c>
      <c r="N62" s="83">
        <f t="shared" si="26"/>
        <v>0</v>
      </c>
      <c r="O62" s="83">
        <f t="shared" si="26"/>
        <v>0</v>
      </c>
      <c r="P62" s="83">
        <f t="shared" si="26"/>
        <v>0</v>
      </c>
      <c r="Q62" s="84">
        <f t="shared" si="26"/>
        <v>0</v>
      </c>
      <c r="R62" s="769">
        <f>SUM(R50:R61)</f>
        <v>0</v>
      </c>
      <c r="S62" s="772">
        <f>SUM(S50:S61)</f>
        <v>0</v>
      </c>
      <c r="T62" s="769">
        <f>SUM(T50:T61)</f>
        <v>0</v>
      </c>
      <c r="U62" s="772">
        <f t="shared" ref="U62:AL62" si="27">SUM(U50:U61)</f>
        <v>0</v>
      </c>
      <c r="V62" s="530">
        <f t="shared" si="27"/>
        <v>0</v>
      </c>
      <c r="W62" s="85">
        <f t="shared" si="27"/>
        <v>0</v>
      </c>
      <c r="X62" s="85">
        <f t="shared" si="27"/>
        <v>0</v>
      </c>
      <c r="Y62" s="85">
        <f t="shared" si="27"/>
        <v>0</v>
      </c>
      <c r="Z62" s="85">
        <f t="shared" si="27"/>
        <v>0</v>
      </c>
      <c r="AA62" s="85">
        <f t="shared" si="27"/>
        <v>0</v>
      </c>
      <c r="AB62" s="85">
        <f t="shared" si="27"/>
        <v>0</v>
      </c>
      <c r="AC62" s="85">
        <f t="shared" si="27"/>
        <v>0</v>
      </c>
      <c r="AD62" s="85">
        <f t="shared" si="27"/>
        <v>0</v>
      </c>
      <c r="AE62" s="87">
        <f t="shared" si="27"/>
        <v>0</v>
      </c>
      <c r="AF62" s="183">
        <f>SUM(AF50:AF61)</f>
        <v>0</v>
      </c>
      <c r="AG62" s="120">
        <f>SUM(AG50:AG61)</f>
        <v>0</v>
      </c>
      <c r="AH62" s="419">
        <f>SUM(AH50:AH61)</f>
        <v>0</v>
      </c>
      <c r="AI62" s="183">
        <f>SUM(AI50:AI61)</f>
        <v>0</v>
      </c>
      <c r="AJ62" s="530">
        <f t="shared" si="27"/>
        <v>0</v>
      </c>
      <c r="AK62" s="196">
        <f t="shared" si="27"/>
        <v>0</v>
      </c>
      <c r="AL62" s="598">
        <f t="shared" si="27"/>
        <v>0</v>
      </c>
      <c r="AM62" s="298">
        <f>SUM(C62:S62)</f>
        <v>161</v>
      </c>
      <c r="AN62" s="324">
        <f>SUM(AN50:AN61)</f>
        <v>0</v>
      </c>
      <c r="AO62" s="266">
        <f>SUM(AO50:AO61)</f>
        <v>0</v>
      </c>
      <c r="AP62" s="454">
        <f t="shared" si="25"/>
        <v>100</v>
      </c>
      <c r="AQ62" s="200">
        <f>AN62+AO62</f>
        <v>0</v>
      </c>
    </row>
    <row r="63" spans="2:43" ht="36" customHeight="1" thickBot="1" x14ac:dyDescent="0.25">
      <c r="B63" s="39" t="s">
        <v>54</v>
      </c>
      <c r="C63" s="368">
        <v>0.83412037037037035</v>
      </c>
      <c r="D63" s="368" t="s">
        <v>220</v>
      </c>
      <c r="E63" s="369">
        <v>0.83473379629629629</v>
      </c>
      <c r="F63" s="369" t="s">
        <v>221</v>
      </c>
      <c r="G63" s="629" t="s">
        <v>213</v>
      </c>
      <c r="H63" s="369">
        <v>0.62577546296296294</v>
      </c>
      <c r="I63" s="369"/>
      <c r="J63" s="629" t="s">
        <v>198</v>
      </c>
      <c r="K63" s="369" t="s">
        <v>56</v>
      </c>
      <c r="L63" s="369" t="s">
        <v>222</v>
      </c>
      <c r="M63" s="369">
        <v>0.83446759259259251</v>
      </c>
      <c r="N63" s="369">
        <v>0.83415509259259257</v>
      </c>
      <c r="O63" s="369" t="s">
        <v>227</v>
      </c>
      <c r="P63" s="369" t="s">
        <v>214</v>
      </c>
      <c r="Q63" s="1031" t="s">
        <v>238</v>
      </c>
      <c r="R63" s="1033"/>
      <c r="S63" s="484">
        <v>0.83549768518518519</v>
      </c>
      <c r="T63" s="770"/>
      <c r="U63" s="484">
        <v>0.70906250000000004</v>
      </c>
      <c r="V63" s="634" t="s">
        <v>59</v>
      </c>
      <c r="W63" s="634">
        <v>0.83439814814814817</v>
      </c>
      <c r="X63" s="634">
        <v>0.54311342592592593</v>
      </c>
      <c r="Y63" s="634">
        <v>0.33552083333333332</v>
      </c>
      <c r="Z63" s="634" t="s">
        <v>60</v>
      </c>
      <c r="AA63" s="634">
        <v>0.33415509259259263</v>
      </c>
      <c r="AB63" s="634">
        <v>0.62581018518518516</v>
      </c>
      <c r="AC63" s="634">
        <v>0.83427083333333341</v>
      </c>
      <c r="AD63" s="634">
        <v>0.67084490740740732</v>
      </c>
      <c r="AE63" s="634">
        <v>0.6673958333333333</v>
      </c>
      <c r="AF63" s="634" t="s">
        <v>208</v>
      </c>
      <c r="AG63" s="634" t="s">
        <v>209</v>
      </c>
      <c r="AH63" s="634" t="s">
        <v>210</v>
      </c>
      <c r="AI63" s="632" t="s">
        <v>211</v>
      </c>
      <c r="AJ63" s="661">
        <v>0.6257638888888889</v>
      </c>
      <c r="AK63" s="372">
        <v>0.83543981481481477</v>
      </c>
      <c r="AL63" s="373">
        <v>0.83545138888888892</v>
      </c>
      <c r="AM63" s="374"/>
      <c r="AN63" s="375">
        <v>0.83542824074074085</v>
      </c>
      <c r="AO63" s="376">
        <v>0.83549768518518519</v>
      </c>
      <c r="AP63" s="518"/>
      <c r="AQ63" s="518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CHIALAMBERTO.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90" thickTop="1" x14ac:dyDescent="0.2">
      <c r="B70" s="1070" t="s">
        <v>70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71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x14ac:dyDescent="0.2">
      <c r="B72" s="150" t="s">
        <v>41</v>
      </c>
      <c r="C72" s="261">
        <f t="shared" ref="C72:Q72" si="28">C29+C8+C50</f>
        <v>60</v>
      </c>
      <c r="D72" s="261">
        <f t="shared" si="28"/>
        <v>0</v>
      </c>
      <c r="E72" s="79">
        <f t="shared" si="28"/>
        <v>464.90484024975467</v>
      </c>
      <c r="F72" s="524">
        <f t="shared" si="28"/>
        <v>1628.1631099607266</v>
      </c>
      <c r="G72" s="524">
        <f t="shared" si="28"/>
        <v>0</v>
      </c>
      <c r="H72" s="524">
        <f t="shared" si="28"/>
        <v>2265.5087782573241</v>
      </c>
      <c r="I72" s="524">
        <f t="shared" si="28"/>
        <v>0</v>
      </c>
      <c r="J72" s="524">
        <f t="shared" si="28"/>
        <v>0</v>
      </c>
      <c r="K72" s="524">
        <f t="shared" si="28"/>
        <v>64.549467309463111</v>
      </c>
      <c r="L72" s="524">
        <f t="shared" si="28"/>
        <v>59.489391432001248</v>
      </c>
      <c r="M72" s="524">
        <f t="shared" si="28"/>
        <v>536.26913862747676</v>
      </c>
      <c r="N72" s="524">
        <f t="shared" si="28"/>
        <v>80</v>
      </c>
      <c r="O72" s="524">
        <f t="shared" si="28"/>
        <v>0</v>
      </c>
      <c r="P72" s="524">
        <f t="shared" si="28"/>
        <v>300</v>
      </c>
      <c r="Q72" s="524">
        <f t="shared" si="28"/>
        <v>0</v>
      </c>
      <c r="R72" s="524">
        <f>SUM(AF72:AI72)</f>
        <v>145.66860931602471</v>
      </c>
      <c r="S72" s="665">
        <f t="shared" ref="S72:S83" si="29">S29+S8+S50</f>
        <v>890.93642923458458</v>
      </c>
      <c r="T72" s="867">
        <f>SUM(V72:AE72)</f>
        <v>76.146165795842947</v>
      </c>
      <c r="U72" s="864">
        <f t="shared" ref="U72:AL72" si="30">U29+U8+U50</f>
        <v>421.25</v>
      </c>
      <c r="V72" s="860">
        <f t="shared" si="30"/>
        <v>0</v>
      </c>
      <c r="W72" s="666">
        <f t="shared" si="30"/>
        <v>3.2048210711919585</v>
      </c>
      <c r="X72" s="666">
        <f t="shared" si="30"/>
        <v>5.0591187382668883</v>
      </c>
      <c r="Y72" s="666">
        <f t="shared" si="30"/>
        <v>0.70924014348031095</v>
      </c>
      <c r="Z72" s="666">
        <f t="shared" si="30"/>
        <v>6.0491197122747176</v>
      </c>
      <c r="AA72" s="666">
        <f t="shared" si="30"/>
        <v>27.172862699088892</v>
      </c>
      <c r="AB72" s="666">
        <f t="shared" si="30"/>
        <v>3.3455205328540445</v>
      </c>
      <c r="AC72" s="666">
        <f t="shared" si="30"/>
        <v>1.5818320429039054</v>
      </c>
      <c r="AD72" s="666">
        <f t="shared" si="30"/>
        <v>8.5568244031227803</v>
      </c>
      <c r="AE72" s="861">
        <f t="shared" si="30"/>
        <v>20.466826452659447</v>
      </c>
      <c r="AF72" s="855">
        <f t="shared" si="30"/>
        <v>45.518349649273937</v>
      </c>
      <c r="AG72" s="688">
        <f t="shared" si="30"/>
        <v>68.787998711233669</v>
      </c>
      <c r="AH72" s="688">
        <f t="shared" si="30"/>
        <v>30.34450294485487</v>
      </c>
      <c r="AI72" s="689">
        <f t="shared" si="30"/>
        <v>1.0177580106622546</v>
      </c>
      <c r="AJ72" s="667">
        <f t="shared" si="30"/>
        <v>0</v>
      </c>
      <c r="AK72" s="851">
        <f t="shared" si="30"/>
        <v>0</v>
      </c>
      <c r="AL72" s="853">
        <f t="shared" si="30"/>
        <v>0</v>
      </c>
      <c r="AM72" s="100">
        <f>SUM(C72:S72)+T72+U72+AJ72+AK72+AL72</f>
        <v>6992.8859301831981</v>
      </c>
      <c r="AN72" s="668">
        <f t="shared" ref="AN72:AO83" si="31">AN8</f>
        <v>9930</v>
      </c>
      <c r="AO72" s="669">
        <f t="shared" si="31"/>
        <v>0</v>
      </c>
      <c r="AP72" s="690">
        <f t="shared" ref="AP72:AP84" si="32">(AM72*100)/(AM72+AQ72)</f>
        <v>41.322065036855669</v>
      </c>
      <c r="AQ72" s="691">
        <f t="shared" ref="AQ72:AQ84" si="33">AN72+AO72</f>
        <v>9930</v>
      </c>
    </row>
    <row r="73" spans="2:43" ht="26.25" customHeight="1" x14ac:dyDescent="0.2">
      <c r="B73" s="151" t="s">
        <v>42</v>
      </c>
      <c r="C73" s="17">
        <f t="shared" ref="C73:Q73" si="34">C30+C9+C51</f>
        <v>0</v>
      </c>
      <c r="D73" s="94">
        <f t="shared" si="34"/>
        <v>0</v>
      </c>
      <c r="E73" s="18">
        <f t="shared" si="34"/>
        <v>464.90484024975467</v>
      </c>
      <c r="F73" s="18">
        <f t="shared" si="34"/>
        <v>1768.1631099607266</v>
      </c>
      <c r="G73" s="18">
        <f t="shared" si="34"/>
        <v>0</v>
      </c>
      <c r="H73" s="18">
        <f t="shared" si="34"/>
        <v>1025.5087782573241</v>
      </c>
      <c r="I73" s="18">
        <f t="shared" si="34"/>
        <v>0</v>
      </c>
      <c r="J73" s="18">
        <f t="shared" si="34"/>
        <v>0</v>
      </c>
      <c r="K73" s="18">
        <f t="shared" si="34"/>
        <v>64.549467309463111</v>
      </c>
      <c r="L73" s="18">
        <f t="shared" si="34"/>
        <v>59.489391432001248</v>
      </c>
      <c r="M73" s="18">
        <f t="shared" si="34"/>
        <v>536.26913862747676</v>
      </c>
      <c r="N73" s="18">
        <f t="shared" si="34"/>
        <v>50</v>
      </c>
      <c r="O73" s="18">
        <f t="shared" si="34"/>
        <v>0</v>
      </c>
      <c r="P73" s="18">
        <f t="shared" si="34"/>
        <v>1000</v>
      </c>
      <c r="Q73" s="18">
        <f t="shared" si="34"/>
        <v>0</v>
      </c>
      <c r="R73" s="18">
        <f t="shared" ref="R73:R83" si="35">SUM(AF73:AI73)</f>
        <v>145.66860931602471</v>
      </c>
      <c r="S73" s="20">
        <f t="shared" si="29"/>
        <v>890.93642923458458</v>
      </c>
      <c r="T73" s="768">
        <f t="shared" ref="T73:T83" si="36">SUM(V73:AE73)</f>
        <v>76.146165795842947</v>
      </c>
      <c r="U73" s="865">
        <f t="shared" ref="U73:AL73" si="37">U30+U9+U51</f>
        <v>421.25</v>
      </c>
      <c r="V73" s="775">
        <f t="shared" si="37"/>
        <v>0</v>
      </c>
      <c r="W73" s="76">
        <f t="shared" si="37"/>
        <v>3.2048210711919585</v>
      </c>
      <c r="X73" s="76">
        <f t="shared" si="37"/>
        <v>5.0591187382668883</v>
      </c>
      <c r="Y73" s="76">
        <f t="shared" si="37"/>
        <v>0.70924014348031095</v>
      </c>
      <c r="Z73" s="76">
        <f t="shared" si="37"/>
        <v>6.0491197122747176</v>
      </c>
      <c r="AA73" s="76">
        <f t="shared" si="37"/>
        <v>27.172862699088892</v>
      </c>
      <c r="AB73" s="76">
        <f t="shared" si="37"/>
        <v>3.3455205328540445</v>
      </c>
      <c r="AC73" s="76">
        <f t="shared" si="37"/>
        <v>1.5818320429039054</v>
      </c>
      <c r="AD73" s="76">
        <f t="shared" si="37"/>
        <v>8.5568244031227803</v>
      </c>
      <c r="AE73" s="765">
        <f t="shared" si="37"/>
        <v>20.466826452659447</v>
      </c>
      <c r="AF73" s="856">
        <f t="shared" si="37"/>
        <v>45.518349649273937</v>
      </c>
      <c r="AG73" s="500">
        <f t="shared" si="37"/>
        <v>68.787998711233669</v>
      </c>
      <c r="AH73" s="500">
        <f t="shared" si="37"/>
        <v>30.34450294485487</v>
      </c>
      <c r="AI73" s="554">
        <f t="shared" si="37"/>
        <v>1.0177580106622546</v>
      </c>
      <c r="AJ73" s="529">
        <f t="shared" si="37"/>
        <v>0</v>
      </c>
      <c r="AK73" s="793">
        <f t="shared" si="37"/>
        <v>0</v>
      </c>
      <c r="AL73" s="525">
        <f t="shared" si="37"/>
        <v>0</v>
      </c>
      <c r="AM73" s="22">
        <f t="shared" ref="AM73:AM83" si="38">SUM(C73:S73)+T73+U73+AJ73+AK73+AL73</f>
        <v>6502.885930183199</v>
      </c>
      <c r="AN73" s="102">
        <f t="shared" si="31"/>
        <v>10730</v>
      </c>
      <c r="AO73" s="24">
        <f t="shared" si="31"/>
        <v>0</v>
      </c>
      <c r="AP73" s="455">
        <f t="shared" si="32"/>
        <v>37.735327422979516</v>
      </c>
      <c r="AQ73" s="301">
        <f t="shared" si="33"/>
        <v>10730</v>
      </c>
    </row>
    <row r="74" spans="2:43" ht="26.25" customHeight="1" x14ac:dyDescent="0.2">
      <c r="B74" s="152" t="s">
        <v>43</v>
      </c>
      <c r="C74" s="17">
        <f t="shared" ref="C74:Q74" si="39">C31+C10+C52</f>
        <v>0</v>
      </c>
      <c r="D74" s="94">
        <f t="shared" si="39"/>
        <v>0</v>
      </c>
      <c r="E74" s="18">
        <f t="shared" si="39"/>
        <v>464.90484024975467</v>
      </c>
      <c r="F74" s="18">
        <f t="shared" si="39"/>
        <v>1768.1631099607266</v>
      </c>
      <c r="G74" s="18">
        <f t="shared" si="39"/>
        <v>0</v>
      </c>
      <c r="H74" s="18">
        <f t="shared" si="39"/>
        <v>2985.5087782573241</v>
      </c>
      <c r="I74" s="18">
        <f t="shared" si="39"/>
        <v>0</v>
      </c>
      <c r="J74" s="18">
        <f t="shared" si="39"/>
        <v>0</v>
      </c>
      <c r="K74" s="18">
        <f t="shared" si="39"/>
        <v>64.549467309463111</v>
      </c>
      <c r="L74" s="18">
        <f t="shared" si="39"/>
        <v>59.489391432001248</v>
      </c>
      <c r="M74" s="18">
        <f t="shared" si="39"/>
        <v>536.26913862747676</v>
      </c>
      <c r="N74" s="18">
        <f t="shared" si="39"/>
        <v>180</v>
      </c>
      <c r="O74" s="18">
        <f t="shared" si="39"/>
        <v>0</v>
      </c>
      <c r="P74" s="18">
        <f t="shared" si="39"/>
        <v>1470</v>
      </c>
      <c r="Q74" s="18">
        <f t="shared" si="39"/>
        <v>0</v>
      </c>
      <c r="R74" s="18">
        <f t="shared" si="35"/>
        <v>145.66860931602471</v>
      </c>
      <c r="S74" s="20">
        <f t="shared" si="29"/>
        <v>890.93642923458458</v>
      </c>
      <c r="T74" s="768">
        <f t="shared" si="36"/>
        <v>76.146165795842947</v>
      </c>
      <c r="U74" s="865">
        <f t="shared" ref="U74:AL74" si="40">U31+U10+U52</f>
        <v>421.25</v>
      </c>
      <c r="V74" s="775">
        <f t="shared" si="40"/>
        <v>0</v>
      </c>
      <c r="W74" s="76">
        <f t="shared" si="40"/>
        <v>3.2048210711919585</v>
      </c>
      <c r="X74" s="76">
        <f t="shared" si="40"/>
        <v>5.0591187382668883</v>
      </c>
      <c r="Y74" s="76">
        <f t="shared" si="40"/>
        <v>0.70924014348031095</v>
      </c>
      <c r="Z74" s="76">
        <f t="shared" si="40"/>
        <v>6.0491197122747176</v>
      </c>
      <c r="AA74" s="76">
        <f t="shared" si="40"/>
        <v>27.172862699088892</v>
      </c>
      <c r="AB74" s="76">
        <f t="shared" si="40"/>
        <v>3.3455205328540445</v>
      </c>
      <c r="AC74" s="76">
        <f t="shared" si="40"/>
        <v>1.5818320429039054</v>
      </c>
      <c r="AD74" s="76">
        <f t="shared" si="40"/>
        <v>8.5568244031227803</v>
      </c>
      <c r="AE74" s="765">
        <f t="shared" si="40"/>
        <v>20.466826452659447</v>
      </c>
      <c r="AF74" s="856">
        <f t="shared" si="40"/>
        <v>45.518349649273937</v>
      </c>
      <c r="AG74" s="500">
        <f t="shared" si="40"/>
        <v>68.787998711233669</v>
      </c>
      <c r="AH74" s="500">
        <f t="shared" si="40"/>
        <v>30.34450294485487</v>
      </c>
      <c r="AI74" s="554">
        <f t="shared" si="40"/>
        <v>1.0177580106622546</v>
      </c>
      <c r="AJ74" s="529">
        <f t="shared" si="40"/>
        <v>0</v>
      </c>
      <c r="AK74" s="793">
        <f t="shared" si="40"/>
        <v>0</v>
      </c>
      <c r="AL74" s="525">
        <f t="shared" si="40"/>
        <v>0</v>
      </c>
      <c r="AM74" s="22">
        <f t="shared" si="38"/>
        <v>9062.8859301831981</v>
      </c>
      <c r="AN74" s="102">
        <f t="shared" si="31"/>
        <v>10760</v>
      </c>
      <c r="AO74" s="24">
        <f t="shared" si="31"/>
        <v>0</v>
      </c>
      <c r="AP74" s="455">
        <f t="shared" si="32"/>
        <v>45.719306271059402</v>
      </c>
      <c r="AQ74" s="301">
        <f t="shared" si="33"/>
        <v>10760</v>
      </c>
    </row>
    <row r="75" spans="2:43" ht="26.25" customHeight="1" x14ac:dyDescent="0.2">
      <c r="B75" s="152" t="s">
        <v>44</v>
      </c>
      <c r="C75" s="17">
        <f t="shared" ref="C75:Q75" si="41">C32+C11+C53</f>
        <v>0</v>
      </c>
      <c r="D75" s="94">
        <f t="shared" si="41"/>
        <v>0</v>
      </c>
      <c r="E75" s="18">
        <f t="shared" si="41"/>
        <v>464.90484024975467</v>
      </c>
      <c r="F75" s="18">
        <f t="shared" si="41"/>
        <v>1968.1631099607266</v>
      </c>
      <c r="G75" s="18">
        <f t="shared" si="41"/>
        <v>0</v>
      </c>
      <c r="H75" s="18">
        <f t="shared" si="41"/>
        <v>1265.5087782573241</v>
      </c>
      <c r="I75" s="18">
        <f t="shared" si="41"/>
        <v>0</v>
      </c>
      <c r="J75" s="18">
        <f t="shared" si="41"/>
        <v>0</v>
      </c>
      <c r="K75" s="18">
        <f t="shared" si="41"/>
        <v>64.549467309463111</v>
      </c>
      <c r="L75" s="18">
        <f t="shared" si="41"/>
        <v>59.489391432001248</v>
      </c>
      <c r="M75" s="18">
        <f t="shared" si="41"/>
        <v>536.26913862747676</v>
      </c>
      <c r="N75" s="18">
        <f t="shared" si="41"/>
        <v>70</v>
      </c>
      <c r="O75" s="18">
        <f t="shared" si="41"/>
        <v>0</v>
      </c>
      <c r="P75" s="18">
        <f t="shared" si="41"/>
        <v>1800</v>
      </c>
      <c r="Q75" s="18">
        <f t="shared" si="41"/>
        <v>0</v>
      </c>
      <c r="R75" s="18">
        <f t="shared" si="35"/>
        <v>145.66860931602471</v>
      </c>
      <c r="S75" s="20">
        <f t="shared" si="29"/>
        <v>890.93642923458458</v>
      </c>
      <c r="T75" s="768">
        <f t="shared" si="36"/>
        <v>76.146165795842947</v>
      </c>
      <c r="U75" s="865">
        <f t="shared" ref="U75:AL75" si="42">U32+U11+U53</f>
        <v>421.25</v>
      </c>
      <c r="V75" s="775">
        <f t="shared" si="42"/>
        <v>0</v>
      </c>
      <c r="W75" s="76">
        <f t="shared" si="42"/>
        <v>3.2048210711919585</v>
      </c>
      <c r="X75" s="76">
        <f t="shared" si="42"/>
        <v>5.0591187382668883</v>
      </c>
      <c r="Y75" s="76">
        <f t="shared" si="42"/>
        <v>0.70924014348031095</v>
      </c>
      <c r="Z75" s="76">
        <f t="shared" si="42"/>
        <v>6.0491197122747176</v>
      </c>
      <c r="AA75" s="76">
        <f t="shared" si="42"/>
        <v>27.172862699088892</v>
      </c>
      <c r="AB75" s="76">
        <f t="shared" si="42"/>
        <v>3.3455205328540445</v>
      </c>
      <c r="AC75" s="76">
        <f t="shared" si="42"/>
        <v>1.5818320429039054</v>
      </c>
      <c r="AD75" s="76">
        <f t="shared" si="42"/>
        <v>8.5568244031227803</v>
      </c>
      <c r="AE75" s="765">
        <f t="shared" si="42"/>
        <v>20.466826452659447</v>
      </c>
      <c r="AF75" s="856">
        <f t="shared" si="42"/>
        <v>45.518349649273937</v>
      </c>
      <c r="AG75" s="500">
        <f t="shared" si="42"/>
        <v>68.787998711233669</v>
      </c>
      <c r="AH75" s="500">
        <f t="shared" si="42"/>
        <v>30.34450294485487</v>
      </c>
      <c r="AI75" s="554">
        <f t="shared" si="42"/>
        <v>1.0177580106622546</v>
      </c>
      <c r="AJ75" s="529">
        <f t="shared" si="42"/>
        <v>0</v>
      </c>
      <c r="AK75" s="793">
        <f t="shared" si="42"/>
        <v>0</v>
      </c>
      <c r="AL75" s="525">
        <f t="shared" si="42"/>
        <v>0</v>
      </c>
      <c r="AM75" s="22">
        <f t="shared" si="38"/>
        <v>7762.885930183199</v>
      </c>
      <c r="AN75" s="102">
        <f t="shared" si="31"/>
        <v>13070</v>
      </c>
      <c r="AO75" s="24">
        <f t="shared" si="31"/>
        <v>0</v>
      </c>
      <c r="AP75" s="455">
        <f t="shared" si="32"/>
        <v>37.262652693432834</v>
      </c>
      <c r="AQ75" s="301">
        <f t="shared" si="33"/>
        <v>13070</v>
      </c>
    </row>
    <row r="76" spans="2:43" ht="26.25" customHeight="1" x14ac:dyDescent="0.2">
      <c r="B76" s="153" t="s">
        <v>45</v>
      </c>
      <c r="C76" s="17">
        <f t="shared" ref="C76:Q76" si="43">C33+C12+C54</f>
        <v>0</v>
      </c>
      <c r="D76" s="94">
        <f t="shared" si="43"/>
        <v>0</v>
      </c>
      <c r="E76" s="18">
        <f t="shared" si="43"/>
        <v>464.90484024975467</v>
      </c>
      <c r="F76" s="18">
        <f t="shared" si="43"/>
        <v>1608.1631099607266</v>
      </c>
      <c r="G76" s="18">
        <f t="shared" si="43"/>
        <v>0</v>
      </c>
      <c r="H76" s="18">
        <f t="shared" si="43"/>
        <v>3685.5087782573241</v>
      </c>
      <c r="I76" s="18">
        <f t="shared" si="43"/>
        <v>0</v>
      </c>
      <c r="J76" s="18">
        <f t="shared" si="43"/>
        <v>0</v>
      </c>
      <c r="K76" s="18">
        <f t="shared" si="43"/>
        <v>64.549467309463111</v>
      </c>
      <c r="L76" s="18">
        <f t="shared" si="43"/>
        <v>59.489391432001248</v>
      </c>
      <c r="M76" s="18">
        <f t="shared" si="43"/>
        <v>536.26913862747676</v>
      </c>
      <c r="N76" s="18">
        <f t="shared" si="43"/>
        <v>260</v>
      </c>
      <c r="O76" s="18">
        <f t="shared" si="43"/>
        <v>0</v>
      </c>
      <c r="P76" s="18">
        <f t="shared" si="43"/>
        <v>1890</v>
      </c>
      <c r="Q76" s="18">
        <f t="shared" si="43"/>
        <v>0</v>
      </c>
      <c r="R76" s="18">
        <f t="shared" si="35"/>
        <v>145.66860931602471</v>
      </c>
      <c r="S76" s="20">
        <f t="shared" si="29"/>
        <v>890.93642923458458</v>
      </c>
      <c r="T76" s="768">
        <f t="shared" si="36"/>
        <v>76.146165795842947</v>
      </c>
      <c r="U76" s="865">
        <f t="shared" ref="U76:AL76" si="44">U33+U12+U54</f>
        <v>421.25</v>
      </c>
      <c r="V76" s="862">
        <f t="shared" si="44"/>
        <v>0</v>
      </c>
      <c r="W76" s="749">
        <f t="shared" si="44"/>
        <v>3.2048210711919585</v>
      </c>
      <c r="X76" s="749">
        <f t="shared" si="44"/>
        <v>5.0591187382668883</v>
      </c>
      <c r="Y76" s="749">
        <f t="shared" si="44"/>
        <v>0.70924014348031095</v>
      </c>
      <c r="Z76" s="749">
        <f t="shared" si="44"/>
        <v>6.0491197122747176</v>
      </c>
      <c r="AA76" s="749">
        <f t="shared" si="44"/>
        <v>27.172862699088892</v>
      </c>
      <c r="AB76" s="749">
        <f t="shared" si="44"/>
        <v>3.3455205328540445</v>
      </c>
      <c r="AC76" s="749">
        <f t="shared" si="44"/>
        <v>1.5818320429039054</v>
      </c>
      <c r="AD76" s="749">
        <f t="shared" si="44"/>
        <v>8.5568244031227803</v>
      </c>
      <c r="AE76" s="863">
        <f t="shared" si="44"/>
        <v>20.466826452659447</v>
      </c>
      <c r="AF76" s="857">
        <f t="shared" si="44"/>
        <v>45.518349649273937</v>
      </c>
      <c r="AG76" s="750">
        <f t="shared" si="44"/>
        <v>68.787998711233669</v>
      </c>
      <c r="AH76" s="750">
        <f t="shared" si="44"/>
        <v>30.34450294485487</v>
      </c>
      <c r="AI76" s="751">
        <f t="shared" si="44"/>
        <v>1.0177580106622546</v>
      </c>
      <c r="AJ76" s="752">
        <f t="shared" si="44"/>
        <v>0</v>
      </c>
      <c r="AK76" s="852">
        <f t="shared" si="44"/>
        <v>0</v>
      </c>
      <c r="AL76" s="854">
        <f t="shared" si="44"/>
        <v>0</v>
      </c>
      <c r="AM76" s="22">
        <f t="shared" si="38"/>
        <v>10102.885930183198</v>
      </c>
      <c r="AN76" s="102">
        <f t="shared" si="31"/>
        <v>17060</v>
      </c>
      <c r="AO76" s="24">
        <f t="shared" si="31"/>
        <v>0</v>
      </c>
      <c r="AP76" s="918">
        <f t="shared" si="32"/>
        <v>37.193713348981618</v>
      </c>
      <c r="AQ76" s="301">
        <f t="shared" si="33"/>
        <v>17060</v>
      </c>
    </row>
    <row r="77" spans="2:43" ht="26.25" customHeight="1" x14ac:dyDescent="0.2">
      <c r="B77" s="151" t="s">
        <v>46</v>
      </c>
      <c r="C77" s="17">
        <f t="shared" ref="C77:Q77" si="45">C34+C13+C55</f>
        <v>0</v>
      </c>
      <c r="D77" s="94">
        <f t="shared" si="45"/>
        <v>0</v>
      </c>
      <c r="E77" s="18">
        <f t="shared" si="45"/>
        <v>5014.9048402497547</v>
      </c>
      <c r="F77" s="18">
        <f t="shared" si="45"/>
        <v>1448.1631099607266</v>
      </c>
      <c r="G77" s="18">
        <f t="shared" si="45"/>
        <v>0</v>
      </c>
      <c r="H77" s="18">
        <f t="shared" si="45"/>
        <v>1215.5087782573241</v>
      </c>
      <c r="I77" s="18">
        <f t="shared" si="45"/>
        <v>0</v>
      </c>
      <c r="J77" s="18">
        <f t="shared" si="45"/>
        <v>0</v>
      </c>
      <c r="K77" s="18">
        <f t="shared" si="45"/>
        <v>64.549467309463111</v>
      </c>
      <c r="L77" s="18">
        <f t="shared" si="45"/>
        <v>59.489391432001248</v>
      </c>
      <c r="M77" s="18">
        <f t="shared" si="45"/>
        <v>536.26913862747676</v>
      </c>
      <c r="N77" s="18">
        <f t="shared" si="45"/>
        <v>150</v>
      </c>
      <c r="O77" s="18">
        <f t="shared" si="45"/>
        <v>0</v>
      </c>
      <c r="P77" s="18">
        <f t="shared" si="45"/>
        <v>1390</v>
      </c>
      <c r="Q77" s="18">
        <f t="shared" si="45"/>
        <v>0</v>
      </c>
      <c r="R77" s="18">
        <f t="shared" si="35"/>
        <v>145.66860931602471</v>
      </c>
      <c r="S77" s="20">
        <f t="shared" si="29"/>
        <v>890.93642923458458</v>
      </c>
      <c r="T77" s="768">
        <f t="shared" si="36"/>
        <v>76.146165795842947</v>
      </c>
      <c r="U77" s="865">
        <f t="shared" ref="U77:AL77" si="46">U34+U13+U55</f>
        <v>421.25</v>
      </c>
      <c r="V77" s="775">
        <f t="shared" si="46"/>
        <v>0</v>
      </c>
      <c r="W77" s="76">
        <f t="shared" si="46"/>
        <v>3.2048210711919585</v>
      </c>
      <c r="X77" s="76">
        <f t="shared" si="46"/>
        <v>5.0591187382668883</v>
      </c>
      <c r="Y77" s="76">
        <f t="shared" si="46"/>
        <v>0.70924014348031095</v>
      </c>
      <c r="Z77" s="76">
        <f t="shared" si="46"/>
        <v>6.0491197122747176</v>
      </c>
      <c r="AA77" s="76">
        <f t="shared" si="46"/>
        <v>27.172862699088892</v>
      </c>
      <c r="AB77" s="76">
        <f t="shared" si="46"/>
        <v>3.3455205328540445</v>
      </c>
      <c r="AC77" s="76">
        <f t="shared" si="46"/>
        <v>1.5818320429039054</v>
      </c>
      <c r="AD77" s="76">
        <f t="shared" si="46"/>
        <v>8.5568244031227803</v>
      </c>
      <c r="AE77" s="765">
        <f t="shared" si="46"/>
        <v>20.466826452659447</v>
      </c>
      <c r="AF77" s="856">
        <f t="shared" si="46"/>
        <v>45.518349649273937</v>
      </c>
      <c r="AG77" s="500">
        <f t="shared" si="46"/>
        <v>68.787998711233669</v>
      </c>
      <c r="AH77" s="500">
        <f t="shared" si="46"/>
        <v>30.34450294485487</v>
      </c>
      <c r="AI77" s="554">
        <f t="shared" si="46"/>
        <v>1.0177580106622546</v>
      </c>
      <c r="AJ77" s="529">
        <f t="shared" si="46"/>
        <v>0</v>
      </c>
      <c r="AK77" s="793">
        <f t="shared" si="46"/>
        <v>0</v>
      </c>
      <c r="AL77" s="525">
        <f t="shared" si="46"/>
        <v>0</v>
      </c>
      <c r="AM77" s="22">
        <f t="shared" si="38"/>
        <v>11412.885930183198</v>
      </c>
      <c r="AN77" s="102">
        <f t="shared" si="31"/>
        <v>17200</v>
      </c>
      <c r="AO77" s="24">
        <f t="shared" si="31"/>
        <v>0</v>
      </c>
      <c r="AP77" s="918">
        <f t="shared" si="32"/>
        <v>39.887224092079293</v>
      </c>
      <c r="AQ77" s="301">
        <f t="shared" si="33"/>
        <v>17200</v>
      </c>
    </row>
    <row r="78" spans="2:43" ht="26.25" customHeight="1" x14ac:dyDescent="0.2">
      <c r="B78" s="152" t="s">
        <v>47</v>
      </c>
      <c r="C78" s="17">
        <f t="shared" ref="C78:Q78" si="47">C35+C14+C56</f>
        <v>0</v>
      </c>
      <c r="D78" s="94">
        <f t="shared" si="47"/>
        <v>0</v>
      </c>
      <c r="E78" s="18">
        <f t="shared" si="47"/>
        <v>15264.904840249754</v>
      </c>
      <c r="F78" s="553">
        <f t="shared" si="47"/>
        <v>1318.1631099607266</v>
      </c>
      <c r="G78" s="18">
        <f t="shared" si="47"/>
        <v>0</v>
      </c>
      <c r="H78" s="18">
        <f t="shared" si="47"/>
        <v>4975.5087782573246</v>
      </c>
      <c r="I78" s="553">
        <f t="shared" si="47"/>
        <v>0</v>
      </c>
      <c r="J78" s="553">
        <f t="shared" si="47"/>
        <v>0</v>
      </c>
      <c r="K78" s="18">
        <f t="shared" si="47"/>
        <v>64.549467309463111</v>
      </c>
      <c r="L78" s="553">
        <f t="shared" si="47"/>
        <v>59.489391432001248</v>
      </c>
      <c r="M78" s="553">
        <f t="shared" si="47"/>
        <v>536.26913862747676</v>
      </c>
      <c r="N78" s="553">
        <f t="shared" si="47"/>
        <v>150</v>
      </c>
      <c r="O78" s="553">
        <f t="shared" si="47"/>
        <v>0</v>
      </c>
      <c r="P78" s="18">
        <f t="shared" si="47"/>
        <v>1190</v>
      </c>
      <c r="Q78" s="18">
        <f t="shared" si="47"/>
        <v>0</v>
      </c>
      <c r="R78" s="18">
        <f t="shared" si="35"/>
        <v>145.66860931602471</v>
      </c>
      <c r="S78" s="20">
        <f t="shared" si="29"/>
        <v>890.93642923458458</v>
      </c>
      <c r="T78" s="768">
        <f t="shared" si="36"/>
        <v>76.146165795842947</v>
      </c>
      <c r="U78" s="865">
        <f t="shared" ref="U78:AL78" si="48">U35+U14+U56</f>
        <v>421.25</v>
      </c>
      <c r="V78" s="775">
        <f t="shared" si="48"/>
        <v>0</v>
      </c>
      <c r="W78" s="76">
        <f t="shared" si="48"/>
        <v>3.2048210711919585</v>
      </c>
      <c r="X78" s="76">
        <f t="shared" si="48"/>
        <v>5.0591187382668883</v>
      </c>
      <c r="Y78" s="76">
        <f t="shared" si="48"/>
        <v>0.70924014348031095</v>
      </c>
      <c r="Z78" s="76">
        <f t="shared" si="48"/>
        <v>6.0491197122747176</v>
      </c>
      <c r="AA78" s="76">
        <f t="shared" si="48"/>
        <v>27.172862699088892</v>
      </c>
      <c r="AB78" s="76">
        <f t="shared" si="48"/>
        <v>3.3455205328540445</v>
      </c>
      <c r="AC78" s="76">
        <f t="shared" si="48"/>
        <v>1.5818320429039054</v>
      </c>
      <c r="AD78" s="76">
        <f t="shared" si="48"/>
        <v>8.5568244031227803</v>
      </c>
      <c r="AE78" s="765">
        <f t="shared" si="48"/>
        <v>20.466826452659447</v>
      </c>
      <c r="AF78" s="856">
        <f t="shared" si="48"/>
        <v>45.518349649273937</v>
      </c>
      <c r="AG78" s="500">
        <f t="shared" si="48"/>
        <v>68.787998711233669</v>
      </c>
      <c r="AH78" s="500">
        <f t="shared" si="48"/>
        <v>30.34450294485487</v>
      </c>
      <c r="AI78" s="554">
        <f t="shared" si="48"/>
        <v>1.0177580106622546</v>
      </c>
      <c r="AJ78" s="529">
        <f t="shared" si="48"/>
        <v>0</v>
      </c>
      <c r="AK78" s="793">
        <f t="shared" si="48"/>
        <v>0</v>
      </c>
      <c r="AL78" s="525">
        <f t="shared" si="48"/>
        <v>0</v>
      </c>
      <c r="AM78" s="22">
        <f t="shared" si="38"/>
        <v>25092.885930183198</v>
      </c>
      <c r="AN78" s="102">
        <f t="shared" si="31"/>
        <v>23720</v>
      </c>
      <c r="AO78" s="24">
        <f t="shared" si="31"/>
        <v>0</v>
      </c>
      <c r="AP78" s="918">
        <f t="shared" si="32"/>
        <v>51.406274085235232</v>
      </c>
      <c r="AQ78" s="301">
        <f t="shared" si="33"/>
        <v>23720</v>
      </c>
    </row>
    <row r="79" spans="2:43" ht="26.25" customHeight="1" x14ac:dyDescent="0.2">
      <c r="B79" s="151" t="s">
        <v>48</v>
      </c>
      <c r="C79" s="17">
        <f t="shared" ref="C79:Q79" si="49">C36+C15+C57</f>
        <v>0</v>
      </c>
      <c r="D79" s="94">
        <f t="shared" si="49"/>
        <v>0</v>
      </c>
      <c r="E79" s="18">
        <f t="shared" si="49"/>
        <v>5424.9048402497547</v>
      </c>
      <c r="F79" s="553">
        <f t="shared" si="49"/>
        <v>3238.1631099607266</v>
      </c>
      <c r="G79" s="18">
        <f t="shared" si="49"/>
        <v>0</v>
      </c>
      <c r="H79" s="18">
        <f t="shared" si="49"/>
        <v>3485.5087782573241</v>
      </c>
      <c r="I79" s="553">
        <f t="shared" si="49"/>
        <v>0</v>
      </c>
      <c r="J79" s="553">
        <f t="shared" si="49"/>
        <v>0</v>
      </c>
      <c r="K79" s="18">
        <f t="shared" si="49"/>
        <v>64.549467309463111</v>
      </c>
      <c r="L79" s="553">
        <f t="shared" si="49"/>
        <v>59.489391432001248</v>
      </c>
      <c r="M79" s="553">
        <f t="shared" si="49"/>
        <v>536.26913862747676</v>
      </c>
      <c r="N79" s="553">
        <f t="shared" si="49"/>
        <v>360</v>
      </c>
      <c r="O79" s="553">
        <f t="shared" si="49"/>
        <v>0</v>
      </c>
      <c r="P79" s="18">
        <f t="shared" si="49"/>
        <v>1280</v>
      </c>
      <c r="Q79" s="18">
        <f t="shared" si="49"/>
        <v>0</v>
      </c>
      <c r="R79" s="18">
        <f t="shared" si="35"/>
        <v>145.66860931602471</v>
      </c>
      <c r="S79" s="20">
        <f t="shared" si="29"/>
        <v>890.93642923458458</v>
      </c>
      <c r="T79" s="768">
        <f t="shared" si="36"/>
        <v>76.146165795842947</v>
      </c>
      <c r="U79" s="865">
        <f t="shared" ref="U79:AL79" si="50">U36+U15+U57</f>
        <v>421.25</v>
      </c>
      <c r="V79" s="775">
        <f t="shared" si="50"/>
        <v>0</v>
      </c>
      <c r="W79" s="76">
        <f t="shared" si="50"/>
        <v>3.2048210711919585</v>
      </c>
      <c r="X79" s="76">
        <f t="shared" si="50"/>
        <v>5.0591187382668883</v>
      </c>
      <c r="Y79" s="76">
        <f t="shared" si="50"/>
        <v>0.70924014348031095</v>
      </c>
      <c r="Z79" s="76">
        <f t="shared" si="50"/>
        <v>6.0491197122747176</v>
      </c>
      <c r="AA79" s="76">
        <f t="shared" si="50"/>
        <v>27.172862699088892</v>
      </c>
      <c r="AB79" s="76">
        <f t="shared" si="50"/>
        <v>3.3455205328540445</v>
      </c>
      <c r="AC79" s="76">
        <f t="shared" si="50"/>
        <v>1.5818320429039054</v>
      </c>
      <c r="AD79" s="76">
        <f t="shared" si="50"/>
        <v>8.5568244031227803</v>
      </c>
      <c r="AE79" s="765">
        <f t="shared" si="50"/>
        <v>20.466826452659447</v>
      </c>
      <c r="AF79" s="856">
        <f t="shared" si="50"/>
        <v>45.518349649273937</v>
      </c>
      <c r="AG79" s="500">
        <f t="shared" si="50"/>
        <v>68.787998711233669</v>
      </c>
      <c r="AH79" s="500">
        <f t="shared" si="50"/>
        <v>30.34450294485487</v>
      </c>
      <c r="AI79" s="554">
        <f t="shared" si="50"/>
        <v>1.0177580106622546</v>
      </c>
      <c r="AJ79" s="529">
        <f t="shared" si="50"/>
        <v>0</v>
      </c>
      <c r="AK79" s="793">
        <f t="shared" si="50"/>
        <v>0</v>
      </c>
      <c r="AL79" s="525">
        <f t="shared" si="50"/>
        <v>0</v>
      </c>
      <c r="AM79" s="22">
        <f t="shared" si="38"/>
        <v>15982.8859301832</v>
      </c>
      <c r="AN79" s="102">
        <f t="shared" si="31"/>
        <v>30480</v>
      </c>
      <c r="AO79" s="24">
        <f t="shared" si="31"/>
        <v>0</v>
      </c>
      <c r="AP79" s="918">
        <f t="shared" si="32"/>
        <v>34.399253533669125</v>
      </c>
      <c r="AQ79" s="301">
        <f t="shared" si="33"/>
        <v>30480</v>
      </c>
    </row>
    <row r="80" spans="2:43" ht="26.25" customHeight="1" x14ac:dyDescent="0.2">
      <c r="B80" s="152" t="s">
        <v>49</v>
      </c>
      <c r="C80" s="17">
        <f t="shared" ref="C80:Q80" si="51">C37+C16+C58</f>
        <v>130</v>
      </c>
      <c r="D80" s="94">
        <f t="shared" si="51"/>
        <v>0</v>
      </c>
      <c r="E80" s="18">
        <f t="shared" si="51"/>
        <v>464.90484024975467</v>
      </c>
      <c r="F80" s="553">
        <f t="shared" si="51"/>
        <v>1828.1631099607266</v>
      </c>
      <c r="G80" s="18">
        <f t="shared" si="51"/>
        <v>0</v>
      </c>
      <c r="H80" s="18">
        <f t="shared" si="51"/>
        <v>2245.5087782573241</v>
      </c>
      <c r="I80" s="553">
        <f t="shared" si="51"/>
        <v>0</v>
      </c>
      <c r="J80" s="553">
        <f t="shared" si="51"/>
        <v>0</v>
      </c>
      <c r="K80" s="18">
        <f t="shared" si="51"/>
        <v>64.549467309463111</v>
      </c>
      <c r="L80" s="553">
        <f t="shared" si="51"/>
        <v>59.489391432001248</v>
      </c>
      <c r="M80" s="553">
        <f t="shared" si="51"/>
        <v>536.26913862747676</v>
      </c>
      <c r="N80" s="553">
        <f t="shared" si="51"/>
        <v>210</v>
      </c>
      <c r="O80" s="553">
        <f t="shared" si="51"/>
        <v>0</v>
      </c>
      <c r="P80" s="18">
        <f t="shared" si="51"/>
        <v>2190</v>
      </c>
      <c r="Q80" s="18">
        <f t="shared" si="51"/>
        <v>0</v>
      </c>
      <c r="R80" s="18">
        <f t="shared" si="35"/>
        <v>145.66860931602471</v>
      </c>
      <c r="S80" s="20">
        <f t="shared" si="29"/>
        <v>890.93642923458458</v>
      </c>
      <c r="T80" s="768">
        <f t="shared" si="36"/>
        <v>76.146165795842947</v>
      </c>
      <c r="U80" s="865">
        <f t="shared" ref="U80:AL80" si="52">U37+U16+U58</f>
        <v>421.25</v>
      </c>
      <c r="V80" s="775">
        <f t="shared" si="52"/>
        <v>0</v>
      </c>
      <c r="W80" s="76">
        <f t="shared" si="52"/>
        <v>3.2048210711919585</v>
      </c>
      <c r="X80" s="76">
        <f t="shared" si="52"/>
        <v>5.0591187382668883</v>
      </c>
      <c r="Y80" s="76">
        <f t="shared" si="52"/>
        <v>0.70924014348031095</v>
      </c>
      <c r="Z80" s="76">
        <f t="shared" si="52"/>
        <v>6.0491197122747176</v>
      </c>
      <c r="AA80" s="76">
        <f t="shared" si="52"/>
        <v>27.172862699088892</v>
      </c>
      <c r="AB80" s="76">
        <f t="shared" si="52"/>
        <v>3.3455205328540445</v>
      </c>
      <c r="AC80" s="76">
        <f t="shared" si="52"/>
        <v>1.5818320429039054</v>
      </c>
      <c r="AD80" s="76">
        <f t="shared" si="52"/>
        <v>8.5568244031227803</v>
      </c>
      <c r="AE80" s="765">
        <f t="shared" si="52"/>
        <v>20.466826452659447</v>
      </c>
      <c r="AF80" s="856">
        <f t="shared" si="52"/>
        <v>45.518349649273937</v>
      </c>
      <c r="AG80" s="500">
        <f t="shared" si="52"/>
        <v>68.787998711233669</v>
      </c>
      <c r="AH80" s="500">
        <f t="shared" si="52"/>
        <v>30.34450294485487</v>
      </c>
      <c r="AI80" s="554">
        <f t="shared" si="52"/>
        <v>1.0177580106622546</v>
      </c>
      <c r="AJ80" s="529">
        <f t="shared" si="52"/>
        <v>0</v>
      </c>
      <c r="AK80" s="793">
        <f t="shared" si="52"/>
        <v>0</v>
      </c>
      <c r="AL80" s="525">
        <f t="shared" si="52"/>
        <v>0</v>
      </c>
      <c r="AM80" s="22">
        <f t="shared" si="38"/>
        <v>9262.8859301831981</v>
      </c>
      <c r="AN80" s="102">
        <f t="shared" si="31"/>
        <v>17360</v>
      </c>
      <c r="AO80" s="24">
        <f t="shared" si="31"/>
        <v>0</v>
      </c>
      <c r="AP80" s="918">
        <f t="shared" si="32"/>
        <v>34.79294451576181</v>
      </c>
      <c r="AQ80" s="301">
        <f>AN80+AO80</f>
        <v>17360</v>
      </c>
    </row>
    <row r="81" spans="2:43" ht="26.25" customHeight="1" x14ac:dyDescent="0.2">
      <c r="B81" s="152" t="s">
        <v>50</v>
      </c>
      <c r="C81" s="17">
        <f t="shared" ref="C81:Q81" si="53">C38+C17+C59</f>
        <v>430</v>
      </c>
      <c r="D81" s="94">
        <f t="shared" si="53"/>
        <v>0</v>
      </c>
      <c r="E81" s="18">
        <f t="shared" si="53"/>
        <v>10164.904840249754</v>
      </c>
      <c r="F81" s="553">
        <f t="shared" si="53"/>
        <v>1588.1631099607266</v>
      </c>
      <c r="G81" s="18">
        <f t="shared" si="53"/>
        <v>0</v>
      </c>
      <c r="H81" s="18">
        <f t="shared" si="53"/>
        <v>1935.5087782573241</v>
      </c>
      <c r="I81" s="553">
        <f t="shared" si="53"/>
        <v>0</v>
      </c>
      <c r="J81" s="553">
        <f t="shared" si="53"/>
        <v>0</v>
      </c>
      <c r="K81" s="18">
        <f t="shared" si="53"/>
        <v>64.549467309463111</v>
      </c>
      <c r="L81" s="553">
        <f t="shared" si="53"/>
        <v>59.489391432001248</v>
      </c>
      <c r="M81" s="553">
        <f t="shared" si="53"/>
        <v>536.26913862747676</v>
      </c>
      <c r="N81" s="553">
        <f t="shared" si="53"/>
        <v>180</v>
      </c>
      <c r="O81" s="553">
        <f t="shared" si="53"/>
        <v>0</v>
      </c>
      <c r="P81" s="18">
        <f t="shared" si="53"/>
        <v>950</v>
      </c>
      <c r="Q81" s="18">
        <f t="shared" si="53"/>
        <v>0</v>
      </c>
      <c r="R81" s="18">
        <f t="shared" si="35"/>
        <v>145.66860931602471</v>
      </c>
      <c r="S81" s="20">
        <f t="shared" si="29"/>
        <v>890.93642923458458</v>
      </c>
      <c r="T81" s="768">
        <f t="shared" si="36"/>
        <v>76.146165795842947</v>
      </c>
      <c r="U81" s="865">
        <f t="shared" ref="U81:AL81" si="54">U38+U17+U59</f>
        <v>421.25</v>
      </c>
      <c r="V81" s="775">
        <f t="shared" si="54"/>
        <v>0</v>
      </c>
      <c r="W81" s="76">
        <f t="shared" si="54"/>
        <v>3.2048210711919585</v>
      </c>
      <c r="X81" s="76">
        <f t="shared" si="54"/>
        <v>5.0591187382668883</v>
      </c>
      <c r="Y81" s="76">
        <f t="shared" si="54"/>
        <v>0.70924014348031095</v>
      </c>
      <c r="Z81" s="76">
        <f t="shared" si="54"/>
        <v>6.0491197122747176</v>
      </c>
      <c r="AA81" s="76">
        <f t="shared" si="54"/>
        <v>27.172862699088892</v>
      </c>
      <c r="AB81" s="76">
        <f t="shared" si="54"/>
        <v>3.3455205328540445</v>
      </c>
      <c r="AC81" s="76">
        <f t="shared" si="54"/>
        <v>1.5818320429039054</v>
      </c>
      <c r="AD81" s="76">
        <f t="shared" si="54"/>
        <v>8.5568244031227803</v>
      </c>
      <c r="AE81" s="765">
        <f t="shared" si="54"/>
        <v>20.466826452659447</v>
      </c>
      <c r="AF81" s="856">
        <f t="shared" si="54"/>
        <v>45.518349649273937</v>
      </c>
      <c r="AG81" s="500">
        <f t="shared" si="54"/>
        <v>68.787998711233669</v>
      </c>
      <c r="AH81" s="500">
        <f t="shared" si="54"/>
        <v>30.34450294485487</v>
      </c>
      <c r="AI81" s="554">
        <f t="shared" si="54"/>
        <v>1.0177580106622546</v>
      </c>
      <c r="AJ81" s="529">
        <f t="shared" si="54"/>
        <v>0</v>
      </c>
      <c r="AK81" s="793">
        <f t="shared" si="54"/>
        <v>0</v>
      </c>
      <c r="AL81" s="525">
        <f t="shared" si="54"/>
        <v>0</v>
      </c>
      <c r="AM81" s="22">
        <f t="shared" si="38"/>
        <v>17442.885930183198</v>
      </c>
      <c r="AN81" s="102">
        <f t="shared" si="31"/>
        <v>19600</v>
      </c>
      <c r="AO81" s="24">
        <f t="shared" si="31"/>
        <v>0</v>
      </c>
      <c r="AP81" s="918">
        <f t="shared" si="32"/>
        <v>47.088355812932022</v>
      </c>
      <c r="AQ81" s="301">
        <f t="shared" si="33"/>
        <v>19600</v>
      </c>
    </row>
    <row r="82" spans="2:43" ht="26.25" customHeight="1" x14ac:dyDescent="0.2">
      <c r="B82" s="151" t="s">
        <v>51</v>
      </c>
      <c r="C82" s="17">
        <f t="shared" ref="C82:Q82" si="55">C39+C18+C60</f>
        <v>470</v>
      </c>
      <c r="D82" s="94">
        <f t="shared" si="55"/>
        <v>0</v>
      </c>
      <c r="E82" s="18">
        <f t="shared" si="55"/>
        <v>464.90484024975467</v>
      </c>
      <c r="F82" s="553">
        <f t="shared" si="55"/>
        <v>1298.1631099607266</v>
      </c>
      <c r="G82" s="18">
        <f t="shared" si="55"/>
        <v>0</v>
      </c>
      <c r="H82" s="18">
        <f t="shared" si="55"/>
        <v>1795.5087782573241</v>
      </c>
      <c r="I82" s="553">
        <f t="shared" si="55"/>
        <v>0</v>
      </c>
      <c r="J82" s="553">
        <f t="shared" si="55"/>
        <v>0</v>
      </c>
      <c r="K82" s="18">
        <f t="shared" si="55"/>
        <v>64.549467309463111</v>
      </c>
      <c r="L82" s="553">
        <f t="shared" si="55"/>
        <v>59.489391432001248</v>
      </c>
      <c r="M82" s="553">
        <f t="shared" si="55"/>
        <v>536.26913862747676</v>
      </c>
      <c r="N82" s="553">
        <f t="shared" si="55"/>
        <v>250</v>
      </c>
      <c r="O82" s="553">
        <f t="shared" si="55"/>
        <v>0</v>
      </c>
      <c r="P82" s="18">
        <f t="shared" si="55"/>
        <v>930</v>
      </c>
      <c r="Q82" s="18">
        <f t="shared" si="55"/>
        <v>0</v>
      </c>
      <c r="R82" s="18">
        <f t="shared" si="35"/>
        <v>145.66860931602471</v>
      </c>
      <c r="S82" s="20">
        <f t="shared" si="29"/>
        <v>890.93642923458458</v>
      </c>
      <c r="T82" s="768">
        <f t="shared" si="36"/>
        <v>76.146165795842947</v>
      </c>
      <c r="U82" s="865">
        <f t="shared" ref="U82:AL82" si="56">U39+U18+U60</f>
        <v>421.25</v>
      </c>
      <c r="V82" s="775">
        <f t="shared" si="56"/>
        <v>0</v>
      </c>
      <c r="W82" s="76">
        <f t="shared" si="56"/>
        <v>3.2048210711919585</v>
      </c>
      <c r="X82" s="76">
        <f t="shared" si="56"/>
        <v>5.0591187382668883</v>
      </c>
      <c r="Y82" s="76">
        <f t="shared" si="56"/>
        <v>0.70924014348031095</v>
      </c>
      <c r="Z82" s="76">
        <f t="shared" si="56"/>
        <v>6.0491197122747176</v>
      </c>
      <c r="AA82" s="76">
        <f t="shared" si="56"/>
        <v>27.172862699088892</v>
      </c>
      <c r="AB82" s="76">
        <f t="shared" si="56"/>
        <v>3.3455205328540445</v>
      </c>
      <c r="AC82" s="76">
        <f t="shared" si="56"/>
        <v>1.5818320429039054</v>
      </c>
      <c r="AD82" s="76">
        <f t="shared" si="56"/>
        <v>8.5568244031227803</v>
      </c>
      <c r="AE82" s="765">
        <f t="shared" si="56"/>
        <v>20.466826452659447</v>
      </c>
      <c r="AF82" s="856">
        <f t="shared" si="56"/>
        <v>45.518349649273937</v>
      </c>
      <c r="AG82" s="500">
        <f t="shared" si="56"/>
        <v>68.787998711233669</v>
      </c>
      <c r="AH82" s="500">
        <f t="shared" si="56"/>
        <v>30.34450294485487</v>
      </c>
      <c r="AI82" s="554">
        <f t="shared" si="56"/>
        <v>1.0177580106622546</v>
      </c>
      <c r="AJ82" s="529">
        <f t="shared" si="56"/>
        <v>0</v>
      </c>
      <c r="AK82" s="793">
        <f t="shared" si="56"/>
        <v>0</v>
      </c>
      <c r="AL82" s="525">
        <f t="shared" si="56"/>
        <v>0</v>
      </c>
      <c r="AM82" s="22">
        <f t="shared" si="38"/>
        <v>7402.8859301831981</v>
      </c>
      <c r="AN82" s="102">
        <f t="shared" si="31"/>
        <v>9910</v>
      </c>
      <c r="AO82" s="24">
        <f t="shared" si="31"/>
        <v>0</v>
      </c>
      <c r="AP82" s="918">
        <f t="shared" si="32"/>
        <v>42.759398750944484</v>
      </c>
      <c r="AQ82" s="301">
        <f t="shared" si="33"/>
        <v>9910</v>
      </c>
    </row>
    <row r="83" spans="2:43" ht="26.25" customHeight="1" thickBot="1" x14ac:dyDescent="0.25">
      <c r="B83" s="154" t="s">
        <v>52</v>
      </c>
      <c r="C83" s="295">
        <f t="shared" ref="C83:Q83" si="57">C40+C19+C61</f>
        <v>300</v>
      </c>
      <c r="D83" s="295">
        <f t="shared" si="57"/>
        <v>14370</v>
      </c>
      <c r="E83" s="98">
        <f t="shared" si="57"/>
        <v>5064.9048402497547</v>
      </c>
      <c r="F83" s="623">
        <f t="shared" si="57"/>
        <v>1828.1631099607266</v>
      </c>
      <c r="G83" s="98">
        <f t="shared" si="57"/>
        <v>0</v>
      </c>
      <c r="H83" s="98">
        <f t="shared" si="57"/>
        <v>1185.5087782573241</v>
      </c>
      <c r="I83" s="623">
        <f t="shared" si="57"/>
        <v>0</v>
      </c>
      <c r="J83" s="623">
        <f t="shared" si="57"/>
        <v>0</v>
      </c>
      <c r="K83" s="98">
        <f t="shared" si="57"/>
        <v>225.54946730946313</v>
      </c>
      <c r="L83" s="623">
        <f t="shared" si="57"/>
        <v>59.489391432001248</v>
      </c>
      <c r="M83" s="623">
        <f t="shared" si="57"/>
        <v>536.26913862747676</v>
      </c>
      <c r="N83" s="623">
        <f t="shared" si="57"/>
        <v>0</v>
      </c>
      <c r="O83" s="623">
        <f t="shared" si="57"/>
        <v>0</v>
      </c>
      <c r="P83" s="98">
        <f t="shared" si="57"/>
        <v>1160</v>
      </c>
      <c r="Q83" s="98">
        <f t="shared" si="57"/>
        <v>0</v>
      </c>
      <c r="R83" s="98">
        <f t="shared" si="35"/>
        <v>145.66860931602471</v>
      </c>
      <c r="S83" s="296">
        <f t="shared" si="29"/>
        <v>890.93642923458458</v>
      </c>
      <c r="T83" s="868">
        <f t="shared" si="36"/>
        <v>76.146165795842947</v>
      </c>
      <c r="U83" s="866">
        <f t="shared" ref="U83:AL83" si="58">U40+U19+U61</f>
        <v>421.25</v>
      </c>
      <c r="V83" s="860">
        <f t="shared" si="58"/>
        <v>0</v>
      </c>
      <c r="W83" s="666">
        <f t="shared" si="58"/>
        <v>3.2048210711919585</v>
      </c>
      <c r="X83" s="666">
        <f t="shared" si="58"/>
        <v>5.0591187382668883</v>
      </c>
      <c r="Y83" s="666">
        <f t="shared" si="58"/>
        <v>0.70924014348031095</v>
      </c>
      <c r="Z83" s="666">
        <f t="shared" si="58"/>
        <v>6.0491197122747176</v>
      </c>
      <c r="AA83" s="666">
        <f t="shared" si="58"/>
        <v>27.172862699088892</v>
      </c>
      <c r="AB83" s="666">
        <f t="shared" si="58"/>
        <v>3.3455205328540445</v>
      </c>
      <c r="AC83" s="666">
        <f t="shared" si="58"/>
        <v>1.5818320429039054</v>
      </c>
      <c r="AD83" s="666">
        <f t="shared" si="58"/>
        <v>8.5568244031227803</v>
      </c>
      <c r="AE83" s="861">
        <f t="shared" si="58"/>
        <v>20.466826452659447</v>
      </c>
      <c r="AF83" s="855">
        <f t="shared" si="58"/>
        <v>45.518349649273937</v>
      </c>
      <c r="AG83" s="688">
        <f t="shared" si="58"/>
        <v>68.787998711233669</v>
      </c>
      <c r="AH83" s="688">
        <f t="shared" si="58"/>
        <v>30.34450294485487</v>
      </c>
      <c r="AI83" s="689">
        <f t="shared" si="58"/>
        <v>1.0177580106622546</v>
      </c>
      <c r="AJ83" s="667">
        <f t="shared" si="58"/>
        <v>0</v>
      </c>
      <c r="AK83" s="851">
        <f t="shared" si="58"/>
        <v>0</v>
      </c>
      <c r="AL83" s="853">
        <f t="shared" si="58"/>
        <v>0</v>
      </c>
      <c r="AM83" s="461">
        <f t="shared" si="38"/>
        <v>26263.885930183198</v>
      </c>
      <c r="AN83" s="299">
        <f t="shared" si="31"/>
        <v>11170</v>
      </c>
      <c r="AO83" s="670">
        <f t="shared" si="31"/>
        <v>0</v>
      </c>
      <c r="AP83" s="671">
        <f t="shared" si="32"/>
        <v>70.160725443164452</v>
      </c>
      <c r="AQ83" s="692">
        <f t="shared" si="33"/>
        <v>11170</v>
      </c>
    </row>
    <row r="84" spans="2:43" ht="26.25" customHeight="1" thickBot="1" x14ac:dyDescent="0.25">
      <c r="B84" s="35" t="s">
        <v>53</v>
      </c>
      <c r="C84" s="82">
        <f t="shared" ref="C84:AL84" si="59">SUM(C72:C83)</f>
        <v>1390</v>
      </c>
      <c r="D84" s="82">
        <f t="shared" si="59"/>
        <v>14370</v>
      </c>
      <c r="E84" s="83">
        <f t="shared" si="59"/>
        <v>44188.85808299706</v>
      </c>
      <c r="F84" s="83">
        <f t="shared" si="59"/>
        <v>21287.957319528712</v>
      </c>
      <c r="G84" s="83">
        <f t="shared" si="59"/>
        <v>0</v>
      </c>
      <c r="H84" s="83">
        <f t="shared" si="59"/>
        <v>28066.105339087895</v>
      </c>
      <c r="I84" s="83">
        <f t="shared" si="59"/>
        <v>0</v>
      </c>
      <c r="J84" s="83">
        <f>SUM(J72:J83)</f>
        <v>0</v>
      </c>
      <c r="K84" s="115">
        <f>SUM(K72:K83)</f>
        <v>935.59360771355739</v>
      </c>
      <c r="L84" s="83">
        <f t="shared" si="59"/>
        <v>713.87269718401512</v>
      </c>
      <c r="M84" s="83">
        <f t="shared" si="59"/>
        <v>6435.2296635297198</v>
      </c>
      <c r="N84" s="83">
        <f t="shared" si="59"/>
        <v>1940</v>
      </c>
      <c r="O84" s="83">
        <f t="shared" si="59"/>
        <v>0</v>
      </c>
      <c r="P84" s="83">
        <f t="shared" si="59"/>
        <v>15550</v>
      </c>
      <c r="Q84" s="83">
        <f t="shared" si="59"/>
        <v>0</v>
      </c>
      <c r="R84" s="83">
        <f t="shared" si="59"/>
        <v>1748.0233117922965</v>
      </c>
      <c r="S84" s="84">
        <f t="shared" si="59"/>
        <v>10691.237150815017</v>
      </c>
      <c r="T84" s="769">
        <f t="shared" si="59"/>
        <v>913.75398955011553</v>
      </c>
      <c r="U84" s="772">
        <f t="shared" si="59"/>
        <v>5055</v>
      </c>
      <c r="V84" s="530">
        <f t="shared" si="59"/>
        <v>0</v>
      </c>
      <c r="W84" s="85">
        <f t="shared" si="59"/>
        <v>38.457852854303503</v>
      </c>
      <c r="X84" s="85">
        <f t="shared" si="59"/>
        <v>60.709424859202663</v>
      </c>
      <c r="Y84" s="85">
        <f t="shared" si="59"/>
        <v>8.5108817217637291</v>
      </c>
      <c r="Z84" s="85">
        <f t="shared" si="59"/>
        <v>72.589436547296614</v>
      </c>
      <c r="AA84" s="85">
        <f t="shared" si="59"/>
        <v>326.07435238906669</v>
      </c>
      <c r="AB84" s="85">
        <f t="shared" si="59"/>
        <v>40.146246394248543</v>
      </c>
      <c r="AC84" s="85">
        <f t="shared" si="59"/>
        <v>18.981984514846861</v>
      </c>
      <c r="AD84" s="85">
        <f t="shared" si="59"/>
        <v>102.68189283747334</v>
      </c>
      <c r="AE84" s="87">
        <f t="shared" si="59"/>
        <v>245.60191743191342</v>
      </c>
      <c r="AF84" s="183">
        <f>SUM(AF72:AF83)</f>
        <v>546.22019579128721</v>
      </c>
      <c r="AG84" s="120">
        <f>SUM(AG72:AG83)</f>
        <v>825.45598453480386</v>
      </c>
      <c r="AH84" s="419">
        <f>SUM(AH72:AH83)</f>
        <v>364.13403533825846</v>
      </c>
      <c r="AI84" s="183">
        <f>SUM(AI72:AI83)</f>
        <v>12.213096127947052</v>
      </c>
      <c r="AJ84" s="530">
        <f t="shared" si="59"/>
        <v>0</v>
      </c>
      <c r="AK84" s="196">
        <f t="shared" si="59"/>
        <v>0</v>
      </c>
      <c r="AL84" s="598">
        <f t="shared" si="59"/>
        <v>0</v>
      </c>
      <c r="AM84" s="298">
        <f>SUM(C84:S84)+T84+U84+AJ84+AK84+AL84</f>
        <v>153285.63116219838</v>
      </c>
      <c r="AN84" s="324">
        <f>SUM(AN72:AN83)</f>
        <v>190990</v>
      </c>
      <c r="AO84" s="266">
        <f>SUM(AO72:AO83)</f>
        <v>0</v>
      </c>
      <c r="AP84" s="454">
        <f t="shared" si="32"/>
        <v>44.524101413957183</v>
      </c>
      <c r="AQ84" s="200">
        <f t="shared" si="33"/>
        <v>190990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7" spans="2:10" ht="16.5" x14ac:dyDescent="0.25">
      <c r="B107" s="1074"/>
      <c r="C107" s="1074"/>
      <c r="D107" s="1074"/>
      <c r="E107" s="1074"/>
      <c r="F107" s="1074"/>
      <c r="G107" s="1074"/>
      <c r="H107" s="1074"/>
      <c r="I107" s="1074"/>
      <c r="J107" s="1074"/>
    </row>
    <row r="108" spans="2:10" ht="16.5" x14ac:dyDescent="0.25">
      <c r="B108" s="1073"/>
      <c r="C108" s="1073"/>
      <c r="D108" s="1073"/>
      <c r="E108" s="1073"/>
      <c r="F108" s="1073"/>
      <c r="G108" s="1073"/>
      <c r="H108" s="1073"/>
      <c r="I108" s="1073"/>
      <c r="J108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8:J108"/>
    <mergeCell ref="B67:AQ67"/>
    <mergeCell ref="B68:AQ68"/>
    <mergeCell ref="B107:J107"/>
    <mergeCell ref="B48:B49"/>
    <mergeCell ref="B66:AQ66"/>
    <mergeCell ref="B70:B71"/>
  </mergeCells>
  <phoneticPr fontId="35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8" shapeId="67585" r:id="rId3">
          <objectPr defaultSize="0" r:id="rId4">
            <anchor moveWithCells="1" sizeWithCells="1">
              <from>
                <xdr:col>1</xdr:col>
                <xdr:colOff>771525</xdr:colOff>
                <xdr:row>0</xdr:row>
                <xdr:rowOff>180975</xdr:rowOff>
              </from>
              <to>
                <xdr:col>2</xdr:col>
                <xdr:colOff>819150</xdr:colOff>
                <xdr:row>3</xdr:row>
                <xdr:rowOff>142875</xdr:rowOff>
              </to>
            </anchor>
          </objectPr>
        </oleObject>
      </mc:Choice>
      <mc:Fallback>
        <oleObject progId="Word.Document.8" shapeId="6758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T110"/>
  <sheetViews>
    <sheetView topLeftCell="A43" zoomScale="86" zoomScaleNormal="86" workbookViewId="0">
      <selection activeCell="F64" sqref="F64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6.28515625" style="1" customWidth="1"/>
    <col min="5" max="6" width="14.42578125" style="1" bestFit="1" customWidth="1"/>
    <col min="7" max="7" width="13.7109375" style="1" customWidth="1"/>
    <col min="8" max="8" width="12.7109375" style="1" customWidth="1"/>
    <col min="9" max="9" width="13.28515625" style="1" customWidth="1"/>
    <col min="10" max="12" width="12.7109375" style="1" customWidth="1"/>
    <col min="13" max="13" width="13.42578125" style="1" bestFit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8" width="12.7109375" style="1" customWidth="1"/>
    <col min="19" max="19" width="18.7109375" style="1" customWidth="1"/>
    <col min="20" max="20" width="12.7109375" style="1" customWidth="1"/>
    <col min="21" max="21" width="15.5703125" style="1" bestFit="1" customWidth="1"/>
    <col min="22" max="35" width="12.7109375" style="1" customWidth="1"/>
    <col min="36" max="36" width="13.5703125" style="1" customWidth="1"/>
    <col min="37" max="38" width="12.7109375" style="1" customWidth="1"/>
    <col min="39" max="39" width="15.85546875" style="1" bestFit="1" customWidth="1"/>
    <col min="40" max="40" width="12.7109375" style="1" customWidth="1"/>
    <col min="41" max="41" width="12.7109375" style="1" bestFit="1" customWidth="1"/>
    <col min="42" max="42" width="11.5703125" style="1" bestFit="1" customWidth="1"/>
    <col min="43" max="43" width="13" style="1" bestFit="1" customWidth="1"/>
    <col min="44" max="44" width="15.85546875" style="1" customWidth="1"/>
    <col min="45" max="16384" width="10" style="1"/>
  </cols>
  <sheetData>
    <row r="1" spans="2:46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6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6" ht="25.5" customHeight="1" x14ac:dyDescent="0.3">
      <c r="B3" s="1067" t="s">
        <v>249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6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6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6" ht="99.75" customHeight="1" x14ac:dyDescent="0.2">
      <c r="B6" s="1064" t="s">
        <v>71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6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39</v>
      </c>
      <c r="AQ7" s="680" t="s">
        <v>39</v>
      </c>
    </row>
    <row r="8" spans="2:46" ht="26.25" customHeight="1" x14ac:dyDescent="0.2">
      <c r="B8" s="150" t="s">
        <v>41</v>
      </c>
      <c r="C8" s="295">
        <v>150330</v>
      </c>
      <c r="D8" s="295"/>
      <c r="E8" s="295">
        <v>6270</v>
      </c>
      <c r="F8" s="295">
        <v>70440</v>
      </c>
      <c r="G8" s="295">
        <v>15760</v>
      </c>
      <c r="H8" s="295">
        <v>55950</v>
      </c>
      <c r="I8" s="465"/>
      <c r="J8" s="18">
        <v>2800</v>
      </c>
      <c r="K8" s="295">
        <v>300</v>
      </c>
      <c r="L8" s="465"/>
      <c r="M8" s="295">
        <v>1060</v>
      </c>
      <c r="N8" s="295">
        <v>5300</v>
      </c>
      <c r="O8" s="465"/>
      <c r="P8" s="295">
        <v>48140</v>
      </c>
      <c r="Q8" s="295">
        <v>1970</v>
      </c>
      <c r="R8" s="295">
        <f>SUM(AF8:AI8)</f>
        <v>390</v>
      </c>
      <c r="S8" s="497">
        <v>1250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295">
        <v>390</v>
      </c>
      <c r="AH8" s="494"/>
      <c r="AI8" s="835">
        <v>0</v>
      </c>
      <c r="AJ8" s="77"/>
      <c r="AK8" s="21"/>
      <c r="AL8" s="525">
        <v>60395</v>
      </c>
      <c r="AM8" s="27">
        <f t="shared" ref="AM8:AM19" si="0">SUM(C8:S8)+T8+U8+AJ8+AK8+AL8</f>
        <v>420355</v>
      </c>
      <c r="AN8" s="896">
        <v>174040</v>
      </c>
      <c r="AO8" s="281">
        <v>0</v>
      </c>
      <c r="AP8" s="14">
        <f t="shared" ref="AP8:AP20" si="1">(AM8*100)/(AM8+AQ8)</f>
        <v>70.71980753539313</v>
      </c>
      <c r="AQ8" s="550">
        <f t="shared" ref="AQ8:AQ20" si="2">AN8+AO8</f>
        <v>174040</v>
      </c>
    </row>
    <row r="9" spans="2:46" ht="26.25" customHeight="1" x14ac:dyDescent="0.2">
      <c r="B9" s="151" t="s">
        <v>42</v>
      </c>
      <c r="C9" s="94">
        <v>125190</v>
      </c>
      <c r="D9" s="94"/>
      <c r="E9" s="94">
        <v>5180</v>
      </c>
      <c r="F9" s="94">
        <v>56240</v>
      </c>
      <c r="G9" s="94">
        <v>22020</v>
      </c>
      <c r="H9" s="94">
        <v>60940</v>
      </c>
      <c r="I9" s="332"/>
      <c r="J9" s="18">
        <v>1870</v>
      </c>
      <c r="K9" s="94">
        <v>570</v>
      </c>
      <c r="L9" s="332"/>
      <c r="M9" s="94">
        <v>2020</v>
      </c>
      <c r="N9" s="94">
        <v>5110</v>
      </c>
      <c r="O9" s="332"/>
      <c r="P9" s="18">
        <v>40540</v>
      </c>
      <c r="Q9" s="18">
        <v>2280</v>
      </c>
      <c r="R9" s="295">
        <f t="shared" ref="R9:R19" si="3">SUM(AF9:AI9)</f>
        <v>860</v>
      </c>
      <c r="S9" s="20">
        <v>2150</v>
      </c>
      <c r="T9" s="771">
        <f t="shared" ref="T9:T19" si="4">SUM(V9:AE9)</f>
        <v>0</v>
      </c>
      <c r="U9" s="892">
        <v>0</v>
      </c>
      <c r="V9" s="467">
        <v>0</v>
      </c>
      <c r="W9" s="467">
        <v>0</v>
      </c>
      <c r="X9" s="467">
        <v>0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77">
        <v>0</v>
      </c>
      <c r="AE9" s="512">
        <v>0</v>
      </c>
      <c r="AF9" s="17"/>
      <c r="AG9" s="94">
        <v>860</v>
      </c>
      <c r="AH9" s="18"/>
      <c r="AI9" s="520">
        <v>0</v>
      </c>
      <c r="AJ9" s="77"/>
      <c r="AK9" s="21"/>
      <c r="AL9" s="525">
        <v>14260</v>
      </c>
      <c r="AM9" s="22">
        <f t="shared" si="0"/>
        <v>339230</v>
      </c>
      <c r="AN9" s="423">
        <v>157650</v>
      </c>
      <c r="AO9" s="24">
        <v>0</v>
      </c>
      <c r="AP9" s="25">
        <f t="shared" si="1"/>
        <v>68.272017388504267</v>
      </c>
      <c r="AQ9" s="301">
        <f t="shared" si="2"/>
        <v>157650</v>
      </c>
    </row>
    <row r="10" spans="2:46" ht="26.25" customHeight="1" x14ac:dyDescent="0.2">
      <c r="B10" s="152" t="s">
        <v>43</v>
      </c>
      <c r="C10" s="94">
        <v>138960</v>
      </c>
      <c r="D10" s="94"/>
      <c r="E10" s="94">
        <v>14950</v>
      </c>
      <c r="F10" s="94">
        <v>69000</v>
      </c>
      <c r="G10" s="94">
        <v>22620</v>
      </c>
      <c r="H10" s="94">
        <v>54880</v>
      </c>
      <c r="I10" s="332"/>
      <c r="J10" s="18">
        <v>1800</v>
      </c>
      <c r="K10" s="94">
        <v>700</v>
      </c>
      <c r="L10" s="332"/>
      <c r="M10" s="94">
        <v>2600</v>
      </c>
      <c r="N10" s="94">
        <v>7910</v>
      </c>
      <c r="O10" s="332"/>
      <c r="P10" s="18">
        <v>47280</v>
      </c>
      <c r="Q10" s="18">
        <v>1280</v>
      </c>
      <c r="R10" s="295">
        <f t="shared" si="3"/>
        <v>1080</v>
      </c>
      <c r="S10" s="20">
        <v>4530</v>
      </c>
      <c r="T10" s="771">
        <f t="shared" si="4"/>
        <v>0</v>
      </c>
      <c r="U10" s="892">
        <v>0</v>
      </c>
      <c r="V10" s="467">
        <v>0</v>
      </c>
      <c r="W10" s="467">
        <v>0</v>
      </c>
      <c r="X10" s="467">
        <v>0</v>
      </c>
      <c r="Y10" s="467">
        <v>0</v>
      </c>
      <c r="Z10" s="467">
        <v>0</v>
      </c>
      <c r="AA10" s="467">
        <v>0</v>
      </c>
      <c r="AB10" s="467">
        <v>0</v>
      </c>
      <c r="AC10" s="467">
        <v>0</v>
      </c>
      <c r="AD10" s="477">
        <v>0</v>
      </c>
      <c r="AE10" s="512">
        <v>0</v>
      </c>
      <c r="AF10" s="17"/>
      <c r="AG10" s="94">
        <v>1080</v>
      </c>
      <c r="AH10" s="18"/>
      <c r="AI10" s="520">
        <v>0</v>
      </c>
      <c r="AJ10" s="181"/>
      <c r="AK10" s="180"/>
      <c r="AL10" s="526">
        <v>36655</v>
      </c>
      <c r="AM10" s="22">
        <f t="shared" si="0"/>
        <v>404245</v>
      </c>
      <c r="AN10" s="423">
        <v>194700</v>
      </c>
      <c r="AO10" s="24">
        <v>0</v>
      </c>
      <c r="AP10" s="25">
        <f t="shared" si="1"/>
        <v>67.492841579777775</v>
      </c>
      <c r="AQ10" s="301">
        <f>AN10+AO10</f>
        <v>194700</v>
      </c>
    </row>
    <row r="11" spans="2:46" ht="26.25" customHeight="1" x14ac:dyDescent="0.2">
      <c r="B11" s="152" t="s">
        <v>44</v>
      </c>
      <c r="C11" s="94">
        <v>112740</v>
      </c>
      <c r="D11" s="94"/>
      <c r="E11" s="94">
        <v>22270</v>
      </c>
      <c r="F11" s="94">
        <v>48640</v>
      </c>
      <c r="G11" s="94">
        <v>26100</v>
      </c>
      <c r="H11" s="94">
        <v>55560</v>
      </c>
      <c r="I11" s="332"/>
      <c r="J11" s="18">
        <v>1830</v>
      </c>
      <c r="K11" s="94">
        <v>680</v>
      </c>
      <c r="L11" s="332"/>
      <c r="M11" s="94">
        <v>3820</v>
      </c>
      <c r="N11" s="94">
        <v>6290</v>
      </c>
      <c r="O11" s="332"/>
      <c r="P11" s="18">
        <v>48720</v>
      </c>
      <c r="Q11" s="18">
        <v>800</v>
      </c>
      <c r="R11" s="295">
        <f t="shared" si="3"/>
        <v>1170</v>
      </c>
      <c r="S11" s="20">
        <v>4010</v>
      </c>
      <c r="T11" s="771">
        <f t="shared" si="4"/>
        <v>0</v>
      </c>
      <c r="U11" s="892">
        <v>0</v>
      </c>
      <c r="V11" s="467">
        <v>0</v>
      </c>
      <c r="W11" s="467">
        <v>0</v>
      </c>
      <c r="X11" s="467">
        <v>0</v>
      </c>
      <c r="Y11" s="467">
        <v>0</v>
      </c>
      <c r="Z11" s="467">
        <v>0</v>
      </c>
      <c r="AA11" s="467">
        <v>0</v>
      </c>
      <c r="AB11" s="467">
        <v>0</v>
      </c>
      <c r="AC11" s="467">
        <v>0</v>
      </c>
      <c r="AD11" s="477">
        <v>0</v>
      </c>
      <c r="AE11" s="512">
        <v>0</v>
      </c>
      <c r="AF11" s="17"/>
      <c r="AG11" s="94">
        <v>1170</v>
      </c>
      <c r="AH11" s="18"/>
      <c r="AI11" s="520">
        <v>0</v>
      </c>
      <c r="AJ11" s="181"/>
      <c r="AK11" s="180"/>
      <c r="AL11" s="526">
        <v>35660</v>
      </c>
      <c r="AM11" s="22">
        <f t="shared" si="0"/>
        <v>368290</v>
      </c>
      <c r="AN11" s="423">
        <v>170910</v>
      </c>
      <c r="AO11" s="24">
        <v>0</v>
      </c>
      <c r="AP11" s="25">
        <f t="shared" si="1"/>
        <v>68.303041543026708</v>
      </c>
      <c r="AQ11" s="301">
        <f>AN11+AO11</f>
        <v>170910</v>
      </c>
    </row>
    <row r="12" spans="2:46" ht="26.25" customHeight="1" x14ac:dyDescent="0.2">
      <c r="B12" s="153" t="s">
        <v>45</v>
      </c>
      <c r="C12" s="94">
        <v>133140</v>
      </c>
      <c r="D12" s="94"/>
      <c r="E12" s="94">
        <v>32250</v>
      </c>
      <c r="F12" s="94">
        <v>54700</v>
      </c>
      <c r="G12" s="94">
        <v>20320</v>
      </c>
      <c r="H12" s="94">
        <v>72320</v>
      </c>
      <c r="I12" s="332"/>
      <c r="J12" s="18">
        <v>0</v>
      </c>
      <c r="K12" s="94">
        <v>470</v>
      </c>
      <c r="L12" s="332"/>
      <c r="M12" s="94">
        <v>1610</v>
      </c>
      <c r="N12" s="94">
        <v>9720</v>
      </c>
      <c r="O12" s="332"/>
      <c r="P12" s="18">
        <v>50720</v>
      </c>
      <c r="Q12" s="18">
        <v>0</v>
      </c>
      <c r="R12" s="295">
        <f t="shared" si="3"/>
        <v>660</v>
      </c>
      <c r="S12" s="20">
        <v>6230</v>
      </c>
      <c r="T12" s="771">
        <f t="shared" si="4"/>
        <v>0</v>
      </c>
      <c r="U12" s="892">
        <v>0</v>
      </c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77">
        <v>0</v>
      </c>
      <c r="AE12" s="512">
        <v>0</v>
      </c>
      <c r="AF12" s="17"/>
      <c r="AG12" s="94">
        <v>660</v>
      </c>
      <c r="AH12" s="18"/>
      <c r="AI12" s="520">
        <v>0</v>
      </c>
      <c r="AJ12" s="181"/>
      <c r="AK12" s="180"/>
      <c r="AL12" s="526">
        <v>13640</v>
      </c>
      <c r="AM12" s="22">
        <f t="shared" si="0"/>
        <v>395780</v>
      </c>
      <c r="AN12" s="423">
        <v>180690</v>
      </c>
      <c r="AO12" s="24">
        <v>0</v>
      </c>
      <c r="AP12" s="25">
        <f t="shared" si="1"/>
        <v>68.655784342637091</v>
      </c>
      <c r="AQ12" s="301">
        <f>AN12+AO12</f>
        <v>180690</v>
      </c>
    </row>
    <row r="13" spans="2:46" ht="26.25" customHeight="1" x14ac:dyDescent="0.2">
      <c r="B13" s="151" t="s">
        <v>46</v>
      </c>
      <c r="C13" s="95">
        <v>138500</v>
      </c>
      <c r="D13" s="95"/>
      <c r="E13" s="95">
        <v>43180</v>
      </c>
      <c r="F13" s="95">
        <v>57160</v>
      </c>
      <c r="G13" s="95">
        <v>26140</v>
      </c>
      <c r="H13" s="95">
        <v>76150</v>
      </c>
      <c r="I13" s="277"/>
      <c r="J13" s="18">
        <v>0</v>
      </c>
      <c r="K13" s="18">
        <v>300</v>
      </c>
      <c r="L13" s="277"/>
      <c r="M13" s="18">
        <v>2680</v>
      </c>
      <c r="N13" s="18">
        <v>8070</v>
      </c>
      <c r="O13" s="277"/>
      <c r="P13" s="18">
        <v>48680</v>
      </c>
      <c r="Q13" s="18">
        <v>1380</v>
      </c>
      <c r="R13" s="295">
        <f t="shared" si="3"/>
        <v>560</v>
      </c>
      <c r="S13" s="30">
        <v>2820</v>
      </c>
      <c r="T13" s="771">
        <f t="shared" si="4"/>
        <v>0</v>
      </c>
      <c r="U13" s="892">
        <v>0</v>
      </c>
      <c r="V13" s="467">
        <v>0</v>
      </c>
      <c r="W13" s="467">
        <v>0</v>
      </c>
      <c r="X13" s="467">
        <v>0</v>
      </c>
      <c r="Y13" s="467">
        <v>0</v>
      </c>
      <c r="Z13" s="467">
        <v>0</v>
      </c>
      <c r="AA13" s="467">
        <v>0</v>
      </c>
      <c r="AB13" s="467">
        <v>0</v>
      </c>
      <c r="AC13" s="467">
        <v>0</v>
      </c>
      <c r="AD13" s="477">
        <v>0</v>
      </c>
      <c r="AE13" s="512">
        <v>0</v>
      </c>
      <c r="AF13" s="17"/>
      <c r="AG13" s="18">
        <v>560</v>
      </c>
      <c r="AH13" s="18"/>
      <c r="AI13" s="520">
        <v>0</v>
      </c>
      <c r="AJ13" s="573"/>
      <c r="AK13" s="271"/>
      <c r="AL13" s="694"/>
      <c r="AM13" s="22">
        <f t="shared" si="0"/>
        <v>405620</v>
      </c>
      <c r="AN13" s="422">
        <v>200000</v>
      </c>
      <c r="AO13" s="31">
        <v>0</v>
      </c>
      <c r="AP13" s="32">
        <f t="shared" si="1"/>
        <v>66.97599154585383</v>
      </c>
      <c r="AQ13" s="620">
        <f t="shared" si="2"/>
        <v>200000</v>
      </c>
    </row>
    <row r="14" spans="2:46" ht="26.25" customHeight="1" x14ac:dyDescent="0.2">
      <c r="B14" s="152" t="s">
        <v>47</v>
      </c>
      <c r="C14" s="94">
        <v>127450</v>
      </c>
      <c r="D14" s="94"/>
      <c r="E14" s="94">
        <v>32850</v>
      </c>
      <c r="F14" s="94">
        <v>43780</v>
      </c>
      <c r="G14" s="94">
        <v>39340</v>
      </c>
      <c r="H14" s="94">
        <v>61170</v>
      </c>
      <c r="I14" s="277"/>
      <c r="J14" s="18">
        <v>3120</v>
      </c>
      <c r="K14" s="18">
        <v>620</v>
      </c>
      <c r="L14" s="277"/>
      <c r="M14" s="18">
        <v>1490</v>
      </c>
      <c r="N14" s="18">
        <v>6260</v>
      </c>
      <c r="O14" s="277"/>
      <c r="P14" s="18">
        <v>53700</v>
      </c>
      <c r="Q14" s="18">
        <v>0</v>
      </c>
      <c r="R14" s="295">
        <f t="shared" si="3"/>
        <v>600</v>
      </c>
      <c r="S14" s="20">
        <v>3510</v>
      </c>
      <c r="T14" s="771">
        <f t="shared" si="4"/>
        <v>0</v>
      </c>
      <c r="U14" s="892">
        <v>0</v>
      </c>
      <c r="V14" s="467">
        <v>0</v>
      </c>
      <c r="W14" s="467">
        <v>0</v>
      </c>
      <c r="X14" s="467">
        <v>0</v>
      </c>
      <c r="Y14" s="467">
        <v>0</v>
      </c>
      <c r="Z14" s="467">
        <v>0</v>
      </c>
      <c r="AA14" s="467">
        <v>0</v>
      </c>
      <c r="AB14" s="467">
        <v>0</v>
      </c>
      <c r="AC14" s="467">
        <v>0</v>
      </c>
      <c r="AD14" s="477">
        <v>0</v>
      </c>
      <c r="AE14" s="512">
        <v>0</v>
      </c>
      <c r="AF14" s="17"/>
      <c r="AG14" s="18">
        <v>600</v>
      </c>
      <c r="AH14" s="18"/>
      <c r="AI14" s="520">
        <v>0</v>
      </c>
      <c r="AJ14" s="77"/>
      <c r="AK14" s="21"/>
      <c r="AL14" s="525">
        <v>29845</v>
      </c>
      <c r="AM14" s="22">
        <f t="shared" si="0"/>
        <v>403735</v>
      </c>
      <c r="AN14" s="423">
        <v>189640</v>
      </c>
      <c r="AO14" s="24">
        <v>0</v>
      </c>
      <c r="AP14" s="25">
        <f t="shared" si="1"/>
        <v>68.040446597851272</v>
      </c>
      <c r="AQ14" s="301">
        <f t="shared" si="2"/>
        <v>189640</v>
      </c>
      <c r="AT14" s="1">
        <f>AR13+AR8</f>
        <v>0</v>
      </c>
    </row>
    <row r="15" spans="2:46" ht="26.25" customHeight="1" x14ac:dyDescent="0.2">
      <c r="B15" s="151" t="s">
        <v>48</v>
      </c>
      <c r="C15" s="94">
        <v>142940</v>
      </c>
      <c r="D15" s="94"/>
      <c r="E15" s="94">
        <v>22700</v>
      </c>
      <c r="F15" s="94">
        <v>46660</v>
      </c>
      <c r="G15" s="94">
        <v>17560</v>
      </c>
      <c r="H15" s="94">
        <v>56650</v>
      </c>
      <c r="I15" s="277"/>
      <c r="J15" s="18">
        <v>0</v>
      </c>
      <c r="K15" s="334">
        <v>1320</v>
      </c>
      <c r="L15" s="608"/>
      <c r="M15" s="18">
        <v>2480</v>
      </c>
      <c r="N15" s="18">
        <v>10840</v>
      </c>
      <c r="O15" s="608"/>
      <c r="P15" s="18">
        <v>46200</v>
      </c>
      <c r="Q15" s="18">
        <v>1060</v>
      </c>
      <c r="R15" s="295">
        <f>SUM(AF15:AI15)</f>
        <v>1730</v>
      </c>
      <c r="S15" s="20">
        <v>2670</v>
      </c>
      <c r="T15" s="771">
        <f t="shared" si="4"/>
        <v>0</v>
      </c>
      <c r="U15" s="892">
        <v>0</v>
      </c>
      <c r="V15" s="467">
        <v>0</v>
      </c>
      <c r="W15" s="467">
        <v>0</v>
      </c>
      <c r="X15" s="467">
        <v>0</v>
      </c>
      <c r="Y15" s="467">
        <v>0</v>
      </c>
      <c r="Z15" s="467">
        <v>0</v>
      </c>
      <c r="AA15" s="467">
        <v>0</v>
      </c>
      <c r="AB15" s="467">
        <v>0</v>
      </c>
      <c r="AC15" s="467">
        <v>0</v>
      </c>
      <c r="AD15" s="477">
        <v>0</v>
      </c>
      <c r="AE15" s="512">
        <v>0</v>
      </c>
      <c r="AF15" s="17"/>
      <c r="AG15" s="18">
        <v>1730</v>
      </c>
      <c r="AH15" s="18"/>
      <c r="AI15" s="520">
        <v>0</v>
      </c>
      <c r="AJ15" s="77"/>
      <c r="AK15" s="21"/>
      <c r="AL15" s="525">
        <v>20840</v>
      </c>
      <c r="AM15" s="22">
        <f t="shared" si="0"/>
        <v>373650</v>
      </c>
      <c r="AN15" s="423">
        <v>150620</v>
      </c>
      <c r="AO15" s="24">
        <v>0</v>
      </c>
      <c r="AP15" s="25">
        <f t="shared" si="1"/>
        <v>71.27052854445229</v>
      </c>
      <c r="AQ15" s="301">
        <f t="shared" si="2"/>
        <v>150620</v>
      </c>
    </row>
    <row r="16" spans="2:46" ht="26.25" customHeight="1" x14ac:dyDescent="0.2">
      <c r="B16" s="152" t="s">
        <v>49</v>
      </c>
      <c r="C16" s="94">
        <v>117700</v>
      </c>
      <c r="D16" s="94"/>
      <c r="E16" s="94">
        <v>27570</v>
      </c>
      <c r="F16" s="94">
        <v>52500</v>
      </c>
      <c r="G16" s="94">
        <v>22800</v>
      </c>
      <c r="H16" s="94">
        <v>62930</v>
      </c>
      <c r="I16" s="277"/>
      <c r="J16" s="18">
        <v>3350</v>
      </c>
      <c r="K16" s="334">
        <v>1040</v>
      </c>
      <c r="L16" s="608"/>
      <c r="M16" s="18">
        <v>3330</v>
      </c>
      <c r="N16" s="18">
        <v>7670</v>
      </c>
      <c r="O16" s="608"/>
      <c r="P16" s="18">
        <v>42440</v>
      </c>
      <c r="Q16" s="18">
        <v>1120</v>
      </c>
      <c r="R16" s="295">
        <f t="shared" si="3"/>
        <v>840</v>
      </c>
      <c r="S16" s="20">
        <v>6475</v>
      </c>
      <c r="T16" s="771">
        <f t="shared" si="4"/>
        <v>0</v>
      </c>
      <c r="U16" s="892">
        <v>0</v>
      </c>
      <c r="V16" s="467">
        <v>0</v>
      </c>
      <c r="W16" s="467">
        <v>0</v>
      </c>
      <c r="X16" s="467">
        <v>0</v>
      </c>
      <c r="Y16" s="467">
        <v>0</v>
      </c>
      <c r="Z16" s="467">
        <v>0</v>
      </c>
      <c r="AA16" s="467">
        <v>0</v>
      </c>
      <c r="AB16" s="467">
        <v>0</v>
      </c>
      <c r="AC16" s="467">
        <v>0</v>
      </c>
      <c r="AD16" s="477">
        <v>0</v>
      </c>
      <c r="AE16" s="512">
        <v>0</v>
      </c>
      <c r="AF16" s="17"/>
      <c r="AG16" s="18">
        <v>840</v>
      </c>
      <c r="AH16" s="18"/>
      <c r="AI16" s="520">
        <v>0</v>
      </c>
      <c r="AJ16" s="77"/>
      <c r="AK16" s="21"/>
      <c r="AL16" s="525">
        <v>13650</v>
      </c>
      <c r="AM16" s="22">
        <f t="shared" si="0"/>
        <v>363415</v>
      </c>
      <c r="AN16" s="423">
        <v>177670</v>
      </c>
      <c r="AO16" s="24">
        <v>0</v>
      </c>
      <c r="AP16" s="25">
        <f t="shared" si="1"/>
        <v>67.164123936165296</v>
      </c>
      <c r="AQ16" s="301">
        <f t="shared" si="2"/>
        <v>177670</v>
      </c>
    </row>
    <row r="17" spans="2:43" ht="26.25" customHeight="1" x14ac:dyDescent="0.2">
      <c r="B17" s="152" t="s">
        <v>50</v>
      </c>
      <c r="C17" s="94">
        <v>136820</v>
      </c>
      <c r="D17" s="94"/>
      <c r="E17" s="94">
        <v>19890</v>
      </c>
      <c r="F17" s="94">
        <v>46240</v>
      </c>
      <c r="G17" s="94">
        <v>32360</v>
      </c>
      <c r="H17" s="94">
        <v>60630</v>
      </c>
      <c r="I17" s="277"/>
      <c r="J17" s="18">
        <v>3080</v>
      </c>
      <c r="K17" s="334">
        <v>710</v>
      </c>
      <c r="L17" s="608"/>
      <c r="M17" s="18">
        <v>4740</v>
      </c>
      <c r="N17" s="18">
        <v>9870</v>
      </c>
      <c r="O17" s="608"/>
      <c r="P17" s="18">
        <v>45500</v>
      </c>
      <c r="Q17" s="18">
        <v>0</v>
      </c>
      <c r="R17" s="295">
        <f t="shared" si="3"/>
        <v>1480</v>
      </c>
      <c r="S17" s="20">
        <v>8085</v>
      </c>
      <c r="T17" s="771">
        <f t="shared" si="4"/>
        <v>0</v>
      </c>
      <c r="U17" s="892">
        <v>0</v>
      </c>
      <c r="V17" s="467">
        <v>0</v>
      </c>
      <c r="W17" s="467">
        <v>0</v>
      </c>
      <c r="X17" s="467">
        <v>0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77">
        <v>0</v>
      </c>
      <c r="AE17" s="512">
        <v>0</v>
      </c>
      <c r="AF17" s="17"/>
      <c r="AG17" s="18">
        <v>1480</v>
      </c>
      <c r="AH17" s="18"/>
      <c r="AI17" s="520">
        <v>0</v>
      </c>
      <c r="AJ17" s="77"/>
      <c r="AK17" s="21"/>
      <c r="AL17" s="525">
        <v>23295</v>
      </c>
      <c r="AM17" s="22">
        <f t="shared" si="0"/>
        <v>392700</v>
      </c>
      <c r="AN17" s="423">
        <v>221120</v>
      </c>
      <c r="AO17" s="24">
        <v>0</v>
      </c>
      <c r="AP17" s="25">
        <f t="shared" si="1"/>
        <v>63.976410022482163</v>
      </c>
      <c r="AQ17" s="301">
        <f t="shared" si="2"/>
        <v>221120</v>
      </c>
    </row>
    <row r="18" spans="2:43" ht="26.25" customHeight="1" x14ac:dyDescent="0.2">
      <c r="B18" s="151" t="s">
        <v>51</v>
      </c>
      <c r="C18" s="94">
        <v>135590</v>
      </c>
      <c r="D18" s="94"/>
      <c r="E18" s="94">
        <v>16390</v>
      </c>
      <c r="F18" s="94">
        <v>44800</v>
      </c>
      <c r="G18" s="94">
        <v>25780</v>
      </c>
      <c r="H18" s="94">
        <v>61740</v>
      </c>
      <c r="I18" s="277"/>
      <c r="J18" s="18">
        <v>3000</v>
      </c>
      <c r="K18" s="334">
        <v>790</v>
      </c>
      <c r="L18" s="608"/>
      <c r="M18" s="18">
        <v>4270</v>
      </c>
      <c r="N18" s="18">
        <v>6540</v>
      </c>
      <c r="O18" s="608"/>
      <c r="P18" s="18">
        <v>42820</v>
      </c>
      <c r="Q18" s="18">
        <v>1290</v>
      </c>
      <c r="R18" s="295">
        <f t="shared" si="3"/>
        <v>760</v>
      </c>
      <c r="S18" s="20">
        <v>16830</v>
      </c>
      <c r="T18" s="771">
        <f t="shared" si="4"/>
        <v>0</v>
      </c>
      <c r="U18" s="892">
        <v>0</v>
      </c>
      <c r="V18" s="467">
        <v>0</v>
      </c>
      <c r="W18" s="467">
        <v>0</v>
      </c>
      <c r="X18" s="467">
        <v>0</v>
      </c>
      <c r="Y18" s="467">
        <v>0</v>
      </c>
      <c r="Z18" s="467">
        <v>0</v>
      </c>
      <c r="AA18" s="467">
        <v>0</v>
      </c>
      <c r="AB18" s="467">
        <v>0</v>
      </c>
      <c r="AC18" s="467">
        <v>0</v>
      </c>
      <c r="AD18" s="477">
        <v>0</v>
      </c>
      <c r="AE18" s="512">
        <v>0</v>
      </c>
      <c r="AF18" s="17"/>
      <c r="AG18" s="18">
        <v>760</v>
      </c>
      <c r="AH18" s="18"/>
      <c r="AI18" s="520">
        <v>0</v>
      </c>
      <c r="AJ18" s="77"/>
      <c r="AK18" s="21"/>
      <c r="AL18" s="525">
        <v>22975</v>
      </c>
      <c r="AM18" s="22">
        <f t="shared" si="0"/>
        <v>383575</v>
      </c>
      <c r="AN18" s="423">
        <v>177750</v>
      </c>
      <c r="AO18" s="24">
        <v>0</v>
      </c>
      <c r="AP18" s="25">
        <f t="shared" si="1"/>
        <v>68.333852937246689</v>
      </c>
      <c r="AQ18" s="301">
        <f t="shared" si="2"/>
        <v>177750</v>
      </c>
    </row>
    <row r="19" spans="2:43" ht="26.25" customHeight="1" thickBot="1" x14ac:dyDescent="0.25">
      <c r="B19" s="153" t="s">
        <v>52</v>
      </c>
      <c r="C19" s="261">
        <v>124170</v>
      </c>
      <c r="D19" s="261"/>
      <c r="E19" s="261">
        <v>3790</v>
      </c>
      <c r="F19" s="261">
        <v>65260</v>
      </c>
      <c r="G19" s="261">
        <v>24660</v>
      </c>
      <c r="H19" s="261">
        <v>53530</v>
      </c>
      <c r="I19" s="333"/>
      <c r="J19" s="79">
        <v>1590</v>
      </c>
      <c r="K19" s="261">
        <v>1590</v>
      </c>
      <c r="L19" s="333"/>
      <c r="M19" s="18">
        <v>4520</v>
      </c>
      <c r="N19" s="261">
        <v>2820</v>
      </c>
      <c r="O19" s="333"/>
      <c r="P19" s="79">
        <v>31720</v>
      </c>
      <c r="Q19" s="79">
        <v>2210</v>
      </c>
      <c r="R19" s="295">
        <f t="shared" si="3"/>
        <v>600</v>
      </c>
      <c r="S19" s="80">
        <v>10360</v>
      </c>
      <c r="T19" s="771">
        <f t="shared" si="4"/>
        <v>0</v>
      </c>
      <c r="U19" s="892">
        <v>0</v>
      </c>
      <c r="V19" s="467">
        <v>0</v>
      </c>
      <c r="W19" s="467">
        <v>0</v>
      </c>
      <c r="X19" s="467">
        <v>0</v>
      </c>
      <c r="Y19" s="467">
        <v>0</v>
      </c>
      <c r="Z19" s="467">
        <v>0</v>
      </c>
      <c r="AA19" s="467">
        <v>0</v>
      </c>
      <c r="AB19" s="467">
        <v>0</v>
      </c>
      <c r="AC19" s="467">
        <v>0</v>
      </c>
      <c r="AD19" s="467">
        <v>0</v>
      </c>
      <c r="AE19" s="541">
        <v>0</v>
      </c>
      <c r="AF19" s="757"/>
      <c r="AG19" s="261">
        <v>600</v>
      </c>
      <c r="AH19" s="98"/>
      <c r="AI19" s="836">
        <v>0</v>
      </c>
      <c r="AJ19" s="481"/>
      <c r="AK19" s="192"/>
      <c r="AL19" s="527">
        <v>19010</v>
      </c>
      <c r="AM19" s="27">
        <f t="shared" si="0"/>
        <v>345830</v>
      </c>
      <c r="AN19" s="643">
        <v>207110</v>
      </c>
      <c r="AO19" s="194">
        <v>0</v>
      </c>
      <c r="AP19" s="33">
        <f t="shared" si="1"/>
        <v>62.543856476290372</v>
      </c>
      <c r="AQ19" s="323">
        <f t="shared" si="2"/>
        <v>207110</v>
      </c>
    </row>
    <row r="20" spans="2:43" ht="26.25" customHeight="1" thickBot="1" x14ac:dyDescent="0.25">
      <c r="B20" s="179" t="s">
        <v>53</v>
      </c>
      <c r="C20" s="82">
        <f t="shared" ref="C20:AO20" si="5">SUM(C8:C19)</f>
        <v>1583530</v>
      </c>
      <c r="D20" s="82"/>
      <c r="E20" s="83">
        <f>SUM(E8:E19)</f>
        <v>247290</v>
      </c>
      <c r="F20" s="83">
        <f t="shared" si="5"/>
        <v>655420</v>
      </c>
      <c r="G20" s="83">
        <f t="shared" si="5"/>
        <v>295460</v>
      </c>
      <c r="H20" s="83">
        <f t="shared" si="5"/>
        <v>732450</v>
      </c>
      <c r="I20" s="195">
        <f t="shared" si="5"/>
        <v>0</v>
      </c>
      <c r="J20" s="83">
        <f>SUM(J8:J19)</f>
        <v>22440</v>
      </c>
      <c r="K20" s="83">
        <f>SUM(K8:K19)</f>
        <v>9090</v>
      </c>
      <c r="L20" s="328">
        <f t="shared" si="5"/>
        <v>0</v>
      </c>
      <c r="M20" s="83">
        <f t="shared" si="5"/>
        <v>34620</v>
      </c>
      <c r="N20" s="83">
        <f>SUM(N8:N19)</f>
        <v>86400</v>
      </c>
      <c r="O20" s="328">
        <f t="shared" si="5"/>
        <v>0</v>
      </c>
      <c r="P20" s="83">
        <f t="shared" si="5"/>
        <v>546460</v>
      </c>
      <c r="Q20" s="83">
        <f>SUM(Q8:Q19)</f>
        <v>13390</v>
      </c>
      <c r="R20" s="83">
        <f t="shared" si="5"/>
        <v>10730</v>
      </c>
      <c r="S20" s="84">
        <f t="shared" si="5"/>
        <v>68920</v>
      </c>
      <c r="T20" s="748">
        <f t="shared" si="5"/>
        <v>0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>SUM(AF8:AF19)</f>
        <v>0</v>
      </c>
      <c r="AG20" s="547">
        <f>SUM(AG8:AG19)</f>
        <v>10730</v>
      </c>
      <c r="AH20" s="196">
        <f>SUM(AH8:AH19)</f>
        <v>0</v>
      </c>
      <c r="AI20" s="87">
        <f>SUM(AI8:AI19)</f>
        <v>0</v>
      </c>
      <c r="AJ20" s="86">
        <f t="shared" si="5"/>
        <v>0</v>
      </c>
      <c r="AK20" s="197">
        <f t="shared" si="5"/>
        <v>0</v>
      </c>
      <c r="AL20" s="598">
        <f t="shared" si="5"/>
        <v>290225</v>
      </c>
      <c r="AM20" s="36">
        <f t="shared" si="5"/>
        <v>4596425</v>
      </c>
      <c r="AN20" s="644">
        <f t="shared" si="5"/>
        <v>2201900</v>
      </c>
      <c r="AO20" s="199">
        <f t="shared" si="5"/>
        <v>0</v>
      </c>
      <c r="AP20" s="37">
        <f t="shared" si="1"/>
        <v>67.611139508628966</v>
      </c>
      <c r="AQ20" s="200">
        <f t="shared" si="2"/>
        <v>2201900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CIRIE'.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71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Foglio2!D11</f>
        <v>0</v>
      </c>
      <c r="D29" s="340"/>
      <c r="E29" s="215">
        <f>Foglio2!E11</f>
        <v>20801.81991036671</v>
      </c>
      <c r="F29" s="215">
        <f>Foglio2!F11</f>
        <v>4839.6775846418213</v>
      </c>
      <c r="G29" s="329">
        <f>Foglio2!G11</f>
        <v>0</v>
      </c>
      <c r="H29" s="329">
        <f>Foglio2!H11</f>
        <v>2036.2562995496116</v>
      </c>
      <c r="I29" s="329">
        <f>Foglio2!I11</f>
        <v>0</v>
      </c>
      <c r="J29" s="277">
        <v>0</v>
      </c>
      <c r="K29" s="215">
        <f>Foglio2!K11</f>
        <v>2888.2177125972898</v>
      </c>
      <c r="L29" s="215">
        <f>Foglio2!L11</f>
        <v>2661.8083960601557</v>
      </c>
      <c r="M29" s="215">
        <f>Foglio2!M11</f>
        <v>23994.962150153984</v>
      </c>
      <c r="N29" s="215">
        <f>Foglio2!N11</f>
        <v>0</v>
      </c>
      <c r="O29" s="215">
        <f>Foglio2!O11</f>
        <v>0</v>
      </c>
      <c r="P29" s="329">
        <f>Foglio2!P11</f>
        <v>0</v>
      </c>
      <c r="Q29" s="329">
        <f>Foglio2!Q11</f>
        <v>0</v>
      </c>
      <c r="R29" s="215">
        <f t="shared" ref="R29:R34" si="6">SUM(AF29:AI29)</f>
        <v>6517.8331461501948</v>
      </c>
      <c r="S29" s="619">
        <f>Foglio2!T11</f>
        <v>39864.285221394355</v>
      </c>
      <c r="T29" s="842">
        <f t="shared" ref="T29:T34" si="7">SUM(V29:AE29)</f>
        <v>3407.1033265627225</v>
      </c>
      <c r="U29" s="437">
        <f>Foglio2!V11</f>
        <v>22682.5</v>
      </c>
      <c r="V29" s="844">
        <f>Foglio2!W11</f>
        <v>0</v>
      </c>
      <c r="W29" s="489">
        <f>Foglio2!X11</f>
        <v>143.39732563780038</v>
      </c>
      <c r="X29" s="489">
        <f>Foglio2!Y11</f>
        <v>226.36649005859638</v>
      </c>
      <c r="Y29" s="489">
        <f>Foglio2!Z11</f>
        <v>31.734420596598341</v>
      </c>
      <c r="Z29" s="489">
        <f>Foglio2!AA11</f>
        <v>270.66334435965115</v>
      </c>
      <c r="AA29" s="489">
        <f>Foglio2!AB11</f>
        <v>1215.8294501986882</v>
      </c>
      <c r="AB29" s="489">
        <f>Foglio2!AC11</f>
        <v>149.69281798287454</v>
      </c>
      <c r="AC29" s="489">
        <f>Foglio2!AD11</f>
        <v>70.777893530334921</v>
      </c>
      <c r="AD29" s="489">
        <f>Foglio2!AE11</f>
        <v>382.86871812900017</v>
      </c>
      <c r="AE29" s="845">
        <f>Foglio2!AF11</f>
        <v>915.77286606917824</v>
      </c>
      <c r="AF29" s="434">
        <f>Foglio2!AG11</f>
        <v>2036.6845643349907</v>
      </c>
      <c r="AG29" s="215">
        <f>Foglio2!AH11</f>
        <v>3077.8676350560431</v>
      </c>
      <c r="AH29" s="215">
        <f>Foglio2!AI11</f>
        <v>1357.7421245805074</v>
      </c>
      <c r="AI29" s="619">
        <f>Foglio2!AJ11</f>
        <v>45.538822178654378</v>
      </c>
      <c r="AJ29" s="606"/>
      <c r="AK29" s="753"/>
      <c r="AL29" s="847"/>
      <c r="AM29" s="55">
        <f t="shared" ref="AM29:AM40" si="8">SUM(C29:S29)+T29+U29+AJ29+AK29+AL29</f>
        <v>129694.46374747684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Q30" si="11">C29</f>
        <v>0</v>
      </c>
      <c r="D30" s="340">
        <f t="shared" si="11"/>
        <v>0</v>
      </c>
      <c r="E30" s="434">
        <f t="shared" si="11"/>
        <v>20801.81991036671</v>
      </c>
      <c r="F30" s="434">
        <f t="shared" si="11"/>
        <v>4839.6775846418213</v>
      </c>
      <c r="G30" s="340">
        <f t="shared" si="11"/>
        <v>0</v>
      </c>
      <c r="H30" s="340">
        <f t="shared" si="11"/>
        <v>2036.2562995496116</v>
      </c>
      <c r="I30" s="340">
        <f t="shared" si="11"/>
        <v>0</v>
      </c>
      <c r="J30" s="19">
        <f t="shared" si="11"/>
        <v>0</v>
      </c>
      <c r="K30" s="434">
        <f t="shared" si="11"/>
        <v>2888.2177125972898</v>
      </c>
      <c r="L30" s="434">
        <f t="shared" si="11"/>
        <v>2661.8083960601557</v>
      </c>
      <c r="M30" s="434">
        <f t="shared" si="11"/>
        <v>23994.962150153984</v>
      </c>
      <c r="N30" s="434">
        <f t="shared" si="11"/>
        <v>0</v>
      </c>
      <c r="O30" s="434">
        <f t="shared" si="11"/>
        <v>0</v>
      </c>
      <c r="P30" s="340">
        <f t="shared" si="11"/>
        <v>0</v>
      </c>
      <c r="Q30" s="340">
        <f t="shared" si="11"/>
        <v>0</v>
      </c>
      <c r="R30" s="215">
        <f t="shared" si="6"/>
        <v>6517.8331461501948</v>
      </c>
      <c r="S30" s="437">
        <f t="shared" ref="S30:S35" si="12">S29</f>
        <v>39864.285221394355</v>
      </c>
      <c r="T30" s="842">
        <f t="shared" si="7"/>
        <v>3407.1033265627225</v>
      </c>
      <c r="U30" s="437">
        <f t="shared" ref="U30:AI30" si="13">U29</f>
        <v>22682.5</v>
      </c>
      <c r="V30" s="844">
        <f t="shared" si="13"/>
        <v>0</v>
      </c>
      <c r="W30" s="433">
        <f t="shared" si="13"/>
        <v>143.39732563780038</v>
      </c>
      <c r="X30" s="433">
        <f t="shared" si="13"/>
        <v>226.36649005859638</v>
      </c>
      <c r="Y30" s="433">
        <f t="shared" si="13"/>
        <v>31.734420596598341</v>
      </c>
      <c r="Z30" s="433">
        <f t="shared" si="13"/>
        <v>270.66334435965115</v>
      </c>
      <c r="AA30" s="433">
        <f t="shared" si="13"/>
        <v>1215.8294501986882</v>
      </c>
      <c r="AB30" s="433">
        <f t="shared" si="13"/>
        <v>149.69281798287454</v>
      </c>
      <c r="AC30" s="433">
        <f t="shared" si="13"/>
        <v>70.777893530334921</v>
      </c>
      <c r="AD30" s="433">
        <f t="shared" si="13"/>
        <v>382.86871812900017</v>
      </c>
      <c r="AE30" s="846">
        <f t="shared" si="13"/>
        <v>915.77286606917824</v>
      </c>
      <c r="AF30" s="434">
        <f t="shared" si="13"/>
        <v>2036.6845643349907</v>
      </c>
      <c r="AG30" s="434">
        <f t="shared" si="13"/>
        <v>3077.8676350560431</v>
      </c>
      <c r="AH30" s="434">
        <f t="shared" si="13"/>
        <v>1357.7421245805074</v>
      </c>
      <c r="AI30" s="437">
        <f t="shared" si="13"/>
        <v>45.538822178654378</v>
      </c>
      <c r="AJ30" s="606"/>
      <c r="AK30" s="753"/>
      <c r="AL30" s="847"/>
      <c r="AM30" s="55">
        <f t="shared" si="8"/>
        <v>129694.46374747684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ref="C31:Q31" si="14">C30</f>
        <v>0</v>
      </c>
      <c r="D31" s="340">
        <f t="shared" si="14"/>
        <v>0</v>
      </c>
      <c r="E31" s="434">
        <f t="shared" si="14"/>
        <v>20801.81991036671</v>
      </c>
      <c r="F31" s="434">
        <f t="shared" si="14"/>
        <v>4839.6775846418213</v>
      </c>
      <c r="G31" s="340">
        <f t="shared" si="14"/>
        <v>0</v>
      </c>
      <c r="H31" s="340">
        <f t="shared" si="14"/>
        <v>2036.2562995496116</v>
      </c>
      <c r="I31" s="340">
        <f t="shared" si="14"/>
        <v>0</v>
      </c>
      <c r="J31" s="19">
        <f t="shared" si="14"/>
        <v>0</v>
      </c>
      <c r="K31" s="434">
        <f t="shared" si="14"/>
        <v>2888.2177125972898</v>
      </c>
      <c r="L31" s="434">
        <f t="shared" si="14"/>
        <v>2661.8083960601557</v>
      </c>
      <c r="M31" s="434">
        <f t="shared" si="14"/>
        <v>23994.962150153984</v>
      </c>
      <c r="N31" s="434">
        <f t="shared" si="14"/>
        <v>0</v>
      </c>
      <c r="O31" s="434">
        <f t="shared" si="14"/>
        <v>0</v>
      </c>
      <c r="P31" s="340">
        <f t="shared" si="14"/>
        <v>0</v>
      </c>
      <c r="Q31" s="340">
        <f t="shared" si="14"/>
        <v>0</v>
      </c>
      <c r="R31" s="215">
        <f t="shared" si="6"/>
        <v>6517.8331461501948</v>
      </c>
      <c r="S31" s="437">
        <f t="shared" si="12"/>
        <v>39864.285221394355</v>
      </c>
      <c r="T31" s="842">
        <f t="shared" si="7"/>
        <v>3407.1033265627225</v>
      </c>
      <c r="U31" s="437">
        <f t="shared" ref="U31:AI31" si="15">U30</f>
        <v>22682.5</v>
      </c>
      <c r="V31" s="844">
        <f t="shared" si="15"/>
        <v>0</v>
      </c>
      <c r="W31" s="433">
        <f t="shared" si="15"/>
        <v>143.39732563780038</v>
      </c>
      <c r="X31" s="433">
        <f t="shared" si="15"/>
        <v>226.36649005859638</v>
      </c>
      <c r="Y31" s="433">
        <f t="shared" si="15"/>
        <v>31.734420596598341</v>
      </c>
      <c r="Z31" s="433">
        <f t="shared" si="15"/>
        <v>270.66334435965115</v>
      </c>
      <c r="AA31" s="433">
        <f t="shared" si="15"/>
        <v>1215.8294501986882</v>
      </c>
      <c r="AB31" s="433">
        <f t="shared" si="15"/>
        <v>149.69281798287454</v>
      </c>
      <c r="AC31" s="433">
        <f t="shared" si="15"/>
        <v>70.777893530334921</v>
      </c>
      <c r="AD31" s="433">
        <f t="shared" si="15"/>
        <v>382.86871812900017</v>
      </c>
      <c r="AE31" s="846">
        <f t="shared" si="15"/>
        <v>915.77286606917824</v>
      </c>
      <c r="AF31" s="434">
        <f t="shared" si="15"/>
        <v>2036.6845643349907</v>
      </c>
      <c r="AG31" s="434">
        <f t="shared" si="15"/>
        <v>3077.8676350560431</v>
      </c>
      <c r="AH31" s="434">
        <f t="shared" si="15"/>
        <v>1357.7421245805074</v>
      </c>
      <c r="AI31" s="437">
        <f t="shared" si="15"/>
        <v>45.538822178654378</v>
      </c>
      <c r="AJ31" s="606"/>
      <c r="AK31" s="753"/>
      <c r="AL31" s="847"/>
      <c r="AM31" s="55">
        <f t="shared" si="8"/>
        <v>129694.46374747684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ref="C32:Q38" si="16">C31</f>
        <v>0</v>
      </c>
      <c r="D32" s="340">
        <f t="shared" si="16"/>
        <v>0</v>
      </c>
      <c r="E32" s="434">
        <f t="shared" si="16"/>
        <v>20801.81991036671</v>
      </c>
      <c r="F32" s="434">
        <f t="shared" si="16"/>
        <v>4839.6775846418213</v>
      </c>
      <c r="G32" s="340">
        <f t="shared" si="16"/>
        <v>0</v>
      </c>
      <c r="H32" s="340">
        <f t="shared" si="16"/>
        <v>2036.2562995496116</v>
      </c>
      <c r="I32" s="340">
        <f t="shared" si="16"/>
        <v>0</v>
      </c>
      <c r="J32" s="19">
        <f t="shared" si="16"/>
        <v>0</v>
      </c>
      <c r="K32" s="434">
        <f t="shared" si="16"/>
        <v>2888.2177125972898</v>
      </c>
      <c r="L32" s="434">
        <f t="shared" si="16"/>
        <v>2661.8083960601557</v>
      </c>
      <c r="M32" s="434">
        <f t="shared" si="16"/>
        <v>23994.962150153984</v>
      </c>
      <c r="N32" s="434">
        <f t="shared" si="16"/>
        <v>0</v>
      </c>
      <c r="O32" s="434">
        <f t="shared" si="16"/>
        <v>0</v>
      </c>
      <c r="P32" s="340">
        <f t="shared" si="16"/>
        <v>0</v>
      </c>
      <c r="Q32" s="340">
        <f t="shared" si="16"/>
        <v>0</v>
      </c>
      <c r="R32" s="215">
        <f t="shared" si="6"/>
        <v>6517.8331461501948</v>
      </c>
      <c r="S32" s="437">
        <f t="shared" si="12"/>
        <v>39864.285221394355</v>
      </c>
      <c r="T32" s="842">
        <f t="shared" si="7"/>
        <v>3407.1033265627225</v>
      </c>
      <c r="U32" s="437">
        <f t="shared" ref="U32:AI38" si="17">U31</f>
        <v>22682.5</v>
      </c>
      <c r="V32" s="844">
        <f t="shared" si="17"/>
        <v>0</v>
      </c>
      <c r="W32" s="433">
        <f t="shared" si="17"/>
        <v>143.39732563780038</v>
      </c>
      <c r="X32" s="433">
        <f t="shared" si="17"/>
        <v>226.36649005859638</v>
      </c>
      <c r="Y32" s="433">
        <f t="shared" si="17"/>
        <v>31.734420596598341</v>
      </c>
      <c r="Z32" s="433">
        <f t="shared" si="17"/>
        <v>270.66334435965115</v>
      </c>
      <c r="AA32" s="433">
        <f t="shared" si="17"/>
        <v>1215.8294501986882</v>
      </c>
      <c r="AB32" s="433">
        <f t="shared" si="17"/>
        <v>149.69281798287454</v>
      </c>
      <c r="AC32" s="433">
        <f t="shared" si="17"/>
        <v>70.777893530334921</v>
      </c>
      <c r="AD32" s="433">
        <f t="shared" si="17"/>
        <v>382.86871812900017</v>
      </c>
      <c r="AE32" s="846">
        <f t="shared" si="17"/>
        <v>915.77286606917824</v>
      </c>
      <c r="AF32" s="434">
        <f t="shared" si="17"/>
        <v>2036.6845643349907</v>
      </c>
      <c r="AG32" s="434">
        <f t="shared" si="17"/>
        <v>3077.8676350560431</v>
      </c>
      <c r="AH32" s="434">
        <f t="shared" si="17"/>
        <v>1357.7421245805074</v>
      </c>
      <c r="AI32" s="437">
        <f t="shared" si="17"/>
        <v>45.538822178654378</v>
      </c>
      <c r="AJ32" s="606"/>
      <c r="AK32" s="753"/>
      <c r="AL32" s="847"/>
      <c r="AM32" s="55">
        <f t="shared" si="8"/>
        <v>129694.46374747684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6"/>
        <v>0</v>
      </c>
      <c r="D33" s="340">
        <f t="shared" si="16"/>
        <v>0</v>
      </c>
      <c r="E33" s="434">
        <f t="shared" si="16"/>
        <v>20801.81991036671</v>
      </c>
      <c r="F33" s="434">
        <f t="shared" si="16"/>
        <v>4839.6775846418213</v>
      </c>
      <c r="G33" s="340">
        <f t="shared" si="16"/>
        <v>0</v>
      </c>
      <c r="H33" s="340">
        <f t="shared" si="16"/>
        <v>2036.2562995496116</v>
      </c>
      <c r="I33" s="340">
        <f t="shared" si="16"/>
        <v>0</v>
      </c>
      <c r="J33" s="19">
        <f t="shared" si="16"/>
        <v>0</v>
      </c>
      <c r="K33" s="434">
        <f t="shared" si="16"/>
        <v>2888.2177125972898</v>
      </c>
      <c r="L33" s="434">
        <f t="shared" si="16"/>
        <v>2661.8083960601557</v>
      </c>
      <c r="M33" s="434">
        <f t="shared" si="16"/>
        <v>23994.962150153984</v>
      </c>
      <c r="N33" s="434">
        <f t="shared" si="16"/>
        <v>0</v>
      </c>
      <c r="O33" s="434">
        <f t="shared" si="16"/>
        <v>0</v>
      </c>
      <c r="P33" s="340">
        <f t="shared" si="16"/>
        <v>0</v>
      </c>
      <c r="Q33" s="340">
        <f t="shared" si="16"/>
        <v>0</v>
      </c>
      <c r="R33" s="215">
        <f t="shared" si="6"/>
        <v>6517.8331461501948</v>
      </c>
      <c r="S33" s="437">
        <f t="shared" si="12"/>
        <v>39864.285221394355</v>
      </c>
      <c r="T33" s="842">
        <f t="shared" si="7"/>
        <v>3407.1033265627225</v>
      </c>
      <c r="U33" s="437">
        <f t="shared" si="17"/>
        <v>22682.5</v>
      </c>
      <c r="V33" s="844">
        <f t="shared" si="17"/>
        <v>0</v>
      </c>
      <c r="W33" s="433">
        <f t="shared" si="17"/>
        <v>143.39732563780038</v>
      </c>
      <c r="X33" s="433">
        <f t="shared" si="17"/>
        <v>226.36649005859638</v>
      </c>
      <c r="Y33" s="433">
        <f t="shared" si="17"/>
        <v>31.734420596598341</v>
      </c>
      <c r="Z33" s="433">
        <f t="shared" si="17"/>
        <v>270.66334435965115</v>
      </c>
      <c r="AA33" s="433">
        <f t="shared" si="17"/>
        <v>1215.8294501986882</v>
      </c>
      <c r="AB33" s="433">
        <f t="shared" si="17"/>
        <v>149.69281798287454</v>
      </c>
      <c r="AC33" s="433">
        <f t="shared" si="17"/>
        <v>70.777893530334921</v>
      </c>
      <c r="AD33" s="433">
        <f t="shared" si="17"/>
        <v>382.86871812900017</v>
      </c>
      <c r="AE33" s="846">
        <f t="shared" si="17"/>
        <v>915.77286606917824</v>
      </c>
      <c r="AF33" s="434">
        <f t="shared" si="17"/>
        <v>2036.6845643349907</v>
      </c>
      <c r="AG33" s="434">
        <f t="shared" si="17"/>
        <v>3077.8676350560431</v>
      </c>
      <c r="AH33" s="434">
        <f t="shared" si="17"/>
        <v>1357.7421245805074</v>
      </c>
      <c r="AI33" s="437">
        <f t="shared" si="17"/>
        <v>45.538822178654378</v>
      </c>
      <c r="AJ33" s="606"/>
      <c r="AK33" s="753"/>
      <c r="AL33" s="847"/>
      <c r="AM33" s="55">
        <f t="shared" si="8"/>
        <v>129694.46374747684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6"/>
        <v>0</v>
      </c>
      <c r="D34" s="340">
        <f t="shared" si="16"/>
        <v>0</v>
      </c>
      <c r="E34" s="434">
        <f t="shared" si="16"/>
        <v>20801.81991036671</v>
      </c>
      <c r="F34" s="434">
        <f t="shared" si="16"/>
        <v>4839.6775846418213</v>
      </c>
      <c r="G34" s="340">
        <f t="shared" si="16"/>
        <v>0</v>
      </c>
      <c r="H34" s="340">
        <f t="shared" si="16"/>
        <v>2036.2562995496116</v>
      </c>
      <c r="I34" s="340">
        <f t="shared" si="16"/>
        <v>0</v>
      </c>
      <c r="J34" s="19">
        <f t="shared" si="16"/>
        <v>0</v>
      </c>
      <c r="K34" s="434">
        <f t="shared" si="16"/>
        <v>2888.2177125972898</v>
      </c>
      <c r="L34" s="434">
        <f t="shared" si="16"/>
        <v>2661.8083960601557</v>
      </c>
      <c r="M34" s="434">
        <f t="shared" si="16"/>
        <v>23994.962150153984</v>
      </c>
      <c r="N34" s="434">
        <f t="shared" si="16"/>
        <v>0</v>
      </c>
      <c r="O34" s="434">
        <f t="shared" si="16"/>
        <v>0</v>
      </c>
      <c r="P34" s="340">
        <f t="shared" si="16"/>
        <v>0</v>
      </c>
      <c r="Q34" s="340">
        <f t="shared" si="16"/>
        <v>0</v>
      </c>
      <c r="R34" s="215">
        <f t="shared" si="6"/>
        <v>6517.8331461501948</v>
      </c>
      <c r="S34" s="437">
        <f t="shared" si="12"/>
        <v>39864.285221394355</v>
      </c>
      <c r="T34" s="842">
        <f t="shared" si="7"/>
        <v>3407.1033265627225</v>
      </c>
      <c r="U34" s="437">
        <f t="shared" si="17"/>
        <v>22682.5</v>
      </c>
      <c r="V34" s="844">
        <f t="shared" si="17"/>
        <v>0</v>
      </c>
      <c r="W34" s="433">
        <f t="shared" si="17"/>
        <v>143.39732563780038</v>
      </c>
      <c r="X34" s="433">
        <f t="shared" si="17"/>
        <v>226.36649005859638</v>
      </c>
      <c r="Y34" s="433">
        <f t="shared" si="17"/>
        <v>31.734420596598341</v>
      </c>
      <c r="Z34" s="433">
        <f t="shared" si="17"/>
        <v>270.66334435965115</v>
      </c>
      <c r="AA34" s="433">
        <f t="shared" si="17"/>
        <v>1215.8294501986882</v>
      </c>
      <c r="AB34" s="433">
        <f t="shared" si="17"/>
        <v>149.69281798287454</v>
      </c>
      <c r="AC34" s="433">
        <f t="shared" si="17"/>
        <v>70.777893530334921</v>
      </c>
      <c r="AD34" s="433">
        <f t="shared" si="17"/>
        <v>382.86871812900017</v>
      </c>
      <c r="AE34" s="846">
        <f t="shared" si="17"/>
        <v>915.77286606917824</v>
      </c>
      <c r="AF34" s="434">
        <f t="shared" si="17"/>
        <v>2036.6845643349907</v>
      </c>
      <c r="AG34" s="434">
        <f t="shared" si="17"/>
        <v>3077.8676350560431</v>
      </c>
      <c r="AH34" s="434">
        <f t="shared" si="17"/>
        <v>1357.7421245805074</v>
      </c>
      <c r="AI34" s="437">
        <f t="shared" si="17"/>
        <v>45.538822178654378</v>
      </c>
      <c r="AJ34" s="606"/>
      <c r="AK34" s="753"/>
      <c r="AL34" s="847"/>
      <c r="AM34" s="55">
        <f t="shared" si="8"/>
        <v>129694.46374747684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6"/>
        <v>0</v>
      </c>
      <c r="D35" s="340">
        <f t="shared" si="16"/>
        <v>0</v>
      </c>
      <c r="E35" s="434">
        <f t="shared" si="16"/>
        <v>20801.81991036671</v>
      </c>
      <c r="F35" s="434">
        <f t="shared" si="16"/>
        <v>4839.6775846418213</v>
      </c>
      <c r="G35" s="340">
        <f t="shared" si="16"/>
        <v>0</v>
      </c>
      <c r="H35" s="340">
        <f t="shared" si="16"/>
        <v>2036.2562995496116</v>
      </c>
      <c r="I35" s="340">
        <f t="shared" si="16"/>
        <v>0</v>
      </c>
      <c r="J35" s="19">
        <f t="shared" si="16"/>
        <v>0</v>
      </c>
      <c r="K35" s="434">
        <f t="shared" si="16"/>
        <v>2888.2177125972898</v>
      </c>
      <c r="L35" s="434">
        <f t="shared" si="16"/>
        <v>2661.8083960601557</v>
      </c>
      <c r="M35" s="434">
        <f t="shared" si="16"/>
        <v>23994.962150153984</v>
      </c>
      <c r="N35" s="434">
        <f t="shared" si="16"/>
        <v>0</v>
      </c>
      <c r="O35" s="434">
        <f t="shared" si="16"/>
        <v>0</v>
      </c>
      <c r="P35" s="340">
        <f t="shared" si="16"/>
        <v>0</v>
      </c>
      <c r="Q35" s="340">
        <f t="shared" si="16"/>
        <v>0</v>
      </c>
      <c r="R35" s="215">
        <f t="shared" ref="R35:R40" si="18">SUM(AF35:AI35)</f>
        <v>6517.8331461501948</v>
      </c>
      <c r="S35" s="437">
        <f t="shared" si="12"/>
        <v>39864.285221394355</v>
      </c>
      <c r="T35" s="842">
        <f t="shared" ref="T35:T40" si="19">SUM(V35:AE35)</f>
        <v>3407.1033265627225</v>
      </c>
      <c r="U35" s="437">
        <f t="shared" si="17"/>
        <v>22682.5</v>
      </c>
      <c r="V35" s="844">
        <f t="shared" si="17"/>
        <v>0</v>
      </c>
      <c r="W35" s="433">
        <f t="shared" si="17"/>
        <v>143.39732563780038</v>
      </c>
      <c r="X35" s="433">
        <f t="shared" si="17"/>
        <v>226.36649005859638</v>
      </c>
      <c r="Y35" s="433">
        <f t="shared" si="17"/>
        <v>31.734420596598341</v>
      </c>
      <c r="Z35" s="433">
        <f t="shared" si="17"/>
        <v>270.66334435965115</v>
      </c>
      <c r="AA35" s="433">
        <f t="shared" si="17"/>
        <v>1215.8294501986882</v>
      </c>
      <c r="AB35" s="433">
        <f t="shared" si="17"/>
        <v>149.69281798287454</v>
      </c>
      <c r="AC35" s="433">
        <f t="shared" si="17"/>
        <v>70.777893530334921</v>
      </c>
      <c r="AD35" s="433">
        <f t="shared" si="17"/>
        <v>382.86871812900017</v>
      </c>
      <c r="AE35" s="846">
        <f t="shared" si="17"/>
        <v>915.77286606917824</v>
      </c>
      <c r="AF35" s="434">
        <f t="shared" si="17"/>
        <v>2036.6845643349907</v>
      </c>
      <c r="AG35" s="434">
        <f t="shared" si="17"/>
        <v>3077.8676350560431</v>
      </c>
      <c r="AH35" s="434">
        <f t="shared" si="17"/>
        <v>1357.7421245805074</v>
      </c>
      <c r="AI35" s="437">
        <f t="shared" si="17"/>
        <v>45.538822178654378</v>
      </c>
      <c r="AJ35" s="606"/>
      <c r="AK35" s="753"/>
      <c r="AL35" s="847"/>
      <c r="AM35" s="55">
        <f t="shared" si="8"/>
        <v>129694.46374747684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 t="shared" si="16"/>
        <v>0</v>
      </c>
      <c r="D36" s="340">
        <f t="shared" si="16"/>
        <v>0</v>
      </c>
      <c r="E36" s="434">
        <f t="shared" si="16"/>
        <v>20801.81991036671</v>
      </c>
      <c r="F36" s="434">
        <f t="shared" si="16"/>
        <v>4839.6775846418213</v>
      </c>
      <c r="G36" s="340">
        <f t="shared" si="16"/>
        <v>0</v>
      </c>
      <c r="H36" s="340">
        <f t="shared" si="16"/>
        <v>2036.2562995496116</v>
      </c>
      <c r="I36" s="340">
        <f t="shared" si="16"/>
        <v>0</v>
      </c>
      <c r="J36" s="19">
        <f t="shared" si="16"/>
        <v>0</v>
      </c>
      <c r="K36" s="434">
        <f t="shared" si="16"/>
        <v>2888.2177125972898</v>
      </c>
      <c r="L36" s="434">
        <f t="shared" si="16"/>
        <v>2661.8083960601557</v>
      </c>
      <c r="M36" s="434">
        <f t="shared" si="16"/>
        <v>23994.962150153984</v>
      </c>
      <c r="N36" s="434">
        <f t="shared" si="16"/>
        <v>0</v>
      </c>
      <c r="O36" s="434">
        <f t="shared" si="16"/>
        <v>0</v>
      </c>
      <c r="P36" s="340">
        <f t="shared" si="16"/>
        <v>0</v>
      </c>
      <c r="Q36" s="340">
        <f t="shared" si="16"/>
        <v>0</v>
      </c>
      <c r="R36" s="215">
        <f t="shared" si="18"/>
        <v>6517.8331461501948</v>
      </c>
      <c r="S36" s="437">
        <f>S35</f>
        <v>39864.285221394355</v>
      </c>
      <c r="T36" s="842">
        <f t="shared" si="19"/>
        <v>3407.1033265627225</v>
      </c>
      <c r="U36" s="437">
        <f t="shared" si="17"/>
        <v>22682.5</v>
      </c>
      <c r="V36" s="844">
        <f t="shared" si="17"/>
        <v>0</v>
      </c>
      <c r="W36" s="433">
        <f t="shared" si="17"/>
        <v>143.39732563780038</v>
      </c>
      <c r="X36" s="433">
        <f t="shared" si="17"/>
        <v>226.36649005859638</v>
      </c>
      <c r="Y36" s="433">
        <f t="shared" si="17"/>
        <v>31.734420596598341</v>
      </c>
      <c r="Z36" s="433">
        <f t="shared" si="17"/>
        <v>270.66334435965115</v>
      </c>
      <c r="AA36" s="433">
        <f t="shared" si="17"/>
        <v>1215.8294501986882</v>
      </c>
      <c r="AB36" s="433">
        <f t="shared" si="17"/>
        <v>149.69281798287454</v>
      </c>
      <c r="AC36" s="433">
        <f t="shared" si="17"/>
        <v>70.777893530334921</v>
      </c>
      <c r="AD36" s="433">
        <f t="shared" si="17"/>
        <v>382.86871812900017</v>
      </c>
      <c r="AE36" s="846">
        <f t="shared" si="17"/>
        <v>915.77286606917824</v>
      </c>
      <c r="AF36" s="434">
        <f t="shared" si="17"/>
        <v>2036.6845643349907</v>
      </c>
      <c r="AG36" s="434">
        <f t="shared" si="17"/>
        <v>3077.8676350560431</v>
      </c>
      <c r="AH36" s="434">
        <f t="shared" si="17"/>
        <v>1357.7421245805074</v>
      </c>
      <c r="AI36" s="437">
        <f t="shared" si="17"/>
        <v>45.538822178654378</v>
      </c>
      <c r="AJ36" s="606"/>
      <c r="AK36" s="753"/>
      <c r="AL36" s="847"/>
      <c r="AM36" s="55">
        <f t="shared" si="8"/>
        <v>129694.46374747684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 t="shared" si="16"/>
        <v>0</v>
      </c>
      <c r="D37" s="340">
        <f t="shared" si="16"/>
        <v>0</v>
      </c>
      <c r="E37" s="434">
        <f t="shared" si="16"/>
        <v>20801.81991036671</v>
      </c>
      <c r="F37" s="434">
        <f t="shared" si="16"/>
        <v>4839.6775846418213</v>
      </c>
      <c r="G37" s="340">
        <f t="shared" si="16"/>
        <v>0</v>
      </c>
      <c r="H37" s="340">
        <f t="shared" si="16"/>
        <v>2036.2562995496116</v>
      </c>
      <c r="I37" s="340">
        <f t="shared" si="16"/>
        <v>0</v>
      </c>
      <c r="J37" s="19">
        <f t="shared" si="16"/>
        <v>0</v>
      </c>
      <c r="K37" s="434">
        <f t="shared" si="16"/>
        <v>2888.2177125972898</v>
      </c>
      <c r="L37" s="434">
        <f t="shared" si="16"/>
        <v>2661.8083960601557</v>
      </c>
      <c r="M37" s="434">
        <f t="shared" si="16"/>
        <v>23994.962150153984</v>
      </c>
      <c r="N37" s="434">
        <f t="shared" si="16"/>
        <v>0</v>
      </c>
      <c r="O37" s="434">
        <f t="shared" si="16"/>
        <v>0</v>
      </c>
      <c r="P37" s="340">
        <f t="shared" si="16"/>
        <v>0</v>
      </c>
      <c r="Q37" s="340">
        <f t="shared" si="16"/>
        <v>0</v>
      </c>
      <c r="R37" s="215">
        <f t="shared" si="18"/>
        <v>6517.8331461501948</v>
      </c>
      <c r="S37" s="437">
        <f>S36</f>
        <v>39864.285221394355</v>
      </c>
      <c r="T37" s="842">
        <f t="shared" si="19"/>
        <v>3407.1033265627225</v>
      </c>
      <c r="U37" s="437">
        <f t="shared" si="17"/>
        <v>22682.5</v>
      </c>
      <c r="V37" s="844">
        <f t="shared" si="17"/>
        <v>0</v>
      </c>
      <c r="W37" s="433">
        <f t="shared" si="17"/>
        <v>143.39732563780038</v>
      </c>
      <c r="X37" s="433">
        <f t="shared" si="17"/>
        <v>226.36649005859638</v>
      </c>
      <c r="Y37" s="433">
        <f t="shared" si="17"/>
        <v>31.734420596598341</v>
      </c>
      <c r="Z37" s="433">
        <f t="shared" si="17"/>
        <v>270.66334435965115</v>
      </c>
      <c r="AA37" s="433">
        <f t="shared" si="17"/>
        <v>1215.8294501986882</v>
      </c>
      <c r="AB37" s="433">
        <f t="shared" si="17"/>
        <v>149.69281798287454</v>
      </c>
      <c r="AC37" s="433">
        <f t="shared" si="17"/>
        <v>70.777893530334921</v>
      </c>
      <c r="AD37" s="433">
        <f t="shared" si="17"/>
        <v>382.86871812900017</v>
      </c>
      <c r="AE37" s="846">
        <f t="shared" si="17"/>
        <v>915.77286606917824</v>
      </c>
      <c r="AF37" s="434">
        <f t="shared" si="17"/>
        <v>2036.6845643349907</v>
      </c>
      <c r="AG37" s="434">
        <f t="shared" si="17"/>
        <v>3077.8676350560431</v>
      </c>
      <c r="AH37" s="434">
        <f t="shared" si="17"/>
        <v>1357.7421245805074</v>
      </c>
      <c r="AI37" s="437">
        <f t="shared" si="17"/>
        <v>45.538822178654378</v>
      </c>
      <c r="AJ37" s="606"/>
      <c r="AK37" s="753"/>
      <c r="AL37" s="847"/>
      <c r="AM37" s="55">
        <f t="shared" si="8"/>
        <v>129694.46374747684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 t="shared" si="16"/>
        <v>0</v>
      </c>
      <c r="D38" s="340">
        <f t="shared" si="16"/>
        <v>0</v>
      </c>
      <c r="E38" s="434">
        <f t="shared" si="16"/>
        <v>20801.81991036671</v>
      </c>
      <c r="F38" s="434">
        <f t="shared" si="16"/>
        <v>4839.6775846418213</v>
      </c>
      <c r="G38" s="340">
        <f t="shared" si="16"/>
        <v>0</v>
      </c>
      <c r="H38" s="340">
        <f t="shared" si="16"/>
        <v>2036.2562995496116</v>
      </c>
      <c r="I38" s="340">
        <f t="shared" si="16"/>
        <v>0</v>
      </c>
      <c r="J38" s="19">
        <f t="shared" si="16"/>
        <v>0</v>
      </c>
      <c r="K38" s="434">
        <f t="shared" si="16"/>
        <v>2888.2177125972898</v>
      </c>
      <c r="L38" s="434">
        <f t="shared" si="16"/>
        <v>2661.8083960601557</v>
      </c>
      <c r="M38" s="434">
        <f t="shared" si="16"/>
        <v>23994.962150153984</v>
      </c>
      <c r="N38" s="434">
        <f t="shared" si="16"/>
        <v>0</v>
      </c>
      <c r="O38" s="434">
        <f t="shared" si="16"/>
        <v>0</v>
      </c>
      <c r="P38" s="340">
        <f t="shared" si="16"/>
        <v>0</v>
      </c>
      <c r="Q38" s="340">
        <f t="shared" si="16"/>
        <v>0</v>
      </c>
      <c r="R38" s="215">
        <f t="shared" si="18"/>
        <v>6517.8331461501948</v>
      </c>
      <c r="S38" s="437">
        <f>S37</f>
        <v>39864.285221394355</v>
      </c>
      <c r="T38" s="842">
        <f t="shared" si="19"/>
        <v>3407.1033265627225</v>
      </c>
      <c r="U38" s="437">
        <f t="shared" si="17"/>
        <v>22682.5</v>
      </c>
      <c r="V38" s="844">
        <f t="shared" si="17"/>
        <v>0</v>
      </c>
      <c r="W38" s="433">
        <f t="shared" si="17"/>
        <v>143.39732563780038</v>
      </c>
      <c r="X38" s="433">
        <f t="shared" si="17"/>
        <v>226.36649005859638</v>
      </c>
      <c r="Y38" s="433">
        <f t="shared" si="17"/>
        <v>31.734420596598341</v>
      </c>
      <c r="Z38" s="433">
        <f t="shared" si="17"/>
        <v>270.66334435965115</v>
      </c>
      <c r="AA38" s="433">
        <f t="shared" si="17"/>
        <v>1215.8294501986882</v>
      </c>
      <c r="AB38" s="433">
        <f t="shared" si="17"/>
        <v>149.69281798287454</v>
      </c>
      <c r="AC38" s="433">
        <f t="shared" si="17"/>
        <v>70.777893530334921</v>
      </c>
      <c r="AD38" s="433">
        <f t="shared" si="17"/>
        <v>382.86871812900017</v>
      </c>
      <c r="AE38" s="846">
        <f t="shared" si="17"/>
        <v>915.77286606917824</v>
      </c>
      <c r="AF38" s="434">
        <f t="shared" si="17"/>
        <v>2036.6845643349907</v>
      </c>
      <c r="AG38" s="434">
        <f t="shared" si="17"/>
        <v>3077.8676350560431</v>
      </c>
      <c r="AH38" s="434">
        <f t="shared" si="17"/>
        <v>1357.7421245805074</v>
      </c>
      <c r="AI38" s="437">
        <f t="shared" si="17"/>
        <v>45.538822178654378</v>
      </c>
      <c r="AJ38" s="606"/>
      <c r="AK38" s="753"/>
      <c r="AL38" s="847"/>
      <c r="AM38" s="55">
        <f t="shared" si="8"/>
        <v>129694.46374747684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 t="shared" ref="C39:Q39" si="20">C38</f>
        <v>0</v>
      </c>
      <c r="D39" s="340">
        <f t="shared" si="20"/>
        <v>0</v>
      </c>
      <c r="E39" s="434">
        <f t="shared" si="20"/>
        <v>20801.81991036671</v>
      </c>
      <c r="F39" s="434">
        <f t="shared" si="20"/>
        <v>4839.6775846418213</v>
      </c>
      <c r="G39" s="340">
        <f t="shared" si="20"/>
        <v>0</v>
      </c>
      <c r="H39" s="340">
        <f t="shared" si="20"/>
        <v>2036.2562995496116</v>
      </c>
      <c r="I39" s="340">
        <f t="shared" si="20"/>
        <v>0</v>
      </c>
      <c r="J39" s="19">
        <f t="shared" si="20"/>
        <v>0</v>
      </c>
      <c r="K39" s="434">
        <f t="shared" si="20"/>
        <v>2888.2177125972898</v>
      </c>
      <c r="L39" s="434">
        <f t="shared" si="20"/>
        <v>2661.8083960601557</v>
      </c>
      <c r="M39" s="434">
        <f t="shared" si="20"/>
        <v>23994.962150153984</v>
      </c>
      <c r="N39" s="434">
        <f t="shared" si="20"/>
        <v>0</v>
      </c>
      <c r="O39" s="434">
        <f t="shared" si="20"/>
        <v>0</v>
      </c>
      <c r="P39" s="340">
        <f t="shared" si="20"/>
        <v>0</v>
      </c>
      <c r="Q39" s="340">
        <f t="shared" si="20"/>
        <v>0</v>
      </c>
      <c r="R39" s="215">
        <f t="shared" si="18"/>
        <v>6517.8331461501948</v>
      </c>
      <c r="S39" s="437">
        <f>S38</f>
        <v>39864.285221394355</v>
      </c>
      <c r="T39" s="842">
        <f t="shared" si="19"/>
        <v>3407.1033265627225</v>
      </c>
      <c r="U39" s="437">
        <f t="shared" ref="U39:AI39" si="21">U38</f>
        <v>22682.5</v>
      </c>
      <c r="V39" s="844">
        <f t="shared" si="21"/>
        <v>0</v>
      </c>
      <c r="W39" s="433">
        <f t="shared" si="21"/>
        <v>143.39732563780038</v>
      </c>
      <c r="X39" s="433">
        <f t="shared" si="21"/>
        <v>226.36649005859638</v>
      </c>
      <c r="Y39" s="433">
        <f t="shared" si="21"/>
        <v>31.734420596598341</v>
      </c>
      <c r="Z39" s="433">
        <f t="shared" si="21"/>
        <v>270.66334435965115</v>
      </c>
      <c r="AA39" s="433">
        <f t="shared" si="21"/>
        <v>1215.8294501986882</v>
      </c>
      <c r="AB39" s="433">
        <f t="shared" si="21"/>
        <v>149.69281798287454</v>
      </c>
      <c r="AC39" s="433">
        <f t="shared" si="21"/>
        <v>70.777893530334921</v>
      </c>
      <c r="AD39" s="433">
        <f t="shared" si="21"/>
        <v>382.86871812900017</v>
      </c>
      <c r="AE39" s="846">
        <f t="shared" si="21"/>
        <v>915.77286606917824</v>
      </c>
      <c r="AF39" s="434">
        <f t="shared" si="21"/>
        <v>2036.6845643349907</v>
      </c>
      <c r="AG39" s="434">
        <f t="shared" si="21"/>
        <v>3077.8676350560431</v>
      </c>
      <c r="AH39" s="434">
        <f t="shared" si="21"/>
        <v>1357.7421245805074</v>
      </c>
      <c r="AI39" s="437">
        <f t="shared" si="21"/>
        <v>45.538822178654378</v>
      </c>
      <c r="AJ39" s="606"/>
      <c r="AK39" s="753"/>
      <c r="AL39" s="847"/>
      <c r="AM39" s="55">
        <f t="shared" si="8"/>
        <v>129694.46374747684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 t="shared" ref="C40:Q40" si="22">C39</f>
        <v>0</v>
      </c>
      <c r="D40" s="340">
        <f t="shared" si="22"/>
        <v>0</v>
      </c>
      <c r="E40" s="434">
        <f t="shared" si="22"/>
        <v>20801.81991036671</v>
      </c>
      <c r="F40" s="434">
        <f t="shared" si="22"/>
        <v>4839.6775846418213</v>
      </c>
      <c r="G40" s="340">
        <f t="shared" si="22"/>
        <v>0</v>
      </c>
      <c r="H40" s="340">
        <f t="shared" si="22"/>
        <v>2036.2562995496116</v>
      </c>
      <c r="I40" s="340">
        <f t="shared" si="22"/>
        <v>0</v>
      </c>
      <c r="J40" s="19">
        <f t="shared" si="22"/>
        <v>0</v>
      </c>
      <c r="K40" s="434">
        <f t="shared" si="22"/>
        <v>2888.2177125972898</v>
      </c>
      <c r="L40" s="434">
        <f t="shared" si="22"/>
        <v>2661.8083960601557</v>
      </c>
      <c r="M40" s="434">
        <f t="shared" si="22"/>
        <v>23994.962150153984</v>
      </c>
      <c r="N40" s="434">
        <f t="shared" si="22"/>
        <v>0</v>
      </c>
      <c r="O40" s="434">
        <f t="shared" si="22"/>
        <v>0</v>
      </c>
      <c r="P40" s="340">
        <f t="shared" si="22"/>
        <v>0</v>
      </c>
      <c r="Q40" s="340">
        <f t="shared" si="22"/>
        <v>0</v>
      </c>
      <c r="R40" s="215">
        <f t="shared" si="18"/>
        <v>6517.8331461501948</v>
      </c>
      <c r="S40" s="437">
        <f>S39</f>
        <v>39864.285221394355</v>
      </c>
      <c r="T40" s="842">
        <f t="shared" si="19"/>
        <v>3407.1033265627225</v>
      </c>
      <c r="U40" s="437">
        <f t="shared" ref="U40:AI40" si="23">U39</f>
        <v>22682.5</v>
      </c>
      <c r="V40" s="844">
        <f t="shared" si="23"/>
        <v>0</v>
      </c>
      <c r="W40" s="433">
        <f t="shared" si="23"/>
        <v>143.39732563780038</v>
      </c>
      <c r="X40" s="433">
        <f t="shared" si="23"/>
        <v>226.36649005859638</v>
      </c>
      <c r="Y40" s="433">
        <f t="shared" si="23"/>
        <v>31.734420596598341</v>
      </c>
      <c r="Z40" s="433">
        <f t="shared" si="23"/>
        <v>270.66334435965115</v>
      </c>
      <c r="AA40" s="433">
        <f t="shared" si="23"/>
        <v>1215.8294501986882</v>
      </c>
      <c r="AB40" s="433">
        <f t="shared" si="23"/>
        <v>149.69281798287454</v>
      </c>
      <c r="AC40" s="433">
        <f t="shared" si="23"/>
        <v>70.777893530334921</v>
      </c>
      <c r="AD40" s="433">
        <f t="shared" si="23"/>
        <v>382.86871812900017</v>
      </c>
      <c r="AE40" s="846">
        <f t="shared" si="23"/>
        <v>915.77286606917824</v>
      </c>
      <c r="AF40" s="434">
        <f t="shared" si="23"/>
        <v>2036.6845643349907</v>
      </c>
      <c r="AG40" s="434">
        <f t="shared" si="23"/>
        <v>3077.8676350560431</v>
      </c>
      <c r="AH40" s="434">
        <f t="shared" si="23"/>
        <v>1357.7421245805074</v>
      </c>
      <c r="AI40" s="437">
        <f t="shared" si="23"/>
        <v>45.538822178654378</v>
      </c>
      <c r="AJ40" s="606"/>
      <c r="AK40" s="753"/>
      <c r="AL40" s="847"/>
      <c r="AM40" s="55">
        <f t="shared" si="8"/>
        <v>129694.46374747684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M41" si="24">SUM(C29:C40)</f>
        <v>0</v>
      </c>
      <c r="D41" s="903">
        <f t="shared" si="24"/>
        <v>0</v>
      </c>
      <c r="E41" s="115">
        <f t="shared" si="24"/>
        <v>249621.83892440048</v>
      </c>
      <c r="F41" s="115">
        <f t="shared" si="24"/>
        <v>58076.131015701867</v>
      </c>
      <c r="G41" s="435">
        <f t="shared" si="24"/>
        <v>0</v>
      </c>
      <c r="H41" s="191">
        <f t="shared" si="24"/>
        <v>24435.075594595339</v>
      </c>
      <c r="I41" s="191">
        <f t="shared" si="24"/>
        <v>0</v>
      </c>
      <c r="J41" s="195">
        <f t="shared" si="24"/>
        <v>0</v>
      </c>
      <c r="K41" s="115">
        <f t="shared" si="24"/>
        <v>34658.612551167469</v>
      </c>
      <c r="L41" s="115">
        <f t="shared" si="24"/>
        <v>31941.700752721863</v>
      </c>
      <c r="M41" s="115">
        <f t="shared" si="24"/>
        <v>287939.54580184788</v>
      </c>
      <c r="N41" s="115">
        <f t="shared" si="24"/>
        <v>0</v>
      </c>
      <c r="O41" s="115">
        <f t="shared" si="24"/>
        <v>0</v>
      </c>
      <c r="P41" s="191">
        <f t="shared" si="24"/>
        <v>0</v>
      </c>
      <c r="Q41" s="191">
        <f t="shared" si="24"/>
        <v>0</v>
      </c>
      <c r="R41" s="115">
        <f t="shared" si="24"/>
        <v>78213.997753802338</v>
      </c>
      <c r="S41" s="118">
        <f t="shared" si="24"/>
        <v>478371.42265673238</v>
      </c>
      <c r="T41" s="843">
        <f>SUM(T29:T40)</f>
        <v>40885.239918752661</v>
      </c>
      <c r="U41" s="841">
        <f t="shared" si="24"/>
        <v>272190</v>
      </c>
      <c r="V41" s="706">
        <f t="shared" si="24"/>
        <v>0</v>
      </c>
      <c r="W41" s="119">
        <f t="shared" si="24"/>
        <v>1720.7679076536044</v>
      </c>
      <c r="X41" s="119">
        <f t="shared" si="24"/>
        <v>2716.3978807031567</v>
      </c>
      <c r="Y41" s="119">
        <f t="shared" si="24"/>
        <v>380.81304715918009</v>
      </c>
      <c r="Z41" s="119">
        <f t="shared" si="24"/>
        <v>3247.9601323158136</v>
      </c>
      <c r="AA41" s="119">
        <f t="shared" si="24"/>
        <v>14589.953402384255</v>
      </c>
      <c r="AB41" s="119">
        <f t="shared" si="24"/>
        <v>1796.313815794495</v>
      </c>
      <c r="AC41" s="119">
        <f t="shared" si="24"/>
        <v>849.33472236401929</v>
      </c>
      <c r="AD41" s="119">
        <f t="shared" si="24"/>
        <v>4594.4246175480021</v>
      </c>
      <c r="AE41" s="121">
        <f t="shared" si="24"/>
        <v>10989.274392830142</v>
      </c>
      <c r="AF41" s="183">
        <f>SUM(AF29:AF40)</f>
        <v>24440.214772019895</v>
      </c>
      <c r="AG41" s="120">
        <f>SUM(AG29:AG40)</f>
        <v>36934.411620672508</v>
      </c>
      <c r="AH41" s="120">
        <f>SUM(AH29:AH40)</f>
        <v>16292.905494966088</v>
      </c>
      <c r="AI41" s="183">
        <f>SUM(AI29:AI40)</f>
        <v>546.46586614385239</v>
      </c>
      <c r="AJ41" s="655">
        <f t="shared" si="24"/>
        <v>0</v>
      </c>
      <c r="AK41" s="119">
        <f t="shared" si="24"/>
        <v>0</v>
      </c>
      <c r="AL41" s="848">
        <f t="shared" si="24"/>
        <v>0</v>
      </c>
      <c r="AM41" s="67">
        <f t="shared" si="24"/>
        <v>1556333.5649697222</v>
      </c>
      <c r="AN41" s="122">
        <f>SUM(AN29:AN40)</f>
        <v>0</v>
      </c>
      <c r="AO41" s="123">
        <f>SUM(AO29:AO40)</f>
        <v>0</v>
      </c>
      <c r="AP41" s="68">
        <f t="shared" si="9"/>
        <v>99.999999999999986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369" t="s">
        <v>57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CIRIE'.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34" t="s">
        <v>71</v>
      </c>
      <c r="C48" s="155" t="s">
        <v>4</v>
      </c>
      <c r="D48" s="600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15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35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7" t="s">
        <v>39</v>
      </c>
      <c r="AG49" s="174" t="s">
        <v>39</v>
      </c>
      <c r="AH49" s="174" t="s">
        <v>39</v>
      </c>
      <c r="AI49" s="341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2.5" customHeight="1" thickBot="1" x14ac:dyDescent="0.3">
      <c r="B50" s="216" t="s">
        <v>41</v>
      </c>
      <c r="C50" s="263"/>
      <c r="D50" s="263"/>
      <c r="E50" s="302"/>
      <c r="F50" s="264"/>
      <c r="G50" s="302"/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42">
        <v>0</v>
      </c>
      <c r="AG50" s="98">
        <v>0</v>
      </c>
      <c r="AH50" s="98">
        <v>0</v>
      </c>
      <c r="AI50" s="543">
        <v>0</v>
      </c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25">SUM(AF51:AI51)</f>
        <v>0</v>
      </c>
      <c r="S51" s="220"/>
      <c r="T51" s="315">
        <f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13">
        <v>0</v>
      </c>
      <c r="AG51" s="18">
        <v>0</v>
      </c>
      <c r="AH51" s="18">
        <v>0</v>
      </c>
      <c r="AI51" s="514">
        <v>0</v>
      </c>
      <c r="AJ51" s="267"/>
      <c r="AK51" s="268"/>
      <c r="AL51" s="270"/>
      <c r="AM51" s="55">
        <f t="shared" ref="AM51:AM61" si="26">SUM(C51:U51)</f>
        <v>0</v>
      </c>
      <c r="AN51" s="56"/>
      <c r="AO51" s="57"/>
      <c r="AP51" s="58" t="e">
        <f t="shared" ref="AP51:AP56" si="27">(AM51*100)/(AM51+AQ51)</f>
        <v>#DIV/0!</v>
      </c>
      <c r="AQ51" s="59">
        <f t="shared" ref="AQ51:AQ57" si="28">AN51+AO51</f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25"/>
        <v>0</v>
      </c>
      <c r="S52" s="220"/>
      <c r="T52" s="315">
        <f>SUM(V52:AE52)</f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13">
        <v>0</v>
      </c>
      <c r="AG52" s="18">
        <v>0</v>
      </c>
      <c r="AH52" s="18">
        <v>0</v>
      </c>
      <c r="AI52" s="514">
        <v>0</v>
      </c>
      <c r="AJ52" s="267"/>
      <c r="AK52" s="268"/>
      <c r="AL52" s="270"/>
      <c r="AM52" s="55">
        <f t="shared" si="26"/>
        <v>0</v>
      </c>
      <c r="AN52" s="56"/>
      <c r="AO52" s="57"/>
      <c r="AP52" s="58" t="e">
        <f t="shared" si="27"/>
        <v>#DIV/0!</v>
      </c>
      <c r="AQ52" s="59">
        <f t="shared" si="28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25"/>
        <v>0</v>
      </c>
      <c r="S53" s="220"/>
      <c r="T53" s="315">
        <f t="shared" ref="T53:T61" si="29">SUM(V53:AE53)</f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13">
        <v>0</v>
      </c>
      <c r="AG53" s="18">
        <v>0</v>
      </c>
      <c r="AH53" s="18">
        <v>0</v>
      </c>
      <c r="AI53" s="514">
        <v>0</v>
      </c>
      <c r="AJ53" s="267"/>
      <c r="AK53" s="268"/>
      <c r="AL53" s="270"/>
      <c r="AM53" s="55">
        <f t="shared" si="26"/>
        <v>0</v>
      </c>
      <c r="AN53" s="56"/>
      <c r="AO53" s="57"/>
      <c r="AP53" s="58" t="e">
        <f t="shared" si="27"/>
        <v>#DIV/0!</v>
      </c>
      <c r="AQ53" s="59">
        <f t="shared" si="28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25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13">
        <v>0</v>
      </c>
      <c r="AG54" s="18">
        <v>0</v>
      </c>
      <c r="AH54" s="18">
        <v>0</v>
      </c>
      <c r="AI54" s="514">
        <v>0</v>
      </c>
      <c r="AJ54" s="267"/>
      <c r="AK54" s="268"/>
      <c r="AL54" s="270"/>
      <c r="AM54" s="55">
        <f t="shared" si="26"/>
        <v>0</v>
      </c>
      <c r="AN54" s="56"/>
      <c r="AO54" s="57"/>
      <c r="AP54" s="58" t="e">
        <f t="shared" si="27"/>
        <v>#DIV/0!</v>
      </c>
      <c r="AQ54" s="59">
        <f t="shared" si="28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25"/>
        <v>0</v>
      </c>
      <c r="S55" s="220"/>
      <c r="T55" s="315">
        <f>SUM(V55:AE55)</f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13">
        <v>0</v>
      </c>
      <c r="AG55" s="18">
        <v>0</v>
      </c>
      <c r="AH55" s="18">
        <v>0</v>
      </c>
      <c r="AI55" s="514">
        <v>0</v>
      </c>
      <c r="AJ55" s="267"/>
      <c r="AK55" s="268"/>
      <c r="AL55" s="270"/>
      <c r="AM55" s="55">
        <f t="shared" si="26"/>
        <v>0</v>
      </c>
      <c r="AN55" s="61"/>
      <c r="AO55" s="62"/>
      <c r="AP55" s="63" t="e">
        <f t="shared" si="27"/>
        <v>#DIV/0!</v>
      </c>
      <c r="AQ55" s="64">
        <f t="shared" si="28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25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13">
        <v>0</v>
      </c>
      <c r="AG56" s="18">
        <v>0</v>
      </c>
      <c r="AH56" s="18">
        <v>0</v>
      </c>
      <c r="AI56" s="514">
        <v>0</v>
      </c>
      <c r="AJ56" s="267"/>
      <c r="AK56" s="268"/>
      <c r="AL56" s="270"/>
      <c r="AM56" s="55">
        <f t="shared" si="26"/>
        <v>0</v>
      </c>
      <c r="AN56" s="56"/>
      <c r="AO56" s="57"/>
      <c r="AP56" s="58" t="e">
        <f t="shared" si="27"/>
        <v>#DIV/0!</v>
      </c>
      <c r="AQ56" s="59">
        <f t="shared" si="28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25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13">
        <v>0</v>
      </c>
      <c r="AG57" s="18">
        <v>0</v>
      </c>
      <c r="AH57" s="18">
        <v>0</v>
      </c>
      <c r="AI57" s="514">
        <v>0</v>
      </c>
      <c r="AJ57" s="267"/>
      <c r="AK57" s="268"/>
      <c r="AL57" s="270"/>
      <c r="AM57" s="55">
        <f t="shared" si="26"/>
        <v>0</v>
      </c>
      <c r="AN57" s="56"/>
      <c r="AO57" s="57"/>
      <c r="AP57" s="58" t="e">
        <f t="shared" ref="AP57:AP62" si="30">(AM57*100)/(AM57+AQ57)</f>
        <v>#DIV/0!</v>
      </c>
      <c r="AQ57" s="59">
        <f t="shared" si="28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25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13">
        <v>0</v>
      </c>
      <c r="AG58" s="18">
        <v>0</v>
      </c>
      <c r="AH58" s="18">
        <v>0</v>
      </c>
      <c r="AI58" s="514">
        <v>0</v>
      </c>
      <c r="AJ58" s="267"/>
      <c r="AK58" s="268"/>
      <c r="AL58" s="270"/>
      <c r="AM58" s="55">
        <f t="shared" si="26"/>
        <v>0</v>
      </c>
      <c r="AN58" s="56"/>
      <c r="AO58" s="57"/>
      <c r="AP58" s="58" t="e">
        <f t="shared" si="30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25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13">
        <v>0</v>
      </c>
      <c r="AG59" s="18">
        <v>0</v>
      </c>
      <c r="AH59" s="18">
        <v>0</v>
      </c>
      <c r="AI59" s="514">
        <v>0</v>
      </c>
      <c r="AJ59" s="267"/>
      <c r="AK59" s="268"/>
      <c r="AL59" s="270"/>
      <c r="AM59" s="55">
        <f t="shared" si="26"/>
        <v>0</v>
      </c>
      <c r="AN59" s="56"/>
      <c r="AO59" s="57"/>
      <c r="AP59" s="58" t="e">
        <f t="shared" si="30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25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13">
        <v>0</v>
      </c>
      <c r="AG60" s="18">
        <v>0</v>
      </c>
      <c r="AH60" s="18">
        <v>0</v>
      </c>
      <c r="AI60" s="514">
        <v>0</v>
      </c>
      <c r="AJ60" s="267"/>
      <c r="AK60" s="268"/>
      <c r="AL60" s="270"/>
      <c r="AM60" s="55">
        <f t="shared" si="26"/>
        <v>0</v>
      </c>
      <c r="AN60" s="56"/>
      <c r="AO60" s="57"/>
      <c r="AP60" s="58" t="e">
        <f t="shared" si="30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334894</v>
      </c>
      <c r="L61" s="307"/>
      <c r="M61" s="309"/>
      <c r="N61" s="307"/>
      <c r="O61" s="307"/>
      <c r="P61" s="330"/>
      <c r="Q61" s="330">
        <v>4240</v>
      </c>
      <c r="R61" s="304">
        <f t="shared" si="25"/>
        <v>2406</v>
      </c>
      <c r="S61" s="310"/>
      <c r="T61" s="315">
        <f t="shared" si="29"/>
        <v>1474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1474</v>
      </c>
      <c r="AE61" s="311">
        <v>0</v>
      </c>
      <c r="AF61" s="513">
        <v>0</v>
      </c>
      <c r="AG61" s="18">
        <v>2406</v>
      </c>
      <c r="AH61" s="18">
        <v>0</v>
      </c>
      <c r="AI61" s="514">
        <v>0</v>
      </c>
      <c r="AJ61" s="312"/>
      <c r="AK61" s="313"/>
      <c r="AL61" s="314"/>
      <c r="AM61" s="55">
        <f t="shared" si="26"/>
        <v>343014</v>
      </c>
      <c r="AN61" s="112"/>
      <c r="AO61" s="113"/>
      <c r="AP61" s="65">
        <f t="shared" si="30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1">SUM(C50:C61)</f>
        <v>0</v>
      </c>
      <c r="D62" s="427"/>
      <c r="E62" s="115">
        <f t="shared" si="31"/>
        <v>0</v>
      </c>
      <c r="F62" s="191">
        <f t="shared" si="31"/>
        <v>0</v>
      </c>
      <c r="G62" s="115">
        <f t="shared" si="31"/>
        <v>0</v>
      </c>
      <c r="H62" s="191">
        <f t="shared" si="31"/>
        <v>0</v>
      </c>
      <c r="I62" s="191">
        <f t="shared" si="31"/>
        <v>0</v>
      </c>
      <c r="J62" s="191">
        <f t="shared" si="31"/>
        <v>0</v>
      </c>
      <c r="K62" s="115">
        <f t="shared" si="31"/>
        <v>334894</v>
      </c>
      <c r="L62" s="115">
        <f t="shared" si="31"/>
        <v>0</v>
      </c>
      <c r="M62" s="115">
        <f t="shared" si="31"/>
        <v>0</v>
      </c>
      <c r="N62" s="115">
        <f t="shared" si="31"/>
        <v>0</v>
      </c>
      <c r="O62" s="115">
        <f t="shared" si="31"/>
        <v>0</v>
      </c>
      <c r="P62" s="191">
        <f t="shared" si="31"/>
        <v>0</v>
      </c>
      <c r="Q62" s="191">
        <f t="shared" si="31"/>
        <v>4240</v>
      </c>
      <c r="R62" s="115">
        <f>SUM(R50:R61)</f>
        <v>2406</v>
      </c>
      <c r="S62" s="116">
        <f>SUM(S50:S61)</f>
        <v>0</v>
      </c>
      <c r="T62" s="117">
        <f>SUM(T50:T61)</f>
        <v>1474</v>
      </c>
      <c r="U62" s="118">
        <f t="shared" ref="U62:AL62" si="32">SUM(U50:U61)</f>
        <v>0</v>
      </c>
      <c r="V62" s="186">
        <f t="shared" si="32"/>
        <v>0</v>
      </c>
      <c r="W62" s="119">
        <f t="shared" si="32"/>
        <v>0</v>
      </c>
      <c r="X62" s="119">
        <f t="shared" si="32"/>
        <v>0</v>
      </c>
      <c r="Y62" s="119">
        <f t="shared" si="32"/>
        <v>0</v>
      </c>
      <c r="Z62" s="119">
        <f t="shared" si="32"/>
        <v>0</v>
      </c>
      <c r="AA62" s="119">
        <f t="shared" si="32"/>
        <v>0</v>
      </c>
      <c r="AB62" s="119">
        <f t="shared" si="32"/>
        <v>0</v>
      </c>
      <c r="AC62" s="119">
        <f t="shared" si="32"/>
        <v>0</v>
      </c>
      <c r="AD62" s="119">
        <f t="shared" si="32"/>
        <v>1474</v>
      </c>
      <c r="AE62" s="184">
        <f t="shared" si="32"/>
        <v>0</v>
      </c>
      <c r="AF62" s="91">
        <f>SUM(AF50:AF61)</f>
        <v>0</v>
      </c>
      <c r="AG62" s="196">
        <f>SUM(AG50:AG61)</f>
        <v>2406</v>
      </c>
      <c r="AH62" s="196">
        <f>SUM(AH50:AH61)</f>
        <v>0</v>
      </c>
      <c r="AI62" s="515">
        <f>SUM(AI50:AI61)</f>
        <v>0</v>
      </c>
      <c r="AJ62" s="183">
        <f t="shared" si="32"/>
        <v>0</v>
      </c>
      <c r="AK62" s="120">
        <f t="shared" si="32"/>
        <v>0</v>
      </c>
      <c r="AL62" s="121">
        <f t="shared" si="32"/>
        <v>0</v>
      </c>
      <c r="AM62" s="67">
        <f>SUM(C62:U62)</f>
        <v>343014</v>
      </c>
      <c r="AN62" s="122">
        <f>SUM(AN50:AN61)</f>
        <v>0</v>
      </c>
      <c r="AO62" s="123">
        <f>SUM(AO50:AO61)</f>
        <v>0</v>
      </c>
      <c r="AP62" s="68">
        <f t="shared" si="30"/>
        <v>100</v>
      </c>
      <c r="AQ62" s="124">
        <f>AN62+AO62</f>
        <v>0</v>
      </c>
    </row>
    <row r="63" spans="2:43" ht="36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369" t="s">
        <v>57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50"/>
      <c r="AQ63" s="51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CIRIE'.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90" thickTop="1" x14ac:dyDescent="0.2">
      <c r="B70" s="1070" t="s">
        <v>71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71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5.5" customHeight="1" x14ac:dyDescent="0.2">
      <c r="B72" s="150" t="s">
        <v>41</v>
      </c>
      <c r="C72" s="261">
        <f t="shared" ref="C72:C83" si="33">C29+C8+C50</f>
        <v>150330</v>
      </c>
      <c r="D72" s="261"/>
      <c r="E72" s="79">
        <f t="shared" ref="E72:Q72" si="34">E29+E8+E50</f>
        <v>27071.81991036671</v>
      </c>
      <c r="F72" s="524">
        <f t="shared" si="34"/>
        <v>75279.677584641817</v>
      </c>
      <c r="G72" s="524">
        <f t="shared" si="34"/>
        <v>15760</v>
      </c>
      <c r="H72" s="524">
        <f t="shared" si="34"/>
        <v>57986.256299549612</v>
      </c>
      <c r="I72" s="524">
        <f t="shared" si="34"/>
        <v>0</v>
      </c>
      <c r="J72" s="524">
        <f t="shared" si="34"/>
        <v>2800</v>
      </c>
      <c r="K72" s="524">
        <f t="shared" ref="K72:K83" si="35">K29+AG8+K50</f>
        <v>3278.2177125972898</v>
      </c>
      <c r="L72" s="355">
        <f t="shared" si="34"/>
        <v>2661.8083960601557</v>
      </c>
      <c r="M72" s="524">
        <f t="shared" si="34"/>
        <v>25054.962150153984</v>
      </c>
      <c r="N72" s="524">
        <f t="shared" si="34"/>
        <v>5300</v>
      </c>
      <c r="O72" s="524">
        <f t="shared" si="34"/>
        <v>0</v>
      </c>
      <c r="P72" s="524">
        <f t="shared" si="34"/>
        <v>48140</v>
      </c>
      <c r="Q72" s="524">
        <f t="shared" si="34"/>
        <v>1970</v>
      </c>
      <c r="R72" s="524">
        <f>SUM(AF72:AI72)</f>
        <v>6907.8331461501948</v>
      </c>
      <c r="S72" s="665">
        <f t="shared" ref="S72:S83" si="36">S29+S8+S50</f>
        <v>41114.285221394355</v>
      </c>
      <c r="T72" s="867">
        <f>SUM(V72:AE72)</f>
        <v>3407.1033265627225</v>
      </c>
      <c r="U72" s="864">
        <f t="shared" ref="U72:AL72" si="37">U29+U8+U50</f>
        <v>22682.5</v>
      </c>
      <c r="V72" s="860">
        <f t="shared" si="37"/>
        <v>0</v>
      </c>
      <c r="W72" s="666">
        <f t="shared" si="37"/>
        <v>143.39732563780038</v>
      </c>
      <c r="X72" s="666">
        <f t="shared" si="37"/>
        <v>226.36649005859638</v>
      </c>
      <c r="Y72" s="666">
        <f t="shared" si="37"/>
        <v>31.734420596598341</v>
      </c>
      <c r="Z72" s="666">
        <f t="shared" si="37"/>
        <v>270.66334435965115</v>
      </c>
      <c r="AA72" s="666">
        <f t="shared" si="37"/>
        <v>1215.8294501986882</v>
      </c>
      <c r="AB72" s="666">
        <f t="shared" si="37"/>
        <v>149.69281798287454</v>
      </c>
      <c r="AC72" s="666">
        <f t="shared" si="37"/>
        <v>70.777893530334921</v>
      </c>
      <c r="AD72" s="666">
        <f t="shared" si="37"/>
        <v>382.86871812900017</v>
      </c>
      <c r="AE72" s="861">
        <f t="shared" si="37"/>
        <v>915.77286606917824</v>
      </c>
      <c r="AF72" s="855">
        <f t="shared" si="37"/>
        <v>2036.6845643349907</v>
      </c>
      <c r="AG72" s="855">
        <f t="shared" ref="AG72:AG83" si="38">AG29+AG8+AG50</f>
        <v>3467.8676350560431</v>
      </c>
      <c r="AH72" s="688">
        <f t="shared" si="37"/>
        <v>1357.7421245805074</v>
      </c>
      <c r="AI72" s="689">
        <f t="shared" si="37"/>
        <v>45.538822178654378</v>
      </c>
      <c r="AJ72" s="667">
        <f t="shared" si="37"/>
        <v>0</v>
      </c>
      <c r="AK72" s="851">
        <f t="shared" si="37"/>
        <v>0</v>
      </c>
      <c r="AL72" s="853">
        <f t="shared" si="37"/>
        <v>60395</v>
      </c>
      <c r="AM72" s="100">
        <f t="shared" ref="AM72:AM83" si="39">SUM(C72:S72)+T72+U72+AJ72+AK72+AL72</f>
        <v>550139.46374747693</v>
      </c>
      <c r="AN72" s="668">
        <f t="shared" ref="AN72:AO83" si="40">AN8</f>
        <v>174040</v>
      </c>
      <c r="AO72" s="669">
        <f t="shared" si="40"/>
        <v>0</v>
      </c>
      <c r="AP72" s="690">
        <f t="shared" ref="AP72:AP83" si="41">(AM72*100)/(AM72+AQ72)</f>
        <v>75.967283151143306</v>
      </c>
      <c r="AQ72" s="691">
        <f t="shared" ref="AQ72:AQ84" si="42">AN72+AO72</f>
        <v>174040</v>
      </c>
    </row>
    <row r="73" spans="2:43" ht="26.25" customHeight="1" x14ac:dyDescent="0.2">
      <c r="B73" s="151" t="s">
        <v>42</v>
      </c>
      <c r="C73" s="17">
        <f t="shared" si="33"/>
        <v>125190</v>
      </c>
      <c r="D73" s="94"/>
      <c r="E73" s="18">
        <f t="shared" ref="E73:Q73" si="43">E30+E9+E51</f>
        <v>25981.81991036671</v>
      </c>
      <c r="F73" s="18">
        <f t="shared" si="43"/>
        <v>61079.677584641824</v>
      </c>
      <c r="G73" s="18">
        <f t="shared" si="43"/>
        <v>22020</v>
      </c>
      <c r="H73" s="18">
        <f t="shared" si="43"/>
        <v>62976.256299549612</v>
      </c>
      <c r="I73" s="18">
        <f t="shared" si="43"/>
        <v>0</v>
      </c>
      <c r="J73" s="18">
        <f t="shared" si="43"/>
        <v>1870</v>
      </c>
      <c r="K73" s="18">
        <f t="shared" si="35"/>
        <v>3748.2177125972898</v>
      </c>
      <c r="L73" s="338">
        <f t="shared" si="43"/>
        <v>2661.8083960601557</v>
      </c>
      <c r="M73" s="18">
        <f t="shared" si="43"/>
        <v>26014.962150153984</v>
      </c>
      <c r="N73" s="18">
        <f t="shared" si="43"/>
        <v>5110</v>
      </c>
      <c r="O73" s="18">
        <f t="shared" si="43"/>
        <v>0</v>
      </c>
      <c r="P73" s="18">
        <f t="shared" si="43"/>
        <v>40540</v>
      </c>
      <c r="Q73" s="18">
        <f t="shared" si="43"/>
        <v>2280</v>
      </c>
      <c r="R73" s="18">
        <f t="shared" ref="R73:R83" si="44">SUM(AF73:AI73)</f>
        <v>7377.8331461501948</v>
      </c>
      <c r="S73" s="20">
        <f t="shared" si="36"/>
        <v>42014.285221394355</v>
      </c>
      <c r="T73" s="768">
        <f>SUM(V73:AE73)</f>
        <v>3407.1033265627225</v>
      </c>
      <c r="U73" s="865">
        <f t="shared" ref="U73:AL73" si="45">U30+U9+U51</f>
        <v>22682.5</v>
      </c>
      <c r="V73" s="775">
        <f t="shared" si="45"/>
        <v>0</v>
      </c>
      <c r="W73" s="76">
        <f t="shared" si="45"/>
        <v>143.39732563780038</v>
      </c>
      <c r="X73" s="76">
        <f t="shared" si="45"/>
        <v>226.36649005859638</v>
      </c>
      <c r="Y73" s="76">
        <f t="shared" si="45"/>
        <v>31.734420596598341</v>
      </c>
      <c r="Z73" s="76">
        <f t="shared" si="45"/>
        <v>270.66334435965115</v>
      </c>
      <c r="AA73" s="76">
        <f t="shared" si="45"/>
        <v>1215.8294501986882</v>
      </c>
      <c r="AB73" s="76">
        <f t="shared" si="45"/>
        <v>149.69281798287454</v>
      </c>
      <c r="AC73" s="76">
        <f t="shared" si="45"/>
        <v>70.777893530334921</v>
      </c>
      <c r="AD73" s="76">
        <f t="shared" si="45"/>
        <v>382.86871812900017</v>
      </c>
      <c r="AE73" s="765">
        <f t="shared" si="45"/>
        <v>915.77286606917824</v>
      </c>
      <c r="AF73" s="856">
        <f t="shared" si="45"/>
        <v>2036.6845643349907</v>
      </c>
      <c r="AG73" s="856">
        <f t="shared" si="38"/>
        <v>3937.8676350560431</v>
      </c>
      <c r="AH73" s="500">
        <f t="shared" si="45"/>
        <v>1357.7421245805074</v>
      </c>
      <c r="AI73" s="554">
        <f t="shared" si="45"/>
        <v>45.538822178654378</v>
      </c>
      <c r="AJ73" s="529">
        <f t="shared" si="45"/>
        <v>0</v>
      </c>
      <c r="AK73" s="793">
        <f t="shared" si="45"/>
        <v>0</v>
      </c>
      <c r="AL73" s="525">
        <f t="shared" si="45"/>
        <v>14260</v>
      </c>
      <c r="AM73" s="22">
        <f t="shared" si="39"/>
        <v>469214.46374747687</v>
      </c>
      <c r="AN73" s="102">
        <f t="shared" si="40"/>
        <v>157650</v>
      </c>
      <c r="AO73" s="24">
        <f t="shared" si="40"/>
        <v>0</v>
      </c>
      <c r="AP73" s="455">
        <f t="shared" si="41"/>
        <v>74.85102296953508</v>
      </c>
      <c r="AQ73" s="301">
        <f t="shared" si="42"/>
        <v>157650</v>
      </c>
    </row>
    <row r="74" spans="2:43" ht="26.25" customHeight="1" x14ac:dyDescent="0.2">
      <c r="B74" s="152" t="s">
        <v>43</v>
      </c>
      <c r="C74" s="17">
        <f t="shared" si="33"/>
        <v>138960</v>
      </c>
      <c r="D74" s="94"/>
      <c r="E74" s="18">
        <f t="shared" ref="E74:Q74" si="46">E31+E10+E52</f>
        <v>35751.819910366714</v>
      </c>
      <c r="F74" s="18">
        <f t="shared" si="46"/>
        <v>73839.677584641817</v>
      </c>
      <c r="G74" s="18">
        <f t="shared" si="46"/>
        <v>22620</v>
      </c>
      <c r="H74" s="18">
        <f t="shared" si="46"/>
        <v>56916.256299549612</v>
      </c>
      <c r="I74" s="18">
        <f t="shared" si="46"/>
        <v>0</v>
      </c>
      <c r="J74" s="18">
        <f t="shared" si="46"/>
        <v>1800</v>
      </c>
      <c r="K74" s="18">
        <f t="shared" si="35"/>
        <v>3968.2177125972898</v>
      </c>
      <c r="L74" s="338">
        <f t="shared" si="46"/>
        <v>2661.8083960601557</v>
      </c>
      <c r="M74" s="18">
        <f t="shared" si="46"/>
        <v>26594.962150153984</v>
      </c>
      <c r="N74" s="18">
        <f t="shared" si="46"/>
        <v>7910</v>
      </c>
      <c r="O74" s="18">
        <f t="shared" si="46"/>
        <v>0</v>
      </c>
      <c r="P74" s="18">
        <f t="shared" si="46"/>
        <v>47280</v>
      </c>
      <c r="Q74" s="18">
        <f t="shared" si="46"/>
        <v>1280</v>
      </c>
      <c r="R74" s="18">
        <f t="shared" si="44"/>
        <v>7597.8331461501957</v>
      </c>
      <c r="S74" s="20">
        <f t="shared" si="36"/>
        <v>44394.285221394355</v>
      </c>
      <c r="T74" s="768">
        <f t="shared" ref="T74:T82" si="47">SUM(V74:AE74)</f>
        <v>3407.1033265627225</v>
      </c>
      <c r="U74" s="865">
        <f t="shared" ref="U74:AL74" si="48">U31+U10+U52</f>
        <v>22682.5</v>
      </c>
      <c r="V74" s="775">
        <f t="shared" si="48"/>
        <v>0</v>
      </c>
      <c r="W74" s="76">
        <f t="shared" si="48"/>
        <v>143.39732563780038</v>
      </c>
      <c r="X74" s="76">
        <f t="shared" si="48"/>
        <v>226.36649005859638</v>
      </c>
      <c r="Y74" s="76">
        <f t="shared" si="48"/>
        <v>31.734420596598341</v>
      </c>
      <c r="Z74" s="76">
        <f t="shared" si="48"/>
        <v>270.66334435965115</v>
      </c>
      <c r="AA74" s="76">
        <f t="shared" si="48"/>
        <v>1215.8294501986882</v>
      </c>
      <c r="AB74" s="76">
        <f t="shared" si="48"/>
        <v>149.69281798287454</v>
      </c>
      <c r="AC74" s="76">
        <f t="shared" si="48"/>
        <v>70.777893530334921</v>
      </c>
      <c r="AD74" s="76">
        <f t="shared" si="48"/>
        <v>382.86871812900017</v>
      </c>
      <c r="AE74" s="765">
        <f t="shared" si="48"/>
        <v>915.77286606917824</v>
      </c>
      <c r="AF74" s="856">
        <f t="shared" si="48"/>
        <v>2036.6845643349907</v>
      </c>
      <c r="AG74" s="856">
        <f t="shared" si="38"/>
        <v>4157.8676350560436</v>
      </c>
      <c r="AH74" s="500">
        <f t="shared" si="48"/>
        <v>1357.7421245805074</v>
      </c>
      <c r="AI74" s="554">
        <f t="shared" si="48"/>
        <v>45.538822178654378</v>
      </c>
      <c r="AJ74" s="529">
        <f t="shared" si="48"/>
        <v>0</v>
      </c>
      <c r="AK74" s="793">
        <f t="shared" si="48"/>
        <v>0</v>
      </c>
      <c r="AL74" s="525">
        <f t="shared" si="48"/>
        <v>36655</v>
      </c>
      <c r="AM74" s="22">
        <f t="shared" si="39"/>
        <v>534319.46374747693</v>
      </c>
      <c r="AN74" s="102">
        <f t="shared" si="40"/>
        <v>194700</v>
      </c>
      <c r="AO74" s="24">
        <f t="shared" si="40"/>
        <v>0</v>
      </c>
      <c r="AP74" s="455">
        <f t="shared" si="41"/>
        <v>73.292894129443766</v>
      </c>
      <c r="AQ74" s="301">
        <f t="shared" si="42"/>
        <v>194700</v>
      </c>
    </row>
    <row r="75" spans="2:43" ht="26.25" customHeight="1" x14ac:dyDescent="0.2">
      <c r="B75" s="152" t="s">
        <v>44</v>
      </c>
      <c r="C75" s="17">
        <f t="shared" si="33"/>
        <v>112740</v>
      </c>
      <c r="D75" s="94"/>
      <c r="E75" s="18">
        <f t="shared" ref="E75:Q75" si="49">E32+E11+E53</f>
        <v>43071.819910366714</v>
      </c>
      <c r="F75" s="18">
        <f t="shared" si="49"/>
        <v>53479.677584641824</v>
      </c>
      <c r="G75" s="18">
        <f t="shared" si="49"/>
        <v>26100</v>
      </c>
      <c r="H75" s="18">
        <f t="shared" si="49"/>
        <v>57596.256299549612</v>
      </c>
      <c r="I75" s="18">
        <f t="shared" si="49"/>
        <v>0</v>
      </c>
      <c r="J75" s="18">
        <f t="shared" si="49"/>
        <v>1830</v>
      </c>
      <c r="K75" s="18">
        <f t="shared" si="35"/>
        <v>4058.2177125972898</v>
      </c>
      <c r="L75" s="338">
        <f t="shared" si="49"/>
        <v>2661.8083960601557</v>
      </c>
      <c r="M75" s="18">
        <f t="shared" si="49"/>
        <v>27814.962150153984</v>
      </c>
      <c r="N75" s="18">
        <f t="shared" si="49"/>
        <v>6290</v>
      </c>
      <c r="O75" s="18">
        <f t="shared" si="49"/>
        <v>0</v>
      </c>
      <c r="P75" s="18">
        <f t="shared" si="49"/>
        <v>48720</v>
      </c>
      <c r="Q75" s="18">
        <f t="shared" si="49"/>
        <v>800</v>
      </c>
      <c r="R75" s="18">
        <f t="shared" si="44"/>
        <v>7687.8331461501957</v>
      </c>
      <c r="S75" s="20">
        <f t="shared" si="36"/>
        <v>43874.285221394355</v>
      </c>
      <c r="T75" s="768">
        <f t="shared" si="47"/>
        <v>3407.1033265627225</v>
      </c>
      <c r="U75" s="865">
        <f t="shared" ref="U75:AL75" si="50">U32+U11+U53</f>
        <v>22682.5</v>
      </c>
      <c r="V75" s="775">
        <f t="shared" si="50"/>
        <v>0</v>
      </c>
      <c r="W75" s="76">
        <f t="shared" si="50"/>
        <v>143.39732563780038</v>
      </c>
      <c r="X75" s="76">
        <f t="shared" si="50"/>
        <v>226.36649005859638</v>
      </c>
      <c r="Y75" s="76">
        <f t="shared" si="50"/>
        <v>31.734420596598341</v>
      </c>
      <c r="Z75" s="76">
        <f t="shared" si="50"/>
        <v>270.66334435965115</v>
      </c>
      <c r="AA75" s="76">
        <f t="shared" si="50"/>
        <v>1215.8294501986882</v>
      </c>
      <c r="AB75" s="76">
        <f t="shared" si="50"/>
        <v>149.69281798287454</v>
      </c>
      <c r="AC75" s="76">
        <f t="shared" si="50"/>
        <v>70.777893530334921</v>
      </c>
      <c r="AD75" s="76">
        <f t="shared" si="50"/>
        <v>382.86871812900017</v>
      </c>
      <c r="AE75" s="765">
        <f t="shared" si="50"/>
        <v>915.77286606917824</v>
      </c>
      <c r="AF75" s="856">
        <f t="shared" si="50"/>
        <v>2036.6845643349907</v>
      </c>
      <c r="AG75" s="856">
        <f t="shared" si="38"/>
        <v>4247.8676350560436</v>
      </c>
      <c r="AH75" s="500">
        <f t="shared" si="50"/>
        <v>1357.7421245805074</v>
      </c>
      <c r="AI75" s="554">
        <f t="shared" si="50"/>
        <v>45.538822178654378</v>
      </c>
      <c r="AJ75" s="529">
        <f t="shared" si="50"/>
        <v>0</v>
      </c>
      <c r="AK75" s="793">
        <f t="shared" si="50"/>
        <v>0</v>
      </c>
      <c r="AL75" s="525">
        <f t="shared" si="50"/>
        <v>35660</v>
      </c>
      <c r="AM75" s="22">
        <f t="shared" si="39"/>
        <v>498474.46374747687</v>
      </c>
      <c r="AN75" s="102">
        <f t="shared" si="40"/>
        <v>170910</v>
      </c>
      <c r="AO75" s="24">
        <f t="shared" si="40"/>
        <v>0</v>
      </c>
      <c r="AP75" s="455">
        <f t="shared" si="41"/>
        <v>74.46758787271834</v>
      </c>
      <c r="AQ75" s="301">
        <f t="shared" si="42"/>
        <v>170910</v>
      </c>
    </row>
    <row r="76" spans="2:43" ht="26.25" customHeight="1" x14ac:dyDescent="0.2">
      <c r="B76" s="153" t="s">
        <v>45</v>
      </c>
      <c r="C76" s="17">
        <f t="shared" si="33"/>
        <v>133140</v>
      </c>
      <c r="D76" s="94"/>
      <c r="E76" s="18">
        <f t="shared" ref="E76:Q76" si="51">E33+E12+E54</f>
        <v>53051.819910366714</v>
      </c>
      <c r="F76" s="18">
        <f t="shared" si="51"/>
        <v>59539.677584641824</v>
      </c>
      <c r="G76" s="18">
        <f t="shared" si="51"/>
        <v>20320</v>
      </c>
      <c r="H76" s="18">
        <f t="shared" si="51"/>
        <v>74356.256299549612</v>
      </c>
      <c r="I76" s="18">
        <f t="shared" si="51"/>
        <v>0</v>
      </c>
      <c r="J76" s="18">
        <f t="shared" si="51"/>
        <v>0</v>
      </c>
      <c r="K76" s="18">
        <f t="shared" si="35"/>
        <v>3548.2177125972898</v>
      </c>
      <c r="L76" s="338">
        <f t="shared" si="51"/>
        <v>2661.8083960601557</v>
      </c>
      <c r="M76" s="18">
        <f t="shared" si="51"/>
        <v>25604.962150153984</v>
      </c>
      <c r="N76" s="18">
        <f t="shared" si="51"/>
        <v>9720</v>
      </c>
      <c r="O76" s="18">
        <f t="shared" si="51"/>
        <v>0</v>
      </c>
      <c r="P76" s="18">
        <f t="shared" si="51"/>
        <v>50720</v>
      </c>
      <c r="Q76" s="18">
        <f t="shared" si="51"/>
        <v>0</v>
      </c>
      <c r="R76" s="18">
        <f t="shared" si="44"/>
        <v>7177.8331461501948</v>
      </c>
      <c r="S76" s="20">
        <f t="shared" si="36"/>
        <v>46094.285221394355</v>
      </c>
      <c r="T76" s="768">
        <f t="shared" si="47"/>
        <v>3407.1033265627225</v>
      </c>
      <c r="U76" s="865">
        <f t="shared" ref="U76:AL76" si="52">U33+U12+U54</f>
        <v>22682.5</v>
      </c>
      <c r="V76" s="862">
        <f t="shared" si="52"/>
        <v>0</v>
      </c>
      <c r="W76" s="749">
        <f t="shared" si="52"/>
        <v>143.39732563780038</v>
      </c>
      <c r="X76" s="749">
        <f t="shared" si="52"/>
        <v>226.36649005859638</v>
      </c>
      <c r="Y76" s="749">
        <f t="shared" si="52"/>
        <v>31.734420596598341</v>
      </c>
      <c r="Z76" s="749">
        <f t="shared" si="52"/>
        <v>270.66334435965115</v>
      </c>
      <c r="AA76" s="749">
        <f t="shared" si="52"/>
        <v>1215.8294501986882</v>
      </c>
      <c r="AB76" s="749">
        <f t="shared" si="52"/>
        <v>149.69281798287454</v>
      </c>
      <c r="AC76" s="749">
        <f t="shared" si="52"/>
        <v>70.777893530334921</v>
      </c>
      <c r="AD76" s="749">
        <f t="shared" si="52"/>
        <v>382.86871812900017</v>
      </c>
      <c r="AE76" s="863">
        <f t="shared" si="52"/>
        <v>915.77286606917824</v>
      </c>
      <c r="AF76" s="857">
        <f t="shared" si="52"/>
        <v>2036.6845643349907</v>
      </c>
      <c r="AG76" s="857">
        <f t="shared" si="38"/>
        <v>3737.8676350560431</v>
      </c>
      <c r="AH76" s="750">
        <f t="shared" si="52"/>
        <v>1357.7421245805074</v>
      </c>
      <c r="AI76" s="751">
        <f t="shared" si="52"/>
        <v>45.538822178654378</v>
      </c>
      <c r="AJ76" s="752">
        <f t="shared" si="52"/>
        <v>0</v>
      </c>
      <c r="AK76" s="852">
        <f t="shared" si="52"/>
        <v>0</v>
      </c>
      <c r="AL76" s="854">
        <f t="shared" si="52"/>
        <v>13640</v>
      </c>
      <c r="AM76" s="22">
        <f t="shared" si="39"/>
        <v>525664.46374747693</v>
      </c>
      <c r="AN76" s="102">
        <f t="shared" si="40"/>
        <v>180690</v>
      </c>
      <c r="AO76" s="24">
        <f t="shared" si="40"/>
        <v>0</v>
      </c>
      <c r="AP76" s="455">
        <f t="shared" si="41"/>
        <v>74.419358937526724</v>
      </c>
      <c r="AQ76" s="301">
        <f t="shared" si="42"/>
        <v>180690</v>
      </c>
    </row>
    <row r="77" spans="2:43" ht="26.25" customHeight="1" x14ac:dyDescent="0.2">
      <c r="B77" s="151" t="s">
        <v>46</v>
      </c>
      <c r="C77" s="17">
        <f t="shared" si="33"/>
        <v>138500</v>
      </c>
      <c r="D77" s="94"/>
      <c r="E77" s="18">
        <f t="shared" ref="E77:Q77" si="53">E34+E13+E55</f>
        <v>63981.819910366714</v>
      </c>
      <c r="F77" s="18">
        <f t="shared" si="53"/>
        <v>61999.677584641824</v>
      </c>
      <c r="G77" s="18">
        <f t="shared" si="53"/>
        <v>26140</v>
      </c>
      <c r="H77" s="18">
        <f t="shared" si="53"/>
        <v>78186.256299549612</v>
      </c>
      <c r="I77" s="18">
        <f t="shared" si="53"/>
        <v>0</v>
      </c>
      <c r="J77" s="18">
        <f t="shared" si="53"/>
        <v>0</v>
      </c>
      <c r="K77" s="18">
        <f t="shared" si="35"/>
        <v>3448.2177125972898</v>
      </c>
      <c r="L77" s="338">
        <f t="shared" si="53"/>
        <v>2661.8083960601557</v>
      </c>
      <c r="M77" s="18">
        <f t="shared" si="53"/>
        <v>26674.962150153984</v>
      </c>
      <c r="N77" s="18">
        <f t="shared" si="53"/>
        <v>8070</v>
      </c>
      <c r="O77" s="18">
        <f t="shared" si="53"/>
        <v>0</v>
      </c>
      <c r="P77" s="18">
        <f t="shared" si="53"/>
        <v>48680</v>
      </c>
      <c r="Q77" s="18">
        <f t="shared" si="53"/>
        <v>1380</v>
      </c>
      <c r="R77" s="18">
        <f t="shared" si="44"/>
        <v>7077.8331461501948</v>
      </c>
      <c r="S77" s="20">
        <f t="shared" si="36"/>
        <v>42684.285221394355</v>
      </c>
      <c r="T77" s="768">
        <f t="shared" si="47"/>
        <v>3407.1033265627225</v>
      </c>
      <c r="U77" s="865">
        <f t="shared" ref="U77:AL77" si="54">U34+U13+U55</f>
        <v>22682.5</v>
      </c>
      <c r="V77" s="775">
        <f t="shared" si="54"/>
        <v>0</v>
      </c>
      <c r="W77" s="76">
        <f t="shared" si="54"/>
        <v>143.39732563780038</v>
      </c>
      <c r="X77" s="76">
        <f t="shared" si="54"/>
        <v>226.36649005859638</v>
      </c>
      <c r="Y77" s="76">
        <f t="shared" si="54"/>
        <v>31.734420596598341</v>
      </c>
      <c r="Z77" s="76">
        <f t="shared" si="54"/>
        <v>270.66334435965115</v>
      </c>
      <c r="AA77" s="76">
        <f t="shared" si="54"/>
        <v>1215.8294501986882</v>
      </c>
      <c r="AB77" s="76">
        <f t="shared" si="54"/>
        <v>149.69281798287454</v>
      </c>
      <c r="AC77" s="76">
        <f t="shared" si="54"/>
        <v>70.777893530334921</v>
      </c>
      <c r="AD77" s="76">
        <f t="shared" si="54"/>
        <v>382.86871812900017</v>
      </c>
      <c r="AE77" s="765">
        <f t="shared" si="54"/>
        <v>915.77286606917824</v>
      </c>
      <c r="AF77" s="856">
        <f t="shared" si="54"/>
        <v>2036.6845643349907</v>
      </c>
      <c r="AG77" s="856">
        <f t="shared" si="38"/>
        <v>3637.8676350560431</v>
      </c>
      <c r="AH77" s="500">
        <f t="shared" si="54"/>
        <v>1357.7421245805074</v>
      </c>
      <c r="AI77" s="554">
        <f t="shared" si="54"/>
        <v>45.538822178654378</v>
      </c>
      <c r="AJ77" s="529">
        <f t="shared" si="54"/>
        <v>0</v>
      </c>
      <c r="AK77" s="793">
        <f t="shared" si="54"/>
        <v>0</v>
      </c>
      <c r="AL77" s="525">
        <f t="shared" si="54"/>
        <v>0</v>
      </c>
      <c r="AM77" s="22">
        <f t="shared" si="39"/>
        <v>535574.46374747693</v>
      </c>
      <c r="AN77" s="102">
        <f t="shared" si="40"/>
        <v>200000</v>
      </c>
      <c r="AO77" s="24">
        <f t="shared" si="40"/>
        <v>0</v>
      </c>
      <c r="AP77" s="455">
        <f t="shared" si="41"/>
        <v>72.81036661046187</v>
      </c>
      <c r="AQ77" s="301">
        <f t="shared" si="42"/>
        <v>200000</v>
      </c>
    </row>
    <row r="78" spans="2:43" ht="26.25" customHeight="1" x14ac:dyDescent="0.2">
      <c r="B78" s="152" t="s">
        <v>47</v>
      </c>
      <c r="C78" s="17">
        <f t="shared" si="33"/>
        <v>127450</v>
      </c>
      <c r="D78" s="94"/>
      <c r="E78" s="18">
        <f t="shared" ref="E78:Q78" si="55">E35+E14+E56</f>
        <v>53651.819910366714</v>
      </c>
      <c r="F78" s="553">
        <f t="shared" si="55"/>
        <v>48619.677584641824</v>
      </c>
      <c r="G78" s="18">
        <f t="shared" si="55"/>
        <v>39340</v>
      </c>
      <c r="H78" s="18">
        <f t="shared" si="55"/>
        <v>63206.256299549612</v>
      </c>
      <c r="I78" s="553">
        <f t="shared" si="55"/>
        <v>0</v>
      </c>
      <c r="J78" s="553">
        <f t="shared" si="55"/>
        <v>3120</v>
      </c>
      <c r="K78" s="553">
        <f t="shared" si="35"/>
        <v>3488.2177125972898</v>
      </c>
      <c r="L78" s="338">
        <f t="shared" si="55"/>
        <v>2661.8083960601557</v>
      </c>
      <c r="M78" s="553">
        <f t="shared" si="55"/>
        <v>25484.962150153984</v>
      </c>
      <c r="N78" s="553">
        <f t="shared" si="55"/>
        <v>6260</v>
      </c>
      <c r="O78" s="553">
        <f t="shared" si="55"/>
        <v>0</v>
      </c>
      <c r="P78" s="18">
        <f t="shared" si="55"/>
        <v>53700</v>
      </c>
      <c r="Q78" s="18">
        <f t="shared" si="55"/>
        <v>0</v>
      </c>
      <c r="R78" s="18">
        <f t="shared" si="44"/>
        <v>7117.8331461501948</v>
      </c>
      <c r="S78" s="20">
        <f t="shared" si="36"/>
        <v>43374.285221394355</v>
      </c>
      <c r="T78" s="768">
        <f t="shared" si="47"/>
        <v>3407.1033265627225</v>
      </c>
      <c r="U78" s="865">
        <f t="shared" ref="U78:AL78" si="56">U35+U14+U56</f>
        <v>22682.5</v>
      </c>
      <c r="V78" s="775">
        <f t="shared" si="56"/>
        <v>0</v>
      </c>
      <c r="W78" s="76">
        <f t="shared" si="56"/>
        <v>143.39732563780038</v>
      </c>
      <c r="X78" s="76">
        <f t="shared" si="56"/>
        <v>226.36649005859638</v>
      </c>
      <c r="Y78" s="76">
        <f t="shared" si="56"/>
        <v>31.734420596598341</v>
      </c>
      <c r="Z78" s="76">
        <f t="shared" si="56"/>
        <v>270.66334435965115</v>
      </c>
      <c r="AA78" s="76">
        <f t="shared" si="56"/>
        <v>1215.8294501986882</v>
      </c>
      <c r="AB78" s="76">
        <f t="shared" si="56"/>
        <v>149.69281798287454</v>
      </c>
      <c r="AC78" s="76">
        <f t="shared" si="56"/>
        <v>70.777893530334921</v>
      </c>
      <c r="AD78" s="76">
        <f t="shared" si="56"/>
        <v>382.86871812900017</v>
      </c>
      <c r="AE78" s="765">
        <f t="shared" si="56"/>
        <v>915.77286606917824</v>
      </c>
      <c r="AF78" s="856">
        <f t="shared" si="56"/>
        <v>2036.6845643349907</v>
      </c>
      <c r="AG78" s="856">
        <f t="shared" si="38"/>
        <v>3677.8676350560431</v>
      </c>
      <c r="AH78" s="500">
        <f t="shared" si="56"/>
        <v>1357.7421245805074</v>
      </c>
      <c r="AI78" s="554">
        <f t="shared" si="56"/>
        <v>45.538822178654378</v>
      </c>
      <c r="AJ78" s="529">
        <f t="shared" si="56"/>
        <v>0</v>
      </c>
      <c r="AK78" s="793">
        <f t="shared" si="56"/>
        <v>0</v>
      </c>
      <c r="AL78" s="525">
        <f t="shared" si="56"/>
        <v>29845</v>
      </c>
      <c r="AM78" s="22">
        <f t="shared" si="39"/>
        <v>533409.46374747693</v>
      </c>
      <c r="AN78" s="102">
        <f t="shared" si="40"/>
        <v>189640</v>
      </c>
      <c r="AO78" s="24">
        <f t="shared" si="40"/>
        <v>0</v>
      </c>
      <c r="AP78" s="455">
        <f t="shared" si="41"/>
        <v>73.7721954709545</v>
      </c>
      <c r="AQ78" s="301">
        <f t="shared" si="42"/>
        <v>189640</v>
      </c>
    </row>
    <row r="79" spans="2:43" ht="26.25" customHeight="1" x14ac:dyDescent="0.2">
      <c r="B79" s="151" t="s">
        <v>48</v>
      </c>
      <c r="C79" s="17">
        <f t="shared" si="33"/>
        <v>142940</v>
      </c>
      <c r="D79" s="94"/>
      <c r="E79" s="18">
        <f t="shared" ref="E79:Q79" si="57">E36+E15+E57</f>
        <v>43501.819910366714</v>
      </c>
      <c r="F79" s="553">
        <f t="shared" si="57"/>
        <v>51499.677584641824</v>
      </c>
      <c r="G79" s="18">
        <f t="shared" si="57"/>
        <v>17560</v>
      </c>
      <c r="H79" s="18">
        <f t="shared" si="57"/>
        <v>58686.256299549612</v>
      </c>
      <c r="I79" s="553">
        <f t="shared" si="57"/>
        <v>0</v>
      </c>
      <c r="J79" s="553">
        <f t="shared" si="57"/>
        <v>0</v>
      </c>
      <c r="K79" s="553">
        <f t="shared" si="35"/>
        <v>4618.2177125972903</v>
      </c>
      <c r="L79" s="338">
        <f t="shared" si="57"/>
        <v>2661.8083960601557</v>
      </c>
      <c r="M79" s="553">
        <f t="shared" si="57"/>
        <v>26474.962150153984</v>
      </c>
      <c r="N79" s="553">
        <f t="shared" si="57"/>
        <v>10840</v>
      </c>
      <c r="O79" s="553">
        <f t="shared" si="57"/>
        <v>0</v>
      </c>
      <c r="P79" s="18">
        <f t="shared" si="57"/>
        <v>46200</v>
      </c>
      <c r="Q79" s="18">
        <f t="shared" si="57"/>
        <v>1060</v>
      </c>
      <c r="R79" s="18">
        <f t="shared" si="44"/>
        <v>8247.8331461501966</v>
      </c>
      <c r="S79" s="20">
        <f t="shared" si="36"/>
        <v>42534.285221394355</v>
      </c>
      <c r="T79" s="768">
        <f t="shared" si="47"/>
        <v>3407.1033265627225</v>
      </c>
      <c r="U79" s="865">
        <f t="shared" ref="U79:AL79" si="58">U36+U15+U57</f>
        <v>22682.5</v>
      </c>
      <c r="V79" s="775">
        <f t="shared" si="58"/>
        <v>0</v>
      </c>
      <c r="W79" s="76">
        <f t="shared" si="58"/>
        <v>143.39732563780038</v>
      </c>
      <c r="X79" s="76">
        <f t="shared" si="58"/>
        <v>226.36649005859638</v>
      </c>
      <c r="Y79" s="76">
        <f t="shared" si="58"/>
        <v>31.734420596598341</v>
      </c>
      <c r="Z79" s="76">
        <f t="shared" si="58"/>
        <v>270.66334435965115</v>
      </c>
      <c r="AA79" s="76">
        <f t="shared" si="58"/>
        <v>1215.8294501986882</v>
      </c>
      <c r="AB79" s="76">
        <f t="shared" si="58"/>
        <v>149.69281798287454</v>
      </c>
      <c r="AC79" s="76">
        <f t="shared" si="58"/>
        <v>70.777893530334921</v>
      </c>
      <c r="AD79" s="76">
        <f t="shared" si="58"/>
        <v>382.86871812900017</v>
      </c>
      <c r="AE79" s="765">
        <f t="shared" si="58"/>
        <v>915.77286606917824</v>
      </c>
      <c r="AF79" s="856">
        <f t="shared" si="58"/>
        <v>2036.6845643349907</v>
      </c>
      <c r="AG79" s="856">
        <f t="shared" si="38"/>
        <v>4807.8676350560436</v>
      </c>
      <c r="AH79" s="500">
        <f t="shared" si="58"/>
        <v>1357.7421245805074</v>
      </c>
      <c r="AI79" s="554">
        <f t="shared" si="58"/>
        <v>45.538822178654378</v>
      </c>
      <c r="AJ79" s="529">
        <f t="shared" si="58"/>
        <v>0</v>
      </c>
      <c r="AK79" s="793">
        <f t="shared" si="58"/>
        <v>0</v>
      </c>
      <c r="AL79" s="525">
        <f t="shared" si="58"/>
        <v>20840</v>
      </c>
      <c r="AM79" s="22">
        <f t="shared" si="39"/>
        <v>503754.46374747687</v>
      </c>
      <c r="AN79" s="102">
        <f t="shared" si="40"/>
        <v>150620</v>
      </c>
      <c r="AO79" s="24">
        <f t="shared" si="40"/>
        <v>0</v>
      </c>
      <c r="AP79" s="455">
        <f t="shared" si="41"/>
        <v>76.982598138468262</v>
      </c>
      <c r="AQ79" s="301">
        <f t="shared" si="42"/>
        <v>150620</v>
      </c>
    </row>
    <row r="80" spans="2:43" ht="26.25" customHeight="1" x14ac:dyDescent="0.2">
      <c r="B80" s="152" t="s">
        <v>49</v>
      </c>
      <c r="C80" s="17">
        <f t="shared" si="33"/>
        <v>117700</v>
      </c>
      <c r="D80" s="94"/>
      <c r="E80" s="18">
        <f t="shared" ref="E80:Q80" si="59">E37+E16+E58</f>
        <v>48371.819910366714</v>
      </c>
      <c r="F80" s="553">
        <f t="shared" si="59"/>
        <v>57339.677584641824</v>
      </c>
      <c r="G80" s="18">
        <f t="shared" si="59"/>
        <v>22800</v>
      </c>
      <c r="H80" s="18">
        <f t="shared" si="59"/>
        <v>64966.256299549612</v>
      </c>
      <c r="I80" s="553">
        <f t="shared" si="59"/>
        <v>0</v>
      </c>
      <c r="J80" s="553">
        <f t="shared" si="59"/>
        <v>3350</v>
      </c>
      <c r="K80" s="553">
        <f t="shared" si="35"/>
        <v>3728.2177125972898</v>
      </c>
      <c r="L80" s="338">
        <f t="shared" si="59"/>
        <v>2661.8083960601557</v>
      </c>
      <c r="M80" s="553">
        <f t="shared" si="59"/>
        <v>27324.962150153984</v>
      </c>
      <c r="N80" s="553">
        <f t="shared" si="59"/>
        <v>7670</v>
      </c>
      <c r="O80" s="553">
        <f t="shared" si="59"/>
        <v>0</v>
      </c>
      <c r="P80" s="18">
        <f t="shared" si="59"/>
        <v>42440</v>
      </c>
      <c r="Q80" s="18">
        <f t="shared" si="59"/>
        <v>1120</v>
      </c>
      <c r="R80" s="18">
        <f t="shared" si="44"/>
        <v>7357.8331461501948</v>
      </c>
      <c r="S80" s="20">
        <f t="shared" si="36"/>
        <v>46339.285221394355</v>
      </c>
      <c r="T80" s="768">
        <f t="shared" si="47"/>
        <v>3407.1033265627225</v>
      </c>
      <c r="U80" s="865">
        <f t="shared" ref="U80:AL80" si="60">U37+U16+U58</f>
        <v>22682.5</v>
      </c>
      <c r="V80" s="775">
        <f t="shared" si="60"/>
        <v>0</v>
      </c>
      <c r="W80" s="76">
        <f t="shared" si="60"/>
        <v>143.39732563780038</v>
      </c>
      <c r="X80" s="76">
        <f t="shared" si="60"/>
        <v>226.36649005859638</v>
      </c>
      <c r="Y80" s="76">
        <f t="shared" si="60"/>
        <v>31.734420596598341</v>
      </c>
      <c r="Z80" s="76">
        <f t="shared" si="60"/>
        <v>270.66334435965115</v>
      </c>
      <c r="AA80" s="76">
        <f t="shared" si="60"/>
        <v>1215.8294501986882</v>
      </c>
      <c r="AB80" s="76">
        <f t="shared" si="60"/>
        <v>149.69281798287454</v>
      </c>
      <c r="AC80" s="76">
        <f t="shared" si="60"/>
        <v>70.777893530334921</v>
      </c>
      <c r="AD80" s="76">
        <f t="shared" si="60"/>
        <v>382.86871812900017</v>
      </c>
      <c r="AE80" s="765">
        <f t="shared" si="60"/>
        <v>915.77286606917824</v>
      </c>
      <c r="AF80" s="856">
        <f t="shared" si="60"/>
        <v>2036.6845643349907</v>
      </c>
      <c r="AG80" s="856">
        <f t="shared" si="38"/>
        <v>3917.8676350560431</v>
      </c>
      <c r="AH80" s="500">
        <f t="shared" si="60"/>
        <v>1357.7421245805074</v>
      </c>
      <c r="AI80" s="554">
        <f t="shared" si="60"/>
        <v>45.538822178654378</v>
      </c>
      <c r="AJ80" s="529">
        <f t="shared" si="60"/>
        <v>0</v>
      </c>
      <c r="AK80" s="793">
        <f t="shared" si="60"/>
        <v>0</v>
      </c>
      <c r="AL80" s="525">
        <f t="shared" si="60"/>
        <v>13650</v>
      </c>
      <c r="AM80" s="22">
        <f t="shared" si="39"/>
        <v>492909.46374747687</v>
      </c>
      <c r="AN80" s="102">
        <f t="shared" si="40"/>
        <v>177670</v>
      </c>
      <c r="AO80" s="24">
        <f t="shared" si="40"/>
        <v>0</v>
      </c>
      <c r="AP80" s="455">
        <f t="shared" si="41"/>
        <v>73.50500431267217</v>
      </c>
      <c r="AQ80" s="301">
        <f>AN80+AO80</f>
        <v>177670</v>
      </c>
    </row>
    <row r="81" spans="2:43" ht="26.25" customHeight="1" x14ac:dyDescent="0.2">
      <c r="B81" s="152" t="s">
        <v>50</v>
      </c>
      <c r="C81" s="17">
        <f t="shared" si="33"/>
        <v>136820</v>
      </c>
      <c r="D81" s="94"/>
      <c r="E81" s="18">
        <f t="shared" ref="E81:Q81" si="61">E38+E17+E59</f>
        <v>40691.819910366714</v>
      </c>
      <c r="F81" s="553">
        <f t="shared" si="61"/>
        <v>51079.677584641824</v>
      </c>
      <c r="G81" s="18">
        <f t="shared" si="61"/>
        <v>32360</v>
      </c>
      <c r="H81" s="18">
        <f t="shared" si="61"/>
        <v>62666.256299549612</v>
      </c>
      <c r="I81" s="553">
        <f t="shared" si="61"/>
        <v>0</v>
      </c>
      <c r="J81" s="553">
        <f t="shared" si="61"/>
        <v>3080</v>
      </c>
      <c r="K81" s="553">
        <f t="shared" si="35"/>
        <v>4368.2177125972903</v>
      </c>
      <c r="L81" s="338">
        <f t="shared" si="61"/>
        <v>2661.8083960601557</v>
      </c>
      <c r="M81" s="553">
        <f t="shared" si="61"/>
        <v>28734.962150153984</v>
      </c>
      <c r="N81" s="553">
        <f t="shared" si="61"/>
        <v>9870</v>
      </c>
      <c r="O81" s="553">
        <f t="shared" si="61"/>
        <v>0</v>
      </c>
      <c r="P81" s="18">
        <f t="shared" si="61"/>
        <v>45500</v>
      </c>
      <c r="Q81" s="18">
        <f t="shared" si="61"/>
        <v>0</v>
      </c>
      <c r="R81" s="18">
        <f t="shared" si="44"/>
        <v>7997.8331461501957</v>
      </c>
      <c r="S81" s="20">
        <f t="shared" si="36"/>
        <v>47949.285221394355</v>
      </c>
      <c r="T81" s="768">
        <f t="shared" si="47"/>
        <v>3407.1033265627225</v>
      </c>
      <c r="U81" s="865">
        <f t="shared" ref="U81:AL81" si="62">U38+U17+U59</f>
        <v>22682.5</v>
      </c>
      <c r="V81" s="775">
        <f t="shared" si="62"/>
        <v>0</v>
      </c>
      <c r="W81" s="76">
        <f t="shared" si="62"/>
        <v>143.39732563780038</v>
      </c>
      <c r="X81" s="76">
        <f t="shared" si="62"/>
        <v>226.36649005859638</v>
      </c>
      <c r="Y81" s="76">
        <f t="shared" si="62"/>
        <v>31.734420596598341</v>
      </c>
      <c r="Z81" s="76">
        <f t="shared" si="62"/>
        <v>270.66334435965115</v>
      </c>
      <c r="AA81" s="76">
        <f t="shared" si="62"/>
        <v>1215.8294501986882</v>
      </c>
      <c r="AB81" s="76">
        <f t="shared" si="62"/>
        <v>149.69281798287454</v>
      </c>
      <c r="AC81" s="76">
        <f t="shared" si="62"/>
        <v>70.777893530334921</v>
      </c>
      <c r="AD81" s="76">
        <f t="shared" si="62"/>
        <v>382.86871812900017</v>
      </c>
      <c r="AE81" s="765">
        <f t="shared" si="62"/>
        <v>915.77286606917824</v>
      </c>
      <c r="AF81" s="856">
        <f t="shared" si="62"/>
        <v>2036.6845643349907</v>
      </c>
      <c r="AG81" s="856">
        <f t="shared" si="38"/>
        <v>4557.8676350560436</v>
      </c>
      <c r="AH81" s="500">
        <f t="shared" si="62"/>
        <v>1357.7421245805074</v>
      </c>
      <c r="AI81" s="554">
        <f t="shared" si="62"/>
        <v>45.538822178654378</v>
      </c>
      <c r="AJ81" s="529">
        <f t="shared" si="62"/>
        <v>0</v>
      </c>
      <c r="AK81" s="793">
        <f t="shared" si="62"/>
        <v>0</v>
      </c>
      <c r="AL81" s="525">
        <f t="shared" si="62"/>
        <v>23295</v>
      </c>
      <c r="AM81" s="22">
        <f t="shared" si="39"/>
        <v>523164.46374747687</v>
      </c>
      <c r="AN81" s="102">
        <f t="shared" si="40"/>
        <v>221120</v>
      </c>
      <c r="AO81" s="24">
        <f t="shared" si="40"/>
        <v>0</v>
      </c>
      <c r="AP81" s="455">
        <f t="shared" si="41"/>
        <v>70.290928969998987</v>
      </c>
      <c r="AQ81" s="301">
        <f t="shared" si="42"/>
        <v>221120</v>
      </c>
    </row>
    <row r="82" spans="2:43" ht="26.25" customHeight="1" x14ac:dyDescent="0.2">
      <c r="B82" s="151" t="s">
        <v>51</v>
      </c>
      <c r="C82" s="17">
        <f t="shared" si="33"/>
        <v>135590</v>
      </c>
      <c r="D82" s="94"/>
      <c r="E82" s="18">
        <f t="shared" ref="E82:Q82" si="63">E39+E18+E60</f>
        <v>37191.819910366714</v>
      </c>
      <c r="F82" s="553">
        <f t="shared" si="63"/>
        <v>49639.677584641824</v>
      </c>
      <c r="G82" s="18">
        <f t="shared" si="63"/>
        <v>25780</v>
      </c>
      <c r="H82" s="18">
        <f t="shared" si="63"/>
        <v>63776.256299549612</v>
      </c>
      <c r="I82" s="553">
        <f t="shared" si="63"/>
        <v>0</v>
      </c>
      <c r="J82" s="553">
        <f t="shared" si="63"/>
        <v>3000</v>
      </c>
      <c r="K82" s="553">
        <f t="shared" si="35"/>
        <v>3648.2177125972898</v>
      </c>
      <c r="L82" s="338">
        <f t="shared" si="63"/>
        <v>2661.8083960601557</v>
      </c>
      <c r="M82" s="553">
        <f t="shared" si="63"/>
        <v>28264.962150153984</v>
      </c>
      <c r="N82" s="553">
        <f t="shared" si="63"/>
        <v>6540</v>
      </c>
      <c r="O82" s="553">
        <f t="shared" si="63"/>
        <v>0</v>
      </c>
      <c r="P82" s="18">
        <f t="shared" si="63"/>
        <v>42820</v>
      </c>
      <c r="Q82" s="18">
        <f t="shared" si="63"/>
        <v>1290</v>
      </c>
      <c r="R82" s="18">
        <f t="shared" si="44"/>
        <v>7277.8331461501948</v>
      </c>
      <c r="S82" s="20">
        <f t="shared" si="36"/>
        <v>56694.285221394355</v>
      </c>
      <c r="T82" s="768">
        <f t="shared" si="47"/>
        <v>3407.1033265627225</v>
      </c>
      <c r="U82" s="865">
        <f t="shared" ref="U82:AL82" si="64">U39+U18+U60</f>
        <v>22682.5</v>
      </c>
      <c r="V82" s="775">
        <f t="shared" si="64"/>
        <v>0</v>
      </c>
      <c r="W82" s="76">
        <f t="shared" si="64"/>
        <v>143.39732563780038</v>
      </c>
      <c r="X82" s="76">
        <f t="shared" si="64"/>
        <v>226.36649005859638</v>
      </c>
      <c r="Y82" s="76">
        <f t="shared" si="64"/>
        <v>31.734420596598341</v>
      </c>
      <c r="Z82" s="76">
        <f t="shared" si="64"/>
        <v>270.66334435965115</v>
      </c>
      <c r="AA82" s="76">
        <f t="shared" si="64"/>
        <v>1215.8294501986882</v>
      </c>
      <c r="AB82" s="76">
        <f t="shared" si="64"/>
        <v>149.69281798287454</v>
      </c>
      <c r="AC82" s="76">
        <f t="shared" si="64"/>
        <v>70.777893530334921</v>
      </c>
      <c r="AD82" s="76">
        <f t="shared" si="64"/>
        <v>382.86871812900017</v>
      </c>
      <c r="AE82" s="765">
        <f t="shared" si="64"/>
        <v>915.77286606917824</v>
      </c>
      <c r="AF82" s="856">
        <f t="shared" si="64"/>
        <v>2036.6845643349907</v>
      </c>
      <c r="AG82" s="856">
        <f t="shared" si="38"/>
        <v>3837.8676350560431</v>
      </c>
      <c r="AH82" s="500">
        <f t="shared" si="64"/>
        <v>1357.7421245805074</v>
      </c>
      <c r="AI82" s="554">
        <f t="shared" si="64"/>
        <v>45.538822178654378</v>
      </c>
      <c r="AJ82" s="529">
        <f t="shared" si="64"/>
        <v>0</v>
      </c>
      <c r="AK82" s="793">
        <f t="shared" si="64"/>
        <v>0</v>
      </c>
      <c r="AL82" s="525">
        <f t="shared" si="64"/>
        <v>22975</v>
      </c>
      <c r="AM82" s="22">
        <f t="shared" si="39"/>
        <v>513239.46374747687</v>
      </c>
      <c r="AN82" s="102">
        <f t="shared" si="40"/>
        <v>177750</v>
      </c>
      <c r="AO82" s="24">
        <f t="shared" si="40"/>
        <v>0</v>
      </c>
      <c r="AP82" s="455">
        <f t="shared" si="41"/>
        <v>74.276018763585796</v>
      </c>
      <c r="AQ82" s="301">
        <f t="shared" si="42"/>
        <v>177750</v>
      </c>
    </row>
    <row r="83" spans="2:43" ht="26.25" customHeight="1" thickBot="1" x14ac:dyDescent="0.25">
      <c r="B83" s="154" t="s">
        <v>52</v>
      </c>
      <c r="C83" s="295">
        <f t="shared" si="33"/>
        <v>124170</v>
      </c>
      <c r="D83" s="295"/>
      <c r="E83" s="98">
        <f t="shared" ref="E83:Q83" si="65">E40+E19+E61</f>
        <v>24591.81991036671</v>
      </c>
      <c r="F83" s="623">
        <f t="shared" si="65"/>
        <v>70099.677584641817</v>
      </c>
      <c r="G83" s="98">
        <f t="shared" si="65"/>
        <v>24660</v>
      </c>
      <c r="H83" s="98">
        <f t="shared" si="65"/>
        <v>55566.256299549612</v>
      </c>
      <c r="I83" s="623">
        <f t="shared" si="65"/>
        <v>0</v>
      </c>
      <c r="J83" s="623">
        <f t="shared" si="65"/>
        <v>1590</v>
      </c>
      <c r="K83" s="623">
        <f t="shared" si="35"/>
        <v>338382.21771259728</v>
      </c>
      <c r="L83" s="349">
        <f t="shared" si="65"/>
        <v>2661.8083960601557</v>
      </c>
      <c r="M83" s="623">
        <f t="shared" si="65"/>
        <v>28514.962150153984</v>
      </c>
      <c r="N83" s="623">
        <f t="shared" si="65"/>
        <v>2820</v>
      </c>
      <c r="O83" s="623">
        <f t="shared" si="65"/>
        <v>0</v>
      </c>
      <c r="P83" s="98">
        <f t="shared" si="65"/>
        <v>31720</v>
      </c>
      <c r="Q83" s="98">
        <f t="shared" si="65"/>
        <v>6450</v>
      </c>
      <c r="R83" s="98">
        <f t="shared" si="44"/>
        <v>9523.8331461501966</v>
      </c>
      <c r="S83" s="296">
        <f t="shared" si="36"/>
        <v>50224.285221394355</v>
      </c>
      <c r="T83" s="868">
        <f>SUM(V83:AE83)</f>
        <v>4881.1033265627229</v>
      </c>
      <c r="U83" s="866">
        <f t="shared" ref="U83:AL83" si="66">U40+U19+U61</f>
        <v>22682.5</v>
      </c>
      <c r="V83" s="860">
        <f t="shared" si="66"/>
        <v>0</v>
      </c>
      <c r="W83" s="666">
        <f t="shared" si="66"/>
        <v>143.39732563780038</v>
      </c>
      <c r="X83" s="666">
        <f t="shared" si="66"/>
        <v>226.36649005859638</v>
      </c>
      <c r="Y83" s="666">
        <f t="shared" si="66"/>
        <v>31.734420596598341</v>
      </c>
      <c r="Z83" s="666">
        <f t="shared" si="66"/>
        <v>270.66334435965115</v>
      </c>
      <c r="AA83" s="666">
        <f t="shared" si="66"/>
        <v>1215.8294501986882</v>
      </c>
      <c r="AB83" s="666">
        <f t="shared" si="66"/>
        <v>149.69281798287454</v>
      </c>
      <c r="AC83" s="666">
        <f t="shared" si="66"/>
        <v>70.777893530334921</v>
      </c>
      <c r="AD83" s="666">
        <f>AD40+AD19+AD61</f>
        <v>1856.8687181290002</v>
      </c>
      <c r="AE83" s="861">
        <f t="shared" si="66"/>
        <v>915.77286606917824</v>
      </c>
      <c r="AF83" s="855">
        <f t="shared" si="66"/>
        <v>2036.6845643349907</v>
      </c>
      <c r="AG83" s="855">
        <f t="shared" si="38"/>
        <v>6083.8676350560436</v>
      </c>
      <c r="AH83" s="688">
        <f t="shared" si="66"/>
        <v>1357.7421245805074</v>
      </c>
      <c r="AI83" s="689">
        <f t="shared" si="66"/>
        <v>45.538822178654378</v>
      </c>
      <c r="AJ83" s="667">
        <f t="shared" si="66"/>
        <v>0</v>
      </c>
      <c r="AK83" s="851">
        <f t="shared" si="66"/>
        <v>0</v>
      </c>
      <c r="AL83" s="853">
        <f t="shared" si="66"/>
        <v>19010</v>
      </c>
      <c r="AM83" s="461">
        <f t="shared" si="39"/>
        <v>817548.46374747669</v>
      </c>
      <c r="AN83" s="299">
        <f t="shared" si="40"/>
        <v>207110</v>
      </c>
      <c r="AO83" s="670">
        <f t="shared" si="40"/>
        <v>0</v>
      </c>
      <c r="AP83" s="671">
        <f t="shared" si="41"/>
        <v>79.787411383639181</v>
      </c>
      <c r="AQ83" s="692">
        <f t="shared" si="42"/>
        <v>207110</v>
      </c>
    </row>
    <row r="84" spans="2:43" ht="26.25" customHeight="1" thickBot="1" x14ac:dyDescent="0.25">
      <c r="B84" s="35" t="s">
        <v>53</v>
      </c>
      <c r="C84" s="82">
        <f t="shared" ref="C84:AL84" si="67">SUM(C72:C83)</f>
        <v>1583530</v>
      </c>
      <c r="D84" s="82">
        <f t="shared" si="67"/>
        <v>0</v>
      </c>
      <c r="E84" s="83">
        <f t="shared" si="67"/>
        <v>496911.83892440068</v>
      </c>
      <c r="F84" s="83">
        <f>SUM(F72:F83)</f>
        <v>713496.13101570203</v>
      </c>
      <c r="G84" s="83">
        <f t="shared" si="67"/>
        <v>295460</v>
      </c>
      <c r="H84" s="83">
        <f t="shared" si="67"/>
        <v>756885.07559459528</v>
      </c>
      <c r="I84" s="83">
        <f t="shared" si="67"/>
        <v>0</v>
      </c>
      <c r="J84" s="83">
        <f>SUM(J72:J83)</f>
        <v>22440</v>
      </c>
      <c r="K84" s="115">
        <f t="shared" si="67"/>
        <v>380282.61255116749</v>
      </c>
      <c r="L84" s="83">
        <f t="shared" si="67"/>
        <v>31941.700752721863</v>
      </c>
      <c r="M84" s="83">
        <f t="shared" si="67"/>
        <v>322559.54580184788</v>
      </c>
      <c r="N84" s="83">
        <f>SUM(N72:N83)</f>
        <v>86400</v>
      </c>
      <c r="O84" s="83">
        <f t="shared" si="67"/>
        <v>0</v>
      </c>
      <c r="P84" s="83">
        <f t="shared" si="67"/>
        <v>546460</v>
      </c>
      <c r="Q84" s="83">
        <f t="shared" si="67"/>
        <v>17630</v>
      </c>
      <c r="R84" s="83">
        <f t="shared" si="67"/>
        <v>91349.997753802338</v>
      </c>
      <c r="S84" s="84">
        <f t="shared" si="67"/>
        <v>547291.42265673238</v>
      </c>
      <c r="T84" s="769">
        <f t="shared" si="67"/>
        <v>42359.239918752661</v>
      </c>
      <c r="U84" s="772">
        <f t="shared" si="67"/>
        <v>272190</v>
      </c>
      <c r="V84" s="530">
        <f t="shared" si="67"/>
        <v>0</v>
      </c>
      <c r="W84" s="85">
        <f t="shared" si="67"/>
        <v>1720.7679076536044</v>
      </c>
      <c r="X84" s="85">
        <f t="shared" si="67"/>
        <v>2716.3978807031567</v>
      </c>
      <c r="Y84" s="85">
        <f t="shared" si="67"/>
        <v>380.81304715918009</v>
      </c>
      <c r="Z84" s="85">
        <f t="shared" si="67"/>
        <v>3247.9601323158136</v>
      </c>
      <c r="AA84" s="85">
        <f t="shared" si="67"/>
        <v>14589.953402384255</v>
      </c>
      <c r="AB84" s="85">
        <f t="shared" si="67"/>
        <v>1796.313815794495</v>
      </c>
      <c r="AC84" s="85">
        <f t="shared" si="67"/>
        <v>849.33472236401929</v>
      </c>
      <c r="AD84" s="85">
        <f t="shared" si="67"/>
        <v>6068.4246175480021</v>
      </c>
      <c r="AE84" s="87">
        <f t="shared" si="67"/>
        <v>10989.274392830142</v>
      </c>
      <c r="AF84" s="183">
        <f t="shared" si="67"/>
        <v>24440.214772019895</v>
      </c>
      <c r="AG84" s="120">
        <f t="shared" si="67"/>
        <v>50070.411620672508</v>
      </c>
      <c r="AH84" s="419">
        <f t="shared" si="67"/>
        <v>16292.905494966088</v>
      </c>
      <c r="AI84" s="183">
        <f t="shared" si="67"/>
        <v>546.46586614385239</v>
      </c>
      <c r="AJ84" s="530">
        <f t="shared" si="67"/>
        <v>0</v>
      </c>
      <c r="AK84" s="196">
        <f t="shared" si="67"/>
        <v>0</v>
      </c>
      <c r="AL84" s="598">
        <f t="shared" si="67"/>
        <v>290225</v>
      </c>
      <c r="AM84" s="298">
        <f>SUM(C84:S84)+T84+U84+AJ84+AK84+AL84</f>
        <v>6497412.5649697231</v>
      </c>
      <c r="AN84" s="324">
        <f>SUM(AN72:AN83)</f>
        <v>2201900</v>
      </c>
      <c r="AO84" s="266">
        <f>SUM(AO72:AO83)</f>
        <v>0</v>
      </c>
      <c r="AP84" s="454">
        <f>(AM84*100)/(AM84+AQ84)</f>
        <v>74.688804620418153</v>
      </c>
      <c r="AQ84" s="200">
        <f t="shared" si="42"/>
        <v>2201900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7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66:AQ66"/>
    <mergeCell ref="B70:B71"/>
  </mergeCells>
  <phoneticPr fontId="35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84993" r:id="rId4">
          <objectPr defaultSize="0" r:id="rId5">
            <anchor moveWithCells="1" sizeWithCells="1">
              <from>
                <xdr:col>1</xdr:col>
                <xdr:colOff>771525</xdr:colOff>
                <xdr:row>0</xdr:row>
                <xdr:rowOff>200025</xdr:rowOff>
              </from>
              <to>
                <xdr:col>2</xdr:col>
                <xdr:colOff>819150</xdr:colOff>
                <xdr:row>3</xdr:row>
                <xdr:rowOff>161925</xdr:rowOff>
              </to>
            </anchor>
          </objectPr>
        </oleObject>
      </mc:Choice>
      <mc:Fallback>
        <oleObject progId="Word.Document.8" shapeId="8499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Q109"/>
  <sheetViews>
    <sheetView topLeftCell="O62" zoomScale="71" zoomScaleNormal="71" workbookViewId="0">
      <selection activeCell="T72" sqref="T72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6" style="1" customWidth="1"/>
    <col min="5" max="5" width="12.7109375" style="1" customWidth="1"/>
    <col min="6" max="7" width="13.7109375" style="1" customWidth="1"/>
    <col min="8" max="8" width="12.7109375" style="1" customWidth="1"/>
    <col min="9" max="9" width="16.57031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250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s="599" customFormat="1" ht="86.25" customHeight="1" thickTop="1" x14ac:dyDescent="0.2">
      <c r="B6" s="1070" t="s">
        <v>151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71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220</v>
      </c>
      <c r="D8" s="295"/>
      <c r="E8" s="295">
        <v>2500</v>
      </c>
      <c r="F8" s="295">
        <v>2820</v>
      </c>
      <c r="G8" s="295"/>
      <c r="H8" s="295">
        <v>5000</v>
      </c>
      <c r="I8" s="465"/>
      <c r="J8" s="18"/>
      <c r="K8" s="295"/>
      <c r="L8" s="465"/>
      <c r="M8" s="295"/>
      <c r="N8" s="295">
        <v>290</v>
      </c>
      <c r="O8" s="465"/>
      <c r="P8" s="295">
        <v>1880</v>
      </c>
      <c r="Q8" s="295"/>
      <c r="R8" s="295"/>
      <c r="S8" s="497"/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/>
      <c r="AH8" s="494"/>
      <c r="AI8" s="835"/>
      <c r="AJ8" s="77">
        <v>0</v>
      </c>
      <c r="AK8" s="21">
        <v>0</v>
      </c>
      <c r="AL8" s="525">
        <v>0</v>
      </c>
      <c r="AM8" s="27">
        <f t="shared" ref="AM8:AM20" si="0">SUM(C8:S8)+T8+U8+AJ8+AK8+AL8</f>
        <v>12710</v>
      </c>
      <c r="AN8" s="896">
        <v>25920</v>
      </c>
      <c r="AO8" s="281">
        <v>0</v>
      </c>
      <c r="AP8" s="14">
        <f t="shared" ref="AP8:AP20" si="1">(AM8*100)/(AM8+AQ8)</f>
        <v>32.901889723013205</v>
      </c>
      <c r="AQ8" s="550">
        <f t="shared" ref="AQ8:AQ20" si="2">AN8+AO8</f>
        <v>25920</v>
      </c>
    </row>
    <row r="9" spans="2:43" ht="26.25" customHeight="1" x14ac:dyDescent="0.2">
      <c r="B9" s="151" t="s">
        <v>42</v>
      </c>
      <c r="C9" s="94">
        <v>0</v>
      </c>
      <c r="D9" s="295"/>
      <c r="E9" s="94">
        <v>0</v>
      </c>
      <c r="F9" s="94">
        <v>2660</v>
      </c>
      <c r="G9" s="94"/>
      <c r="H9" s="94">
        <v>3220</v>
      </c>
      <c r="I9" s="332"/>
      <c r="J9" s="18"/>
      <c r="K9" s="94"/>
      <c r="L9" s="332"/>
      <c r="M9" s="94"/>
      <c r="N9" s="94">
        <v>140</v>
      </c>
      <c r="O9" s="332"/>
      <c r="P9" s="18">
        <v>2320</v>
      </c>
      <c r="Q9" s="18"/>
      <c r="R9" s="295"/>
      <c r="S9" s="20"/>
      <c r="T9" s="771">
        <f t="shared" ref="T9:T19" si="3">SUM(V9:AE9)</f>
        <v>46</v>
      </c>
      <c r="U9" s="892">
        <v>0</v>
      </c>
      <c r="V9" s="467"/>
      <c r="W9" s="467"/>
      <c r="X9" s="467">
        <v>46</v>
      </c>
      <c r="Y9" s="467"/>
      <c r="Z9" s="467"/>
      <c r="AA9" s="467"/>
      <c r="AB9" s="467"/>
      <c r="AC9" s="467"/>
      <c r="AD9" s="477"/>
      <c r="AE9" s="512"/>
      <c r="AF9" s="17"/>
      <c r="AG9" s="18"/>
      <c r="AH9" s="18"/>
      <c r="AI9" s="520"/>
      <c r="AJ9" s="77"/>
      <c r="AK9" s="21"/>
      <c r="AL9" s="525"/>
      <c r="AM9" s="22">
        <f t="shared" si="0"/>
        <v>8386</v>
      </c>
      <c r="AN9" s="423">
        <v>19090</v>
      </c>
      <c r="AO9" s="24">
        <v>0</v>
      </c>
      <c r="AP9" s="25">
        <f t="shared" si="1"/>
        <v>30.521182122579706</v>
      </c>
      <c r="AQ9" s="301">
        <f t="shared" si="2"/>
        <v>19090</v>
      </c>
    </row>
    <row r="10" spans="2:43" ht="26.25" customHeight="1" x14ac:dyDescent="0.2">
      <c r="B10" s="152" t="s">
        <v>43</v>
      </c>
      <c r="C10" s="94">
        <v>0</v>
      </c>
      <c r="D10" s="295"/>
      <c r="E10" s="94">
        <v>0</v>
      </c>
      <c r="F10" s="94">
        <v>3220</v>
      </c>
      <c r="G10" s="94"/>
      <c r="H10" s="94">
        <v>4740</v>
      </c>
      <c r="I10" s="332"/>
      <c r="J10" s="18"/>
      <c r="K10" s="94"/>
      <c r="L10" s="332"/>
      <c r="M10" s="94"/>
      <c r="N10" s="94">
        <v>550</v>
      </c>
      <c r="O10" s="332"/>
      <c r="P10" s="18">
        <v>2180</v>
      </c>
      <c r="Q10" s="18"/>
      <c r="R10" s="295"/>
      <c r="S10" s="20"/>
      <c r="T10" s="771">
        <f t="shared" si="3"/>
        <v>0</v>
      </c>
      <c r="U10" s="892">
        <v>0</v>
      </c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18"/>
      <c r="AH10" s="18"/>
      <c r="AI10" s="520"/>
      <c r="AJ10" s="181"/>
      <c r="AK10" s="180"/>
      <c r="AL10" s="526"/>
      <c r="AM10" s="22">
        <f t="shared" si="0"/>
        <v>10690</v>
      </c>
      <c r="AN10" s="423">
        <v>20700</v>
      </c>
      <c r="AO10" s="24">
        <v>0</v>
      </c>
      <c r="AP10" s="25">
        <f t="shared" si="1"/>
        <v>34.055431666135711</v>
      </c>
      <c r="AQ10" s="301">
        <f t="shared" si="2"/>
        <v>20700</v>
      </c>
    </row>
    <row r="11" spans="2:43" ht="26.25" customHeight="1" x14ac:dyDescent="0.2">
      <c r="B11" s="152" t="s">
        <v>44</v>
      </c>
      <c r="C11" s="94">
        <v>0</v>
      </c>
      <c r="D11" s="295"/>
      <c r="E11" s="94">
        <v>1800</v>
      </c>
      <c r="F11" s="94">
        <v>2340</v>
      </c>
      <c r="G11" s="94"/>
      <c r="H11" s="94">
        <v>4700</v>
      </c>
      <c r="I11" s="332"/>
      <c r="J11" s="18"/>
      <c r="K11" s="94"/>
      <c r="L11" s="332"/>
      <c r="M11" s="94"/>
      <c r="N11" s="94">
        <v>240</v>
      </c>
      <c r="O11" s="332"/>
      <c r="P11" s="18">
        <v>2520</v>
      </c>
      <c r="Q11" s="18"/>
      <c r="R11" s="295"/>
      <c r="S11" s="20">
        <v>1360</v>
      </c>
      <c r="T11" s="771">
        <f t="shared" si="3"/>
        <v>0</v>
      </c>
      <c r="U11" s="892">
        <v>0</v>
      </c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18"/>
      <c r="AH11" s="18"/>
      <c r="AI11" s="520"/>
      <c r="AJ11" s="181"/>
      <c r="AK11" s="180"/>
      <c r="AL11" s="526"/>
      <c r="AM11" s="22">
        <f t="shared" si="0"/>
        <v>12960</v>
      </c>
      <c r="AN11" s="423">
        <v>23730</v>
      </c>
      <c r="AO11" s="24">
        <v>0</v>
      </c>
      <c r="AP11" s="25">
        <f t="shared" si="1"/>
        <v>35.322976287816843</v>
      </c>
      <c r="AQ11" s="301">
        <f t="shared" si="2"/>
        <v>23730</v>
      </c>
    </row>
    <row r="12" spans="2:43" ht="26.25" customHeight="1" x14ac:dyDescent="0.2">
      <c r="B12" s="153" t="s">
        <v>45</v>
      </c>
      <c r="C12" s="94">
        <v>0</v>
      </c>
      <c r="D12" s="94"/>
      <c r="E12" s="94">
        <v>5230</v>
      </c>
      <c r="F12" s="94">
        <v>3300</v>
      </c>
      <c r="G12" s="94"/>
      <c r="H12" s="94">
        <v>4200</v>
      </c>
      <c r="I12" s="332"/>
      <c r="J12" s="18"/>
      <c r="K12" s="94"/>
      <c r="L12" s="332"/>
      <c r="M12" s="94"/>
      <c r="N12" s="94">
        <v>540</v>
      </c>
      <c r="O12" s="332"/>
      <c r="P12" s="18">
        <v>3670</v>
      </c>
      <c r="Q12" s="18"/>
      <c r="R12" s="295"/>
      <c r="S12" s="20"/>
      <c r="T12" s="771">
        <f t="shared" si="3"/>
        <v>0</v>
      </c>
      <c r="U12" s="892">
        <v>0</v>
      </c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18"/>
      <c r="AH12" s="18"/>
      <c r="AI12" s="520"/>
      <c r="AJ12" s="181"/>
      <c r="AK12" s="180"/>
      <c r="AL12" s="526"/>
      <c r="AM12" s="22">
        <f t="shared" si="0"/>
        <v>16940</v>
      </c>
      <c r="AN12" s="423">
        <v>27850</v>
      </c>
      <c r="AO12" s="24">
        <v>0</v>
      </c>
      <c r="AP12" s="25">
        <f t="shared" si="1"/>
        <v>37.820942174592545</v>
      </c>
      <c r="AQ12" s="301">
        <f t="shared" si="2"/>
        <v>27850</v>
      </c>
    </row>
    <row r="13" spans="2:43" ht="26.25" customHeight="1" x14ac:dyDescent="0.2">
      <c r="B13" s="151" t="s">
        <v>46</v>
      </c>
      <c r="C13" s="95">
        <v>0</v>
      </c>
      <c r="D13" s="95"/>
      <c r="E13" s="95">
        <v>0</v>
      </c>
      <c r="F13" s="95">
        <v>5510</v>
      </c>
      <c r="G13" s="95"/>
      <c r="H13" s="95">
        <v>6160</v>
      </c>
      <c r="I13" s="277"/>
      <c r="J13" s="18"/>
      <c r="K13" s="18"/>
      <c r="L13" s="277"/>
      <c r="M13" s="18"/>
      <c r="N13" s="18">
        <v>460</v>
      </c>
      <c r="O13" s="277"/>
      <c r="P13" s="18">
        <v>5790</v>
      </c>
      <c r="Q13" s="18"/>
      <c r="R13" s="295"/>
      <c r="S13" s="30">
        <v>400</v>
      </c>
      <c r="T13" s="771">
        <f t="shared" si="3"/>
        <v>0</v>
      </c>
      <c r="U13" s="892">
        <v>0</v>
      </c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8"/>
      <c r="AH13" s="18"/>
      <c r="AI13" s="520"/>
      <c r="AJ13" s="573"/>
      <c r="AK13" s="271"/>
      <c r="AL13" s="694"/>
      <c r="AM13" s="22">
        <f t="shared" si="0"/>
        <v>18320</v>
      </c>
      <c r="AN13" s="422">
        <v>25600</v>
      </c>
      <c r="AO13" s="31">
        <v>0</v>
      </c>
      <c r="AP13" s="32">
        <f t="shared" si="1"/>
        <v>41.712204007285976</v>
      </c>
      <c r="AQ13" s="620">
        <f t="shared" si="2"/>
        <v>25600</v>
      </c>
    </row>
    <row r="14" spans="2:43" ht="26.25" customHeight="1" x14ac:dyDescent="0.2">
      <c r="B14" s="152" t="s">
        <v>47</v>
      </c>
      <c r="C14" s="94">
        <v>0</v>
      </c>
      <c r="D14" s="94"/>
      <c r="E14" s="94">
        <v>14680</v>
      </c>
      <c r="F14" s="94">
        <v>3770</v>
      </c>
      <c r="G14" s="94"/>
      <c r="H14" s="94">
        <v>7250</v>
      </c>
      <c r="I14" s="277"/>
      <c r="J14" s="18"/>
      <c r="K14" s="18"/>
      <c r="L14" s="277"/>
      <c r="M14" s="18"/>
      <c r="N14" s="18">
        <v>380</v>
      </c>
      <c r="O14" s="277"/>
      <c r="P14" s="18">
        <v>3380</v>
      </c>
      <c r="Q14" s="18"/>
      <c r="R14" s="295"/>
      <c r="S14" s="20"/>
      <c r="T14" s="771">
        <f t="shared" si="3"/>
        <v>0</v>
      </c>
      <c r="U14" s="892">
        <v>0</v>
      </c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8"/>
      <c r="AH14" s="18"/>
      <c r="AI14" s="520"/>
      <c r="AJ14" s="77"/>
      <c r="AK14" s="21"/>
      <c r="AL14" s="525"/>
      <c r="AM14" s="22">
        <f t="shared" si="0"/>
        <v>29460</v>
      </c>
      <c r="AN14" s="423">
        <v>28940</v>
      </c>
      <c r="AO14" s="24">
        <v>0</v>
      </c>
      <c r="AP14" s="25">
        <f t="shared" si="1"/>
        <v>50.445205479452056</v>
      </c>
      <c r="AQ14" s="301">
        <f t="shared" si="2"/>
        <v>28940</v>
      </c>
    </row>
    <row r="15" spans="2:43" ht="26.25" customHeight="1" x14ac:dyDescent="0.2">
      <c r="B15" s="151" t="s">
        <v>48</v>
      </c>
      <c r="C15" s="94">
        <v>0</v>
      </c>
      <c r="D15" s="94"/>
      <c r="E15" s="94">
        <v>3300</v>
      </c>
      <c r="F15" s="94">
        <v>4640</v>
      </c>
      <c r="G15" s="94"/>
      <c r="H15" s="94">
        <v>6800</v>
      </c>
      <c r="I15" s="277"/>
      <c r="J15" s="18"/>
      <c r="K15" s="18"/>
      <c r="L15" s="608"/>
      <c r="M15" s="18"/>
      <c r="N15" s="18">
        <v>840</v>
      </c>
      <c r="O15" s="608"/>
      <c r="P15" s="18">
        <v>5000</v>
      </c>
      <c r="Q15" s="18"/>
      <c r="R15" s="295"/>
      <c r="S15" s="20">
        <v>1960</v>
      </c>
      <c r="T15" s="771">
        <f t="shared" si="3"/>
        <v>0</v>
      </c>
      <c r="U15" s="892">
        <v>0</v>
      </c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8"/>
      <c r="AH15" s="18"/>
      <c r="AI15" s="520"/>
      <c r="AJ15" s="77"/>
      <c r="AK15" s="21"/>
      <c r="AL15" s="525"/>
      <c r="AM15" s="22">
        <f t="shared" si="0"/>
        <v>22540</v>
      </c>
      <c r="AN15" s="423">
        <v>31740</v>
      </c>
      <c r="AO15" s="24">
        <v>0</v>
      </c>
      <c r="AP15" s="25">
        <f t="shared" si="1"/>
        <v>41.525423728813557</v>
      </c>
      <c r="AQ15" s="301">
        <f t="shared" si="2"/>
        <v>31740</v>
      </c>
    </row>
    <row r="16" spans="2:43" ht="26.25" customHeight="1" x14ac:dyDescent="0.2">
      <c r="B16" s="152" t="s">
        <v>49</v>
      </c>
      <c r="C16" s="94">
        <v>0</v>
      </c>
      <c r="D16" s="94"/>
      <c r="E16" s="94">
        <v>9040</v>
      </c>
      <c r="F16" s="94">
        <v>4740</v>
      </c>
      <c r="G16" s="94"/>
      <c r="H16" s="94">
        <v>8510</v>
      </c>
      <c r="I16" s="277"/>
      <c r="J16" s="18"/>
      <c r="K16" s="18"/>
      <c r="L16" s="608"/>
      <c r="M16" s="18"/>
      <c r="N16" s="18">
        <v>630</v>
      </c>
      <c r="O16" s="608"/>
      <c r="P16" s="18">
        <v>2470</v>
      </c>
      <c r="Q16" s="18"/>
      <c r="R16" s="295"/>
      <c r="S16" s="20">
        <v>220</v>
      </c>
      <c r="T16" s="771">
        <f t="shared" si="3"/>
        <v>0</v>
      </c>
      <c r="U16" s="892">
        <v>0</v>
      </c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8"/>
      <c r="AH16" s="18"/>
      <c r="AI16" s="520"/>
      <c r="AJ16" s="77"/>
      <c r="AK16" s="21"/>
      <c r="AL16" s="525"/>
      <c r="AM16" s="22">
        <f t="shared" si="0"/>
        <v>25610</v>
      </c>
      <c r="AN16" s="423">
        <v>23550</v>
      </c>
      <c r="AO16" s="24">
        <v>0</v>
      </c>
      <c r="AP16" s="25">
        <f t="shared" si="1"/>
        <v>52.095199349064281</v>
      </c>
      <c r="AQ16" s="301">
        <f t="shared" si="2"/>
        <v>23550</v>
      </c>
    </row>
    <row r="17" spans="2:43" ht="26.25" customHeight="1" x14ac:dyDescent="0.2">
      <c r="B17" s="152" t="s">
        <v>50</v>
      </c>
      <c r="C17" s="94">
        <v>1720</v>
      </c>
      <c r="D17" s="94"/>
      <c r="E17" s="94">
        <v>6720</v>
      </c>
      <c r="F17" s="94">
        <v>200</v>
      </c>
      <c r="G17" s="94"/>
      <c r="H17" s="94">
        <v>4690</v>
      </c>
      <c r="I17" s="277"/>
      <c r="J17" s="18"/>
      <c r="K17" s="18"/>
      <c r="L17" s="608"/>
      <c r="M17" s="18"/>
      <c r="N17" s="18">
        <v>440</v>
      </c>
      <c r="O17" s="608"/>
      <c r="P17" s="18">
        <v>3340</v>
      </c>
      <c r="Q17" s="18"/>
      <c r="R17" s="295"/>
      <c r="S17" s="20">
        <v>0</v>
      </c>
      <c r="T17" s="771">
        <f t="shared" si="3"/>
        <v>46</v>
      </c>
      <c r="U17" s="892">
        <v>0</v>
      </c>
      <c r="V17" s="467"/>
      <c r="W17" s="467"/>
      <c r="X17" s="467">
        <v>46</v>
      </c>
      <c r="Y17" s="467"/>
      <c r="Z17" s="467"/>
      <c r="AA17" s="467"/>
      <c r="AB17" s="467"/>
      <c r="AC17" s="467"/>
      <c r="AD17" s="477"/>
      <c r="AE17" s="512"/>
      <c r="AF17" s="17"/>
      <c r="AG17" s="18"/>
      <c r="AH17" s="18"/>
      <c r="AI17" s="520"/>
      <c r="AJ17" s="77"/>
      <c r="AK17" s="21"/>
      <c r="AL17" s="525"/>
      <c r="AM17" s="22">
        <f t="shared" si="0"/>
        <v>17156</v>
      </c>
      <c r="AN17" s="423">
        <v>16200</v>
      </c>
      <c r="AO17" s="24">
        <v>0</v>
      </c>
      <c r="AP17" s="25">
        <f t="shared" si="1"/>
        <v>51.433025542631007</v>
      </c>
      <c r="AQ17" s="301">
        <f t="shared" si="2"/>
        <v>16200</v>
      </c>
    </row>
    <row r="18" spans="2:43" ht="26.25" customHeight="1" x14ac:dyDescent="0.2">
      <c r="B18" s="151" t="s">
        <v>51</v>
      </c>
      <c r="C18" s="94">
        <v>1130</v>
      </c>
      <c r="D18" s="94"/>
      <c r="E18" s="94">
        <v>1380</v>
      </c>
      <c r="F18" s="94">
        <v>1530</v>
      </c>
      <c r="G18" s="94">
        <v>0</v>
      </c>
      <c r="H18" s="94">
        <v>4860</v>
      </c>
      <c r="I18" s="277"/>
      <c r="J18" s="18">
        <v>0</v>
      </c>
      <c r="K18" s="18"/>
      <c r="L18" s="608"/>
      <c r="M18" s="18"/>
      <c r="N18" s="18">
        <v>440</v>
      </c>
      <c r="O18" s="608"/>
      <c r="P18" s="18">
        <v>2220</v>
      </c>
      <c r="Q18" s="18">
        <v>0</v>
      </c>
      <c r="R18" s="295"/>
      <c r="S18" s="20">
        <v>620</v>
      </c>
      <c r="T18" s="771">
        <f t="shared" si="3"/>
        <v>0</v>
      </c>
      <c r="U18" s="892">
        <v>0</v>
      </c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8"/>
      <c r="AH18" s="18"/>
      <c r="AI18" s="520"/>
      <c r="AJ18" s="77"/>
      <c r="AK18" s="21"/>
      <c r="AL18" s="525"/>
      <c r="AM18" s="22">
        <f t="shared" si="0"/>
        <v>12180</v>
      </c>
      <c r="AN18" s="423">
        <v>18350</v>
      </c>
      <c r="AO18" s="24">
        <v>0</v>
      </c>
      <c r="AP18" s="25">
        <f t="shared" si="1"/>
        <v>39.895185063871601</v>
      </c>
      <c r="AQ18" s="301">
        <f t="shared" si="2"/>
        <v>18350</v>
      </c>
    </row>
    <row r="19" spans="2:43" ht="26.25" customHeight="1" thickBot="1" x14ac:dyDescent="0.25">
      <c r="B19" s="152" t="s">
        <v>52</v>
      </c>
      <c r="C19" s="261">
        <v>1280</v>
      </c>
      <c r="D19" s="261">
        <v>92880</v>
      </c>
      <c r="E19" s="261">
        <v>800</v>
      </c>
      <c r="F19" s="261">
        <v>3380</v>
      </c>
      <c r="G19" s="261"/>
      <c r="H19" s="261">
        <v>5520</v>
      </c>
      <c r="I19" s="333"/>
      <c r="J19" s="79"/>
      <c r="K19" s="261"/>
      <c r="L19" s="333"/>
      <c r="M19" s="261"/>
      <c r="N19" s="261">
        <v>0</v>
      </c>
      <c r="O19" s="333"/>
      <c r="P19" s="79">
        <v>3810</v>
      </c>
      <c r="Q19" s="79"/>
      <c r="R19" s="295"/>
      <c r="S19" s="80">
        <v>2480</v>
      </c>
      <c r="T19" s="771">
        <f t="shared" si="3"/>
        <v>0</v>
      </c>
      <c r="U19" s="892">
        <v>0</v>
      </c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98"/>
      <c r="AH19" s="98"/>
      <c r="AI19" s="836"/>
      <c r="AJ19" s="481"/>
      <c r="AK19" s="192"/>
      <c r="AL19" s="527"/>
      <c r="AM19" s="27">
        <f t="shared" si="0"/>
        <v>110150</v>
      </c>
      <c r="AN19" s="643">
        <v>9840</v>
      </c>
      <c r="AO19" s="194">
        <v>0</v>
      </c>
      <c r="AP19" s="33">
        <f t="shared" si="1"/>
        <v>91.799316609717479</v>
      </c>
      <c r="AQ19" s="323">
        <f t="shared" si="2"/>
        <v>9840</v>
      </c>
    </row>
    <row r="20" spans="2:43" ht="26.25" customHeight="1" thickBot="1" x14ac:dyDescent="0.25">
      <c r="B20" s="265" t="s">
        <v>53</v>
      </c>
      <c r="C20" s="82">
        <f t="shared" ref="C20:AO20" si="4">SUM(C8:C19)</f>
        <v>4350</v>
      </c>
      <c r="D20" s="82">
        <f t="shared" si="4"/>
        <v>92880</v>
      </c>
      <c r="E20" s="83">
        <f t="shared" si="4"/>
        <v>45450</v>
      </c>
      <c r="F20" s="83">
        <f t="shared" si="4"/>
        <v>38110</v>
      </c>
      <c r="G20" s="83">
        <f t="shared" si="4"/>
        <v>0</v>
      </c>
      <c r="H20" s="83">
        <f t="shared" si="4"/>
        <v>65650</v>
      </c>
      <c r="I20" s="195">
        <f t="shared" si="4"/>
        <v>0</v>
      </c>
      <c r="J20" s="83">
        <f>SUM(J8:J19)</f>
        <v>0</v>
      </c>
      <c r="K20" s="83">
        <f t="shared" si="4"/>
        <v>0</v>
      </c>
      <c r="L20" s="328">
        <f>SUM(L8:L19)</f>
        <v>0</v>
      </c>
      <c r="M20" s="83">
        <f t="shared" si="4"/>
        <v>0</v>
      </c>
      <c r="N20" s="83">
        <f t="shared" si="4"/>
        <v>4950</v>
      </c>
      <c r="O20" s="328">
        <f t="shared" si="4"/>
        <v>0</v>
      </c>
      <c r="P20" s="83">
        <f t="shared" si="4"/>
        <v>38580</v>
      </c>
      <c r="Q20" s="83">
        <f t="shared" si="4"/>
        <v>0</v>
      </c>
      <c r="R20" s="83">
        <f t="shared" si="4"/>
        <v>0</v>
      </c>
      <c r="S20" s="84">
        <f t="shared" si="4"/>
        <v>7040</v>
      </c>
      <c r="T20" s="748">
        <f t="shared" si="4"/>
        <v>92</v>
      </c>
      <c r="U20" s="893">
        <f t="shared" si="4"/>
        <v>0</v>
      </c>
      <c r="V20" s="197">
        <f t="shared" si="4"/>
        <v>0</v>
      </c>
      <c r="W20" s="196">
        <f t="shared" si="4"/>
        <v>0</v>
      </c>
      <c r="X20" s="196">
        <f t="shared" si="4"/>
        <v>92</v>
      </c>
      <c r="Y20" s="196">
        <f t="shared" si="4"/>
        <v>0</v>
      </c>
      <c r="Z20" s="196">
        <f t="shared" si="4"/>
        <v>0</v>
      </c>
      <c r="AA20" s="196">
        <f t="shared" si="4"/>
        <v>0</v>
      </c>
      <c r="AB20" s="196">
        <f t="shared" si="4"/>
        <v>0</v>
      </c>
      <c r="AC20" s="196">
        <f t="shared" si="4"/>
        <v>0</v>
      </c>
      <c r="AD20" s="196">
        <f t="shared" si="4"/>
        <v>0</v>
      </c>
      <c r="AE20" s="196">
        <f t="shared" si="4"/>
        <v>0</v>
      </c>
      <c r="AF20" s="547">
        <f t="shared" si="4"/>
        <v>0</v>
      </c>
      <c r="AG20" s="196">
        <f t="shared" si="4"/>
        <v>0</v>
      </c>
      <c r="AH20" s="196">
        <f t="shared" si="4"/>
        <v>0</v>
      </c>
      <c r="AI20" s="87">
        <f t="shared" si="4"/>
        <v>0</v>
      </c>
      <c r="AJ20" s="86">
        <f t="shared" si="4"/>
        <v>0</v>
      </c>
      <c r="AK20" s="197">
        <f t="shared" si="4"/>
        <v>0</v>
      </c>
      <c r="AL20" s="598">
        <f t="shared" si="4"/>
        <v>0</v>
      </c>
      <c r="AM20" s="36">
        <f t="shared" si="0"/>
        <v>297102</v>
      </c>
      <c r="AN20" s="644">
        <f t="shared" si="4"/>
        <v>271510</v>
      </c>
      <c r="AO20" s="199">
        <f t="shared" si="4"/>
        <v>0</v>
      </c>
      <c r="AP20" s="37">
        <f t="shared" si="1"/>
        <v>52.250392183070353</v>
      </c>
      <c r="AQ20" s="200">
        <f t="shared" si="2"/>
        <v>271510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2023 -COASSOLO T.SE.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151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548" t="s">
        <v>184</v>
      </c>
      <c r="W27" s="549" t="s">
        <v>183</v>
      </c>
      <c r="X27" s="549" t="s">
        <v>182</v>
      </c>
      <c r="Y27" s="549" t="s">
        <v>185</v>
      </c>
      <c r="Z27" s="549" t="s">
        <v>181</v>
      </c>
      <c r="AA27" s="549" t="s">
        <v>191</v>
      </c>
      <c r="AB27" s="549" t="s">
        <v>192</v>
      </c>
      <c r="AC27" s="549" t="s">
        <v>186</v>
      </c>
      <c r="AD27" s="549" t="s">
        <v>193</v>
      </c>
      <c r="AE27" s="549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Foglio2!D12</f>
        <v>0</v>
      </c>
      <c r="D29" s="340">
        <v>0</v>
      </c>
      <c r="E29" s="215">
        <f>Foglio2!E12</f>
        <v>875.8967026734291</v>
      </c>
      <c r="F29" s="215">
        <f>Foglio2!F12</f>
        <v>203.78301786363014</v>
      </c>
      <c r="G29" s="329">
        <f>Foglio2!G12</f>
        <v>0</v>
      </c>
      <c r="H29" s="329">
        <f>Foglio2!H12</f>
        <v>85.740102849590599</v>
      </c>
      <c r="I29" s="329">
        <f>Foglio2!I12</f>
        <v>0</v>
      </c>
      <c r="J29" s="277">
        <f>Foglio2!J12</f>
        <v>0</v>
      </c>
      <c r="K29" s="215">
        <f>Foglio2!K12</f>
        <v>121.61341565149449</v>
      </c>
      <c r="L29" s="215">
        <f>Foglio2!L12</f>
        <v>112.08005873061319</v>
      </c>
      <c r="M29" s="215">
        <f>Foglio2!M12</f>
        <v>1010.3494943545596</v>
      </c>
      <c r="N29" s="215">
        <f>Foglio2!N12</f>
        <v>0</v>
      </c>
      <c r="O29" s="215">
        <f>Foglio2!O12</f>
        <v>0</v>
      </c>
      <c r="P29" s="329">
        <f>Foglio2!P12</f>
        <v>0</v>
      </c>
      <c r="Q29" s="329">
        <f>Foglio2!Q12</f>
        <v>0</v>
      </c>
      <c r="R29" s="215">
        <f t="shared" ref="R29:R34" si="5">SUM(AF29:AI29)</f>
        <v>274.44466810538302</v>
      </c>
      <c r="S29" s="619">
        <f>Foglio2!T12</f>
        <v>1678.5548634834274</v>
      </c>
      <c r="T29" s="842">
        <f t="shared" ref="T29:T34" si="6">SUM(V29:AE29)</f>
        <v>143.46199429967814</v>
      </c>
      <c r="U29" s="437">
        <f>Foglio2!V12</f>
        <v>984.66473135145372</v>
      </c>
      <c r="V29" s="844">
        <f>Foglio2!W12</f>
        <v>0</v>
      </c>
      <c r="W29" s="489">
        <f>Foglio2!X12</f>
        <v>6.0379930813526199</v>
      </c>
      <c r="X29" s="489">
        <f>Foglio2!Y12</f>
        <v>9.5315536377310579</v>
      </c>
      <c r="Y29" s="489">
        <f>Foglio2!Z12</f>
        <v>1.336232814320246</v>
      </c>
      <c r="Z29" s="489">
        <f>Foglio2!AA12</f>
        <v>11.396749509452031</v>
      </c>
      <c r="AA29" s="489">
        <f>Foglio2!AB12</f>
        <v>51.194607540639247</v>
      </c>
      <c r="AB29" s="489">
        <f>Foglio2!AC12</f>
        <v>6.3030757044363925</v>
      </c>
      <c r="AC29" s="489">
        <f>Foglio2!AD12</f>
        <v>2.9802259529463702</v>
      </c>
      <c r="AD29" s="489">
        <f>Foglio2!AE12</f>
        <v>16.121351363053982</v>
      </c>
      <c r="AE29" s="845">
        <f>Foglio2!AF12</f>
        <v>38.560204695746201</v>
      </c>
      <c r="AF29" s="434">
        <f>Foglio2!AG12</f>
        <v>85.758135681092895</v>
      </c>
      <c r="AG29" s="215">
        <f>Foglio2!AH12</f>
        <v>129.59895453509523</v>
      </c>
      <c r="AH29" s="215">
        <f>Foglio2!AI12</f>
        <v>57.17008680611724</v>
      </c>
      <c r="AI29" s="619">
        <f>Foglio2!AJ12</f>
        <v>1.9174910830776364</v>
      </c>
      <c r="AJ29" s="606"/>
      <c r="AK29" s="753"/>
      <c r="AL29" s="847"/>
      <c r="AM29" s="55">
        <f>SUM(C29:S29)+T29+U29+AJ29+AK29+AL29</f>
        <v>5490.5890493632596</v>
      </c>
      <c r="AN29" s="222">
        <v>0</v>
      </c>
      <c r="AO29" s="223">
        <v>0</v>
      </c>
      <c r="AP29" s="58">
        <f>(AM29*100)/(AM29+AQ29)</f>
        <v>100</v>
      </c>
      <c r="AQ29" s="652">
        <f>AN29+AO29</f>
        <v>0</v>
      </c>
    </row>
    <row r="30" spans="2:43" ht="26.25" customHeight="1" x14ac:dyDescent="0.2">
      <c r="B30" s="151" t="s">
        <v>42</v>
      </c>
      <c r="C30" s="340">
        <f t="shared" ref="C30:Q32" si="7">C29</f>
        <v>0</v>
      </c>
      <c r="D30" s="340">
        <f t="shared" si="7"/>
        <v>0</v>
      </c>
      <c r="E30" s="434">
        <f t="shared" si="7"/>
        <v>875.8967026734291</v>
      </c>
      <c r="F30" s="434">
        <f t="shared" si="7"/>
        <v>203.78301786363014</v>
      </c>
      <c r="G30" s="340">
        <f t="shared" si="7"/>
        <v>0</v>
      </c>
      <c r="H30" s="340">
        <f t="shared" si="7"/>
        <v>85.740102849590599</v>
      </c>
      <c r="I30" s="340">
        <f t="shared" si="7"/>
        <v>0</v>
      </c>
      <c r="J30" s="19">
        <f t="shared" si="7"/>
        <v>0</v>
      </c>
      <c r="K30" s="434">
        <f t="shared" si="7"/>
        <v>121.61341565149449</v>
      </c>
      <c r="L30" s="434">
        <f t="shared" si="7"/>
        <v>112.08005873061319</v>
      </c>
      <c r="M30" s="434">
        <f t="shared" si="7"/>
        <v>1010.3494943545596</v>
      </c>
      <c r="N30" s="434">
        <f t="shared" si="7"/>
        <v>0</v>
      </c>
      <c r="O30" s="434">
        <f t="shared" si="7"/>
        <v>0</v>
      </c>
      <c r="P30" s="340">
        <f t="shared" si="7"/>
        <v>0</v>
      </c>
      <c r="Q30" s="340">
        <f t="shared" si="7"/>
        <v>0</v>
      </c>
      <c r="R30" s="215">
        <f t="shared" si="5"/>
        <v>274.44466810538302</v>
      </c>
      <c r="S30" s="437">
        <f t="shared" ref="S30:S35" si="8">S29</f>
        <v>1678.5548634834274</v>
      </c>
      <c r="T30" s="842">
        <f t="shared" si="6"/>
        <v>143.46199429967814</v>
      </c>
      <c r="U30" s="437">
        <f t="shared" ref="U30:AI32" si="9">U29</f>
        <v>984.66473135145372</v>
      </c>
      <c r="V30" s="844">
        <f t="shared" si="9"/>
        <v>0</v>
      </c>
      <c r="W30" s="433">
        <f t="shared" si="9"/>
        <v>6.0379930813526199</v>
      </c>
      <c r="X30" s="433">
        <f t="shared" si="9"/>
        <v>9.5315536377310579</v>
      </c>
      <c r="Y30" s="433">
        <f t="shared" si="9"/>
        <v>1.336232814320246</v>
      </c>
      <c r="Z30" s="433">
        <f t="shared" si="9"/>
        <v>11.396749509452031</v>
      </c>
      <c r="AA30" s="433">
        <f t="shared" si="9"/>
        <v>51.194607540639247</v>
      </c>
      <c r="AB30" s="433">
        <f t="shared" si="9"/>
        <v>6.3030757044363925</v>
      </c>
      <c r="AC30" s="433">
        <f t="shared" si="9"/>
        <v>2.9802259529463702</v>
      </c>
      <c r="AD30" s="433">
        <f t="shared" si="9"/>
        <v>16.121351363053982</v>
      </c>
      <c r="AE30" s="846">
        <f t="shared" si="9"/>
        <v>38.560204695746201</v>
      </c>
      <c r="AF30" s="434">
        <f t="shared" si="9"/>
        <v>85.758135681092895</v>
      </c>
      <c r="AG30" s="434">
        <f t="shared" si="9"/>
        <v>129.59895453509523</v>
      </c>
      <c r="AH30" s="434">
        <f t="shared" si="9"/>
        <v>57.17008680611724</v>
      </c>
      <c r="AI30" s="437">
        <f t="shared" si="9"/>
        <v>1.9174910830776364</v>
      </c>
      <c r="AJ30" s="606"/>
      <c r="AK30" s="753"/>
      <c r="AL30" s="847"/>
      <c r="AM30" s="55">
        <f t="shared" ref="AM30:AM40" si="10">SUM(C30:S30)+T30+U30+AJ30+AK30+AL30</f>
        <v>5490.5890493632596</v>
      </c>
      <c r="AN30" s="56"/>
      <c r="AO30" s="57"/>
      <c r="AP30" s="58">
        <f t="shared" ref="AP30:AP41" si="11">(AM30*100)/(AM30+AQ30)</f>
        <v>100</v>
      </c>
      <c r="AQ30" s="652">
        <f t="shared" ref="AQ30:AQ41" si="12">AN30+AO30</f>
        <v>0</v>
      </c>
    </row>
    <row r="31" spans="2:43" ht="26.25" customHeight="1" x14ac:dyDescent="0.2">
      <c r="B31" s="152" t="s">
        <v>43</v>
      </c>
      <c r="C31" s="340">
        <f t="shared" si="7"/>
        <v>0</v>
      </c>
      <c r="D31" s="340">
        <f t="shared" si="7"/>
        <v>0</v>
      </c>
      <c r="E31" s="434">
        <f t="shared" si="7"/>
        <v>875.8967026734291</v>
      </c>
      <c r="F31" s="434">
        <f t="shared" si="7"/>
        <v>203.78301786363014</v>
      </c>
      <c r="G31" s="340">
        <f t="shared" si="7"/>
        <v>0</v>
      </c>
      <c r="H31" s="340">
        <f t="shared" si="7"/>
        <v>85.740102849590599</v>
      </c>
      <c r="I31" s="340">
        <f t="shared" si="7"/>
        <v>0</v>
      </c>
      <c r="J31" s="19">
        <f t="shared" si="7"/>
        <v>0</v>
      </c>
      <c r="K31" s="434">
        <f t="shared" si="7"/>
        <v>121.61341565149449</v>
      </c>
      <c r="L31" s="434">
        <f t="shared" si="7"/>
        <v>112.08005873061319</v>
      </c>
      <c r="M31" s="434">
        <f t="shared" si="7"/>
        <v>1010.3494943545596</v>
      </c>
      <c r="N31" s="434">
        <f t="shared" si="7"/>
        <v>0</v>
      </c>
      <c r="O31" s="434">
        <f t="shared" si="7"/>
        <v>0</v>
      </c>
      <c r="P31" s="340">
        <f t="shared" si="7"/>
        <v>0</v>
      </c>
      <c r="Q31" s="340">
        <f t="shared" si="7"/>
        <v>0</v>
      </c>
      <c r="R31" s="215">
        <f t="shared" si="5"/>
        <v>274.44466810538302</v>
      </c>
      <c r="S31" s="437">
        <f t="shared" si="8"/>
        <v>1678.5548634834274</v>
      </c>
      <c r="T31" s="842">
        <f t="shared" si="6"/>
        <v>143.46199429967814</v>
      </c>
      <c r="U31" s="437">
        <f t="shared" si="9"/>
        <v>984.66473135145372</v>
      </c>
      <c r="V31" s="844">
        <f t="shared" si="9"/>
        <v>0</v>
      </c>
      <c r="W31" s="433">
        <f t="shared" si="9"/>
        <v>6.0379930813526199</v>
      </c>
      <c r="X31" s="433">
        <f t="shared" si="9"/>
        <v>9.5315536377310579</v>
      </c>
      <c r="Y31" s="433">
        <f t="shared" si="9"/>
        <v>1.336232814320246</v>
      </c>
      <c r="Z31" s="433">
        <f t="shared" si="9"/>
        <v>11.396749509452031</v>
      </c>
      <c r="AA31" s="433">
        <f t="shared" si="9"/>
        <v>51.194607540639247</v>
      </c>
      <c r="AB31" s="433">
        <f t="shared" si="9"/>
        <v>6.3030757044363925</v>
      </c>
      <c r="AC31" s="433">
        <f t="shared" si="9"/>
        <v>2.9802259529463702</v>
      </c>
      <c r="AD31" s="433">
        <f t="shared" si="9"/>
        <v>16.121351363053982</v>
      </c>
      <c r="AE31" s="846">
        <f t="shared" si="9"/>
        <v>38.560204695746201</v>
      </c>
      <c r="AF31" s="434">
        <f t="shared" si="9"/>
        <v>85.758135681092895</v>
      </c>
      <c r="AG31" s="434">
        <f t="shared" si="9"/>
        <v>129.59895453509523</v>
      </c>
      <c r="AH31" s="434">
        <f t="shared" si="9"/>
        <v>57.17008680611724</v>
      </c>
      <c r="AI31" s="437">
        <f t="shared" si="9"/>
        <v>1.9174910830776364</v>
      </c>
      <c r="AJ31" s="606"/>
      <c r="AK31" s="753"/>
      <c r="AL31" s="847"/>
      <c r="AM31" s="55">
        <f t="shared" si="10"/>
        <v>5490.5890493632596</v>
      </c>
      <c r="AN31" s="56"/>
      <c r="AO31" s="57"/>
      <c r="AP31" s="58">
        <f t="shared" si="11"/>
        <v>100</v>
      </c>
      <c r="AQ31" s="652">
        <f t="shared" si="12"/>
        <v>0</v>
      </c>
    </row>
    <row r="32" spans="2:43" ht="26.25" customHeight="1" x14ac:dyDescent="0.2">
      <c r="B32" s="152" t="s">
        <v>44</v>
      </c>
      <c r="C32" s="340">
        <f t="shared" si="7"/>
        <v>0</v>
      </c>
      <c r="D32" s="340">
        <f t="shared" si="7"/>
        <v>0</v>
      </c>
      <c r="E32" s="434">
        <f t="shared" si="7"/>
        <v>875.8967026734291</v>
      </c>
      <c r="F32" s="434">
        <f t="shared" si="7"/>
        <v>203.78301786363014</v>
      </c>
      <c r="G32" s="340">
        <f t="shared" si="7"/>
        <v>0</v>
      </c>
      <c r="H32" s="340">
        <f t="shared" si="7"/>
        <v>85.740102849590599</v>
      </c>
      <c r="I32" s="340">
        <f t="shared" si="7"/>
        <v>0</v>
      </c>
      <c r="J32" s="19">
        <f t="shared" si="7"/>
        <v>0</v>
      </c>
      <c r="K32" s="434">
        <f t="shared" si="7"/>
        <v>121.61341565149449</v>
      </c>
      <c r="L32" s="434">
        <f t="shared" si="7"/>
        <v>112.08005873061319</v>
      </c>
      <c r="M32" s="434">
        <f t="shared" si="7"/>
        <v>1010.3494943545596</v>
      </c>
      <c r="N32" s="434">
        <f t="shared" si="7"/>
        <v>0</v>
      </c>
      <c r="O32" s="434">
        <f t="shared" si="7"/>
        <v>0</v>
      </c>
      <c r="P32" s="340">
        <f t="shared" si="7"/>
        <v>0</v>
      </c>
      <c r="Q32" s="340">
        <f t="shared" si="7"/>
        <v>0</v>
      </c>
      <c r="R32" s="215">
        <f t="shared" si="5"/>
        <v>274.44466810538302</v>
      </c>
      <c r="S32" s="437">
        <f t="shared" si="8"/>
        <v>1678.5548634834274</v>
      </c>
      <c r="T32" s="842">
        <f t="shared" si="6"/>
        <v>143.46199429967814</v>
      </c>
      <c r="U32" s="437">
        <f t="shared" si="9"/>
        <v>984.66473135145372</v>
      </c>
      <c r="V32" s="844">
        <f t="shared" si="9"/>
        <v>0</v>
      </c>
      <c r="W32" s="433">
        <f t="shared" si="9"/>
        <v>6.0379930813526199</v>
      </c>
      <c r="X32" s="433">
        <f t="shared" si="9"/>
        <v>9.5315536377310579</v>
      </c>
      <c r="Y32" s="433">
        <f t="shared" si="9"/>
        <v>1.336232814320246</v>
      </c>
      <c r="Z32" s="433">
        <f t="shared" si="9"/>
        <v>11.396749509452031</v>
      </c>
      <c r="AA32" s="433">
        <f t="shared" si="9"/>
        <v>51.194607540639247</v>
      </c>
      <c r="AB32" s="433">
        <f t="shared" si="9"/>
        <v>6.3030757044363925</v>
      </c>
      <c r="AC32" s="433">
        <f t="shared" si="9"/>
        <v>2.9802259529463702</v>
      </c>
      <c r="AD32" s="433">
        <f t="shared" si="9"/>
        <v>16.121351363053982</v>
      </c>
      <c r="AE32" s="846">
        <f t="shared" si="9"/>
        <v>38.560204695746201</v>
      </c>
      <c r="AF32" s="434">
        <f t="shared" si="9"/>
        <v>85.758135681092895</v>
      </c>
      <c r="AG32" s="434">
        <f t="shared" si="9"/>
        <v>129.59895453509523</v>
      </c>
      <c r="AH32" s="434">
        <f t="shared" si="9"/>
        <v>57.17008680611724</v>
      </c>
      <c r="AI32" s="437">
        <f t="shared" si="9"/>
        <v>1.9174910830776364</v>
      </c>
      <c r="AJ32" s="606"/>
      <c r="AK32" s="753"/>
      <c r="AL32" s="847"/>
      <c r="AM32" s="55">
        <f t="shared" si="10"/>
        <v>5490.5890493632596</v>
      </c>
      <c r="AN32" s="56"/>
      <c r="AO32" s="57"/>
      <c r="AP32" s="58">
        <f t="shared" si="11"/>
        <v>100</v>
      </c>
      <c r="AQ32" s="652">
        <f t="shared" si="12"/>
        <v>0</v>
      </c>
    </row>
    <row r="33" spans="2:43" ht="26.25" customHeight="1" x14ac:dyDescent="0.2">
      <c r="B33" s="153" t="s">
        <v>45</v>
      </c>
      <c r="C33" s="340">
        <f t="shared" ref="C33:Q33" si="13">C32</f>
        <v>0</v>
      </c>
      <c r="D33" s="340">
        <f t="shared" si="13"/>
        <v>0</v>
      </c>
      <c r="E33" s="434">
        <f t="shared" si="13"/>
        <v>875.8967026734291</v>
      </c>
      <c r="F33" s="434">
        <f t="shared" si="13"/>
        <v>203.78301786363014</v>
      </c>
      <c r="G33" s="340">
        <f t="shared" si="13"/>
        <v>0</v>
      </c>
      <c r="H33" s="340">
        <f t="shared" si="13"/>
        <v>85.740102849590599</v>
      </c>
      <c r="I33" s="340">
        <f t="shared" si="13"/>
        <v>0</v>
      </c>
      <c r="J33" s="19">
        <f t="shared" si="13"/>
        <v>0</v>
      </c>
      <c r="K33" s="434">
        <f t="shared" si="13"/>
        <v>121.61341565149449</v>
      </c>
      <c r="L33" s="434">
        <f t="shared" si="13"/>
        <v>112.08005873061319</v>
      </c>
      <c r="M33" s="434">
        <f t="shared" si="13"/>
        <v>1010.3494943545596</v>
      </c>
      <c r="N33" s="434">
        <f t="shared" si="13"/>
        <v>0</v>
      </c>
      <c r="O33" s="434">
        <f t="shared" si="13"/>
        <v>0</v>
      </c>
      <c r="P33" s="340">
        <f t="shared" si="13"/>
        <v>0</v>
      </c>
      <c r="Q33" s="340">
        <f t="shared" si="13"/>
        <v>0</v>
      </c>
      <c r="R33" s="215">
        <f t="shared" si="5"/>
        <v>274.44466810538302</v>
      </c>
      <c r="S33" s="437">
        <f t="shared" si="8"/>
        <v>1678.5548634834274</v>
      </c>
      <c r="T33" s="842">
        <f t="shared" si="6"/>
        <v>143.46199429967814</v>
      </c>
      <c r="U33" s="437">
        <f t="shared" ref="U33:AI33" si="14">U32</f>
        <v>984.66473135145372</v>
      </c>
      <c r="V33" s="844">
        <f t="shared" si="14"/>
        <v>0</v>
      </c>
      <c r="W33" s="433">
        <f t="shared" si="14"/>
        <v>6.0379930813526199</v>
      </c>
      <c r="X33" s="433">
        <f t="shared" si="14"/>
        <v>9.5315536377310579</v>
      </c>
      <c r="Y33" s="433">
        <f t="shared" si="14"/>
        <v>1.336232814320246</v>
      </c>
      <c r="Z33" s="433">
        <f t="shared" si="14"/>
        <v>11.396749509452031</v>
      </c>
      <c r="AA33" s="433">
        <f t="shared" si="14"/>
        <v>51.194607540639247</v>
      </c>
      <c r="AB33" s="433">
        <f t="shared" si="14"/>
        <v>6.3030757044363925</v>
      </c>
      <c r="AC33" s="433">
        <f t="shared" si="14"/>
        <v>2.9802259529463702</v>
      </c>
      <c r="AD33" s="433">
        <f t="shared" si="14"/>
        <v>16.121351363053982</v>
      </c>
      <c r="AE33" s="846">
        <f t="shared" si="14"/>
        <v>38.560204695746201</v>
      </c>
      <c r="AF33" s="434">
        <f t="shared" si="14"/>
        <v>85.758135681092895</v>
      </c>
      <c r="AG33" s="434">
        <f t="shared" si="14"/>
        <v>129.59895453509523</v>
      </c>
      <c r="AH33" s="434">
        <f t="shared" si="14"/>
        <v>57.17008680611724</v>
      </c>
      <c r="AI33" s="437">
        <f t="shared" si="14"/>
        <v>1.9174910830776364</v>
      </c>
      <c r="AJ33" s="606"/>
      <c r="AK33" s="753"/>
      <c r="AL33" s="847"/>
      <c r="AM33" s="55">
        <f t="shared" si="10"/>
        <v>5490.5890493632596</v>
      </c>
      <c r="AN33" s="56"/>
      <c r="AO33" s="57"/>
      <c r="AP33" s="58">
        <f t="shared" si="11"/>
        <v>100</v>
      </c>
      <c r="AQ33" s="652">
        <f t="shared" si="12"/>
        <v>0</v>
      </c>
    </row>
    <row r="34" spans="2:43" ht="26.25" customHeight="1" x14ac:dyDescent="0.2">
      <c r="B34" s="151" t="s">
        <v>46</v>
      </c>
      <c r="C34" s="340">
        <f t="shared" ref="C34:Q38" si="15">C33</f>
        <v>0</v>
      </c>
      <c r="D34" s="340">
        <f t="shared" si="15"/>
        <v>0</v>
      </c>
      <c r="E34" s="434">
        <f t="shared" si="15"/>
        <v>875.8967026734291</v>
      </c>
      <c r="F34" s="434">
        <f t="shared" si="15"/>
        <v>203.78301786363014</v>
      </c>
      <c r="G34" s="340">
        <f t="shared" si="15"/>
        <v>0</v>
      </c>
      <c r="H34" s="340">
        <f t="shared" si="15"/>
        <v>85.740102849590599</v>
      </c>
      <c r="I34" s="340">
        <f t="shared" si="15"/>
        <v>0</v>
      </c>
      <c r="J34" s="19">
        <f t="shared" si="15"/>
        <v>0</v>
      </c>
      <c r="K34" s="434">
        <f t="shared" si="15"/>
        <v>121.61341565149449</v>
      </c>
      <c r="L34" s="434">
        <f t="shared" si="15"/>
        <v>112.08005873061319</v>
      </c>
      <c r="M34" s="434">
        <f t="shared" si="15"/>
        <v>1010.3494943545596</v>
      </c>
      <c r="N34" s="434">
        <f t="shared" si="15"/>
        <v>0</v>
      </c>
      <c r="O34" s="434">
        <f t="shared" si="15"/>
        <v>0</v>
      </c>
      <c r="P34" s="340">
        <f t="shared" si="15"/>
        <v>0</v>
      </c>
      <c r="Q34" s="340">
        <f t="shared" si="15"/>
        <v>0</v>
      </c>
      <c r="R34" s="215">
        <f t="shared" si="5"/>
        <v>274.44466810538302</v>
      </c>
      <c r="S34" s="437">
        <f t="shared" si="8"/>
        <v>1678.5548634834274</v>
      </c>
      <c r="T34" s="842">
        <f t="shared" si="6"/>
        <v>143.46199429967814</v>
      </c>
      <c r="U34" s="437">
        <f t="shared" ref="U34:AI38" si="16">U33</f>
        <v>984.66473135145372</v>
      </c>
      <c r="V34" s="844">
        <f t="shared" si="16"/>
        <v>0</v>
      </c>
      <c r="W34" s="433">
        <f t="shared" si="16"/>
        <v>6.0379930813526199</v>
      </c>
      <c r="X34" s="433">
        <f t="shared" si="16"/>
        <v>9.5315536377310579</v>
      </c>
      <c r="Y34" s="433">
        <f t="shared" si="16"/>
        <v>1.336232814320246</v>
      </c>
      <c r="Z34" s="433">
        <f t="shared" si="16"/>
        <v>11.396749509452031</v>
      </c>
      <c r="AA34" s="433">
        <f t="shared" si="16"/>
        <v>51.194607540639247</v>
      </c>
      <c r="AB34" s="433">
        <f t="shared" si="16"/>
        <v>6.3030757044363925</v>
      </c>
      <c r="AC34" s="433">
        <f t="shared" si="16"/>
        <v>2.9802259529463702</v>
      </c>
      <c r="AD34" s="433">
        <f t="shared" si="16"/>
        <v>16.121351363053982</v>
      </c>
      <c r="AE34" s="846">
        <f t="shared" si="16"/>
        <v>38.560204695746201</v>
      </c>
      <c r="AF34" s="434">
        <f t="shared" si="16"/>
        <v>85.758135681092895</v>
      </c>
      <c r="AG34" s="434">
        <f t="shared" si="16"/>
        <v>129.59895453509523</v>
      </c>
      <c r="AH34" s="434">
        <f t="shared" si="16"/>
        <v>57.17008680611724</v>
      </c>
      <c r="AI34" s="437">
        <f t="shared" si="16"/>
        <v>1.9174910830776364</v>
      </c>
      <c r="AJ34" s="606"/>
      <c r="AK34" s="753"/>
      <c r="AL34" s="847"/>
      <c r="AM34" s="55">
        <f t="shared" si="10"/>
        <v>5490.5890493632596</v>
      </c>
      <c r="AN34" s="61"/>
      <c r="AO34" s="62"/>
      <c r="AP34" s="63">
        <f t="shared" si="11"/>
        <v>100</v>
      </c>
      <c r="AQ34" s="653">
        <f t="shared" si="12"/>
        <v>0</v>
      </c>
    </row>
    <row r="35" spans="2:43" ht="26.25" customHeight="1" x14ac:dyDescent="0.2">
      <c r="B35" s="152" t="s">
        <v>47</v>
      </c>
      <c r="C35" s="340">
        <f t="shared" si="15"/>
        <v>0</v>
      </c>
      <c r="D35" s="340">
        <f t="shared" si="15"/>
        <v>0</v>
      </c>
      <c r="E35" s="434">
        <f t="shared" si="15"/>
        <v>875.8967026734291</v>
      </c>
      <c r="F35" s="434">
        <f t="shared" si="15"/>
        <v>203.78301786363014</v>
      </c>
      <c r="G35" s="340">
        <f t="shared" si="15"/>
        <v>0</v>
      </c>
      <c r="H35" s="340">
        <f t="shared" si="15"/>
        <v>85.740102849590599</v>
      </c>
      <c r="I35" s="340">
        <f t="shared" si="15"/>
        <v>0</v>
      </c>
      <c r="J35" s="19">
        <f t="shared" si="15"/>
        <v>0</v>
      </c>
      <c r="K35" s="434">
        <f t="shared" si="15"/>
        <v>121.61341565149449</v>
      </c>
      <c r="L35" s="434">
        <f t="shared" si="15"/>
        <v>112.08005873061319</v>
      </c>
      <c r="M35" s="434">
        <f t="shared" si="15"/>
        <v>1010.3494943545596</v>
      </c>
      <c r="N35" s="434">
        <f t="shared" si="15"/>
        <v>0</v>
      </c>
      <c r="O35" s="434">
        <f t="shared" si="15"/>
        <v>0</v>
      </c>
      <c r="P35" s="340">
        <f t="shared" si="15"/>
        <v>0</v>
      </c>
      <c r="Q35" s="340">
        <f t="shared" si="15"/>
        <v>0</v>
      </c>
      <c r="R35" s="215">
        <f t="shared" ref="R35:R40" si="17">SUM(AF35:AI35)</f>
        <v>274.44466810538302</v>
      </c>
      <c r="S35" s="437">
        <f t="shared" si="8"/>
        <v>1678.5548634834274</v>
      </c>
      <c r="T35" s="842">
        <f t="shared" ref="T35:T40" si="18">SUM(V35:AE35)</f>
        <v>143.46199429967814</v>
      </c>
      <c r="U35" s="437">
        <f t="shared" si="16"/>
        <v>984.66473135145372</v>
      </c>
      <c r="V35" s="844">
        <f t="shared" si="16"/>
        <v>0</v>
      </c>
      <c r="W35" s="433">
        <f t="shared" si="16"/>
        <v>6.0379930813526199</v>
      </c>
      <c r="X35" s="433">
        <f t="shared" si="16"/>
        <v>9.5315536377310579</v>
      </c>
      <c r="Y35" s="433">
        <f t="shared" si="16"/>
        <v>1.336232814320246</v>
      </c>
      <c r="Z35" s="433">
        <f t="shared" si="16"/>
        <v>11.396749509452031</v>
      </c>
      <c r="AA35" s="433">
        <f t="shared" si="16"/>
        <v>51.194607540639247</v>
      </c>
      <c r="AB35" s="433">
        <f t="shared" si="16"/>
        <v>6.3030757044363925</v>
      </c>
      <c r="AC35" s="433">
        <f t="shared" si="16"/>
        <v>2.9802259529463702</v>
      </c>
      <c r="AD35" s="433">
        <f t="shared" si="16"/>
        <v>16.121351363053982</v>
      </c>
      <c r="AE35" s="846">
        <f t="shared" si="16"/>
        <v>38.560204695746201</v>
      </c>
      <c r="AF35" s="434">
        <f t="shared" si="16"/>
        <v>85.758135681092895</v>
      </c>
      <c r="AG35" s="434">
        <f t="shared" si="16"/>
        <v>129.59895453509523</v>
      </c>
      <c r="AH35" s="434">
        <f t="shared" si="16"/>
        <v>57.17008680611724</v>
      </c>
      <c r="AI35" s="437">
        <f t="shared" si="16"/>
        <v>1.9174910830776364</v>
      </c>
      <c r="AJ35" s="606"/>
      <c r="AK35" s="753"/>
      <c r="AL35" s="847"/>
      <c r="AM35" s="55">
        <f t="shared" si="10"/>
        <v>5490.5890493632596</v>
      </c>
      <c r="AN35" s="56"/>
      <c r="AO35" s="57"/>
      <c r="AP35" s="58">
        <f t="shared" si="11"/>
        <v>100</v>
      </c>
      <c r="AQ35" s="652">
        <f t="shared" si="12"/>
        <v>0</v>
      </c>
    </row>
    <row r="36" spans="2:43" ht="26.25" customHeight="1" x14ac:dyDescent="0.2">
      <c r="B36" s="151" t="s">
        <v>48</v>
      </c>
      <c r="C36" s="340">
        <f t="shared" si="15"/>
        <v>0</v>
      </c>
      <c r="D36" s="340">
        <f t="shared" si="15"/>
        <v>0</v>
      </c>
      <c r="E36" s="434">
        <f t="shared" si="15"/>
        <v>875.8967026734291</v>
      </c>
      <c r="F36" s="434">
        <f t="shared" si="15"/>
        <v>203.78301786363014</v>
      </c>
      <c r="G36" s="340">
        <f t="shared" si="15"/>
        <v>0</v>
      </c>
      <c r="H36" s="340">
        <f t="shared" si="15"/>
        <v>85.740102849590599</v>
      </c>
      <c r="I36" s="340">
        <f t="shared" si="15"/>
        <v>0</v>
      </c>
      <c r="J36" s="19">
        <f t="shared" si="15"/>
        <v>0</v>
      </c>
      <c r="K36" s="434">
        <f t="shared" si="15"/>
        <v>121.61341565149449</v>
      </c>
      <c r="L36" s="434">
        <f t="shared" si="15"/>
        <v>112.08005873061319</v>
      </c>
      <c r="M36" s="434">
        <f t="shared" si="15"/>
        <v>1010.3494943545596</v>
      </c>
      <c r="N36" s="434">
        <f t="shared" si="15"/>
        <v>0</v>
      </c>
      <c r="O36" s="434">
        <f t="shared" si="15"/>
        <v>0</v>
      </c>
      <c r="P36" s="340">
        <f t="shared" si="15"/>
        <v>0</v>
      </c>
      <c r="Q36" s="340">
        <f t="shared" si="15"/>
        <v>0</v>
      </c>
      <c r="R36" s="215">
        <f t="shared" si="17"/>
        <v>274.44466810538302</v>
      </c>
      <c r="S36" s="437">
        <f>S35</f>
        <v>1678.5548634834274</v>
      </c>
      <c r="T36" s="842">
        <f t="shared" si="18"/>
        <v>143.46199429967814</v>
      </c>
      <c r="U36" s="437">
        <f t="shared" si="16"/>
        <v>984.66473135145372</v>
      </c>
      <c r="V36" s="844">
        <f t="shared" si="16"/>
        <v>0</v>
      </c>
      <c r="W36" s="433">
        <f t="shared" si="16"/>
        <v>6.0379930813526199</v>
      </c>
      <c r="X36" s="433">
        <f t="shared" si="16"/>
        <v>9.5315536377310579</v>
      </c>
      <c r="Y36" s="433">
        <f t="shared" si="16"/>
        <v>1.336232814320246</v>
      </c>
      <c r="Z36" s="433">
        <f t="shared" si="16"/>
        <v>11.396749509452031</v>
      </c>
      <c r="AA36" s="433">
        <f t="shared" si="16"/>
        <v>51.194607540639247</v>
      </c>
      <c r="AB36" s="433">
        <f t="shared" si="16"/>
        <v>6.3030757044363925</v>
      </c>
      <c r="AC36" s="433">
        <f t="shared" si="16"/>
        <v>2.9802259529463702</v>
      </c>
      <c r="AD36" s="433">
        <f t="shared" si="16"/>
        <v>16.121351363053982</v>
      </c>
      <c r="AE36" s="846">
        <f t="shared" si="16"/>
        <v>38.560204695746201</v>
      </c>
      <c r="AF36" s="434">
        <f t="shared" si="16"/>
        <v>85.758135681092895</v>
      </c>
      <c r="AG36" s="434">
        <f t="shared" si="16"/>
        <v>129.59895453509523</v>
      </c>
      <c r="AH36" s="434">
        <f t="shared" si="16"/>
        <v>57.17008680611724</v>
      </c>
      <c r="AI36" s="437">
        <f t="shared" si="16"/>
        <v>1.9174910830776364</v>
      </c>
      <c r="AJ36" s="606"/>
      <c r="AK36" s="753"/>
      <c r="AL36" s="847"/>
      <c r="AM36" s="55">
        <f t="shared" si="10"/>
        <v>5490.5890493632596</v>
      </c>
      <c r="AN36" s="56"/>
      <c r="AO36" s="57"/>
      <c r="AP36" s="58">
        <f>(AM36*100)/(AM36+AQ36)</f>
        <v>100</v>
      </c>
      <c r="AQ36" s="652">
        <f t="shared" si="12"/>
        <v>0</v>
      </c>
    </row>
    <row r="37" spans="2:43" ht="26.25" customHeight="1" x14ac:dyDescent="0.2">
      <c r="B37" s="152" t="s">
        <v>49</v>
      </c>
      <c r="C37" s="340">
        <f t="shared" si="15"/>
        <v>0</v>
      </c>
      <c r="D37" s="340">
        <f t="shared" si="15"/>
        <v>0</v>
      </c>
      <c r="E37" s="434">
        <f t="shared" si="15"/>
        <v>875.8967026734291</v>
      </c>
      <c r="F37" s="434">
        <f t="shared" si="15"/>
        <v>203.78301786363014</v>
      </c>
      <c r="G37" s="340">
        <f t="shared" si="15"/>
        <v>0</v>
      </c>
      <c r="H37" s="340">
        <f t="shared" si="15"/>
        <v>85.740102849590599</v>
      </c>
      <c r="I37" s="340">
        <f t="shared" si="15"/>
        <v>0</v>
      </c>
      <c r="J37" s="19">
        <f t="shared" si="15"/>
        <v>0</v>
      </c>
      <c r="K37" s="434">
        <f t="shared" si="15"/>
        <v>121.61341565149449</v>
      </c>
      <c r="L37" s="434">
        <f t="shared" si="15"/>
        <v>112.08005873061319</v>
      </c>
      <c r="M37" s="434">
        <f t="shared" si="15"/>
        <v>1010.3494943545596</v>
      </c>
      <c r="N37" s="434">
        <f t="shared" si="15"/>
        <v>0</v>
      </c>
      <c r="O37" s="434">
        <f t="shared" si="15"/>
        <v>0</v>
      </c>
      <c r="P37" s="340">
        <f t="shared" si="15"/>
        <v>0</v>
      </c>
      <c r="Q37" s="340">
        <f t="shared" si="15"/>
        <v>0</v>
      </c>
      <c r="R37" s="215">
        <f t="shared" si="17"/>
        <v>274.44466810538302</v>
      </c>
      <c r="S37" s="437">
        <f>S36</f>
        <v>1678.5548634834274</v>
      </c>
      <c r="T37" s="842">
        <f t="shared" si="18"/>
        <v>143.46199429967814</v>
      </c>
      <c r="U37" s="437">
        <f t="shared" si="16"/>
        <v>984.66473135145372</v>
      </c>
      <c r="V37" s="844">
        <f t="shared" si="16"/>
        <v>0</v>
      </c>
      <c r="W37" s="433">
        <f t="shared" si="16"/>
        <v>6.0379930813526199</v>
      </c>
      <c r="X37" s="433">
        <f t="shared" si="16"/>
        <v>9.5315536377310579</v>
      </c>
      <c r="Y37" s="433">
        <f t="shared" si="16"/>
        <v>1.336232814320246</v>
      </c>
      <c r="Z37" s="433">
        <f t="shared" si="16"/>
        <v>11.396749509452031</v>
      </c>
      <c r="AA37" s="433">
        <f t="shared" si="16"/>
        <v>51.194607540639247</v>
      </c>
      <c r="AB37" s="433">
        <f t="shared" si="16"/>
        <v>6.3030757044363925</v>
      </c>
      <c r="AC37" s="433">
        <f t="shared" si="16"/>
        <v>2.9802259529463702</v>
      </c>
      <c r="AD37" s="433">
        <f t="shared" si="16"/>
        <v>16.121351363053982</v>
      </c>
      <c r="AE37" s="846">
        <f t="shared" si="16"/>
        <v>38.560204695746201</v>
      </c>
      <c r="AF37" s="434">
        <f t="shared" si="16"/>
        <v>85.758135681092895</v>
      </c>
      <c r="AG37" s="434">
        <f t="shared" si="16"/>
        <v>129.59895453509523</v>
      </c>
      <c r="AH37" s="434">
        <f t="shared" si="16"/>
        <v>57.17008680611724</v>
      </c>
      <c r="AI37" s="437">
        <f t="shared" si="16"/>
        <v>1.9174910830776364</v>
      </c>
      <c r="AJ37" s="606"/>
      <c r="AK37" s="753"/>
      <c r="AL37" s="847"/>
      <c r="AM37" s="55">
        <f t="shared" si="10"/>
        <v>5490.5890493632596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 t="shared" si="15"/>
        <v>0</v>
      </c>
      <c r="D38" s="340">
        <f t="shared" si="15"/>
        <v>0</v>
      </c>
      <c r="E38" s="434">
        <f t="shared" si="15"/>
        <v>875.8967026734291</v>
      </c>
      <c r="F38" s="434">
        <f t="shared" si="15"/>
        <v>203.78301786363014</v>
      </c>
      <c r="G38" s="340">
        <f t="shared" si="15"/>
        <v>0</v>
      </c>
      <c r="H38" s="340">
        <f t="shared" si="15"/>
        <v>85.740102849590599</v>
      </c>
      <c r="I38" s="340">
        <f t="shared" si="15"/>
        <v>0</v>
      </c>
      <c r="J38" s="19">
        <f t="shared" si="15"/>
        <v>0</v>
      </c>
      <c r="K38" s="434">
        <f t="shared" si="15"/>
        <v>121.61341565149449</v>
      </c>
      <c r="L38" s="434">
        <f t="shared" si="15"/>
        <v>112.08005873061319</v>
      </c>
      <c r="M38" s="434">
        <f t="shared" si="15"/>
        <v>1010.3494943545596</v>
      </c>
      <c r="N38" s="434">
        <f t="shared" si="15"/>
        <v>0</v>
      </c>
      <c r="O38" s="434">
        <f t="shared" si="15"/>
        <v>0</v>
      </c>
      <c r="P38" s="340">
        <f t="shared" si="15"/>
        <v>0</v>
      </c>
      <c r="Q38" s="340">
        <f t="shared" si="15"/>
        <v>0</v>
      </c>
      <c r="R38" s="215">
        <f t="shared" si="17"/>
        <v>274.44466810538302</v>
      </c>
      <c r="S38" s="437">
        <f>S37</f>
        <v>1678.5548634834274</v>
      </c>
      <c r="T38" s="842">
        <f t="shared" si="18"/>
        <v>143.46199429967814</v>
      </c>
      <c r="U38" s="437">
        <f t="shared" si="16"/>
        <v>984.66473135145372</v>
      </c>
      <c r="V38" s="844">
        <f t="shared" si="16"/>
        <v>0</v>
      </c>
      <c r="W38" s="433">
        <f t="shared" si="16"/>
        <v>6.0379930813526199</v>
      </c>
      <c r="X38" s="433">
        <f t="shared" si="16"/>
        <v>9.5315536377310579</v>
      </c>
      <c r="Y38" s="433">
        <f t="shared" si="16"/>
        <v>1.336232814320246</v>
      </c>
      <c r="Z38" s="433">
        <f t="shared" si="16"/>
        <v>11.396749509452031</v>
      </c>
      <c r="AA38" s="433">
        <f t="shared" si="16"/>
        <v>51.194607540639247</v>
      </c>
      <c r="AB38" s="433">
        <f t="shared" si="16"/>
        <v>6.3030757044363925</v>
      </c>
      <c r="AC38" s="433">
        <f t="shared" si="16"/>
        <v>2.9802259529463702</v>
      </c>
      <c r="AD38" s="433">
        <f t="shared" si="16"/>
        <v>16.121351363053982</v>
      </c>
      <c r="AE38" s="846">
        <f t="shared" si="16"/>
        <v>38.560204695746201</v>
      </c>
      <c r="AF38" s="434">
        <f t="shared" si="16"/>
        <v>85.758135681092895</v>
      </c>
      <c r="AG38" s="434">
        <f t="shared" si="16"/>
        <v>129.59895453509523</v>
      </c>
      <c r="AH38" s="434">
        <f t="shared" si="16"/>
        <v>57.17008680611724</v>
      </c>
      <c r="AI38" s="437">
        <f t="shared" si="16"/>
        <v>1.9174910830776364</v>
      </c>
      <c r="AJ38" s="606"/>
      <c r="AK38" s="753"/>
      <c r="AL38" s="847"/>
      <c r="AM38" s="55">
        <f t="shared" si="10"/>
        <v>5490.5890493632596</v>
      </c>
      <c r="AN38" s="56"/>
      <c r="AO38" s="57"/>
      <c r="AP38" s="58">
        <f t="shared" si="11"/>
        <v>100</v>
      </c>
      <c r="AQ38" s="652">
        <f t="shared" si="12"/>
        <v>0</v>
      </c>
    </row>
    <row r="39" spans="2:43" ht="26.25" customHeight="1" x14ac:dyDescent="0.2">
      <c r="B39" s="151" t="s">
        <v>51</v>
      </c>
      <c r="C39" s="340">
        <f t="shared" ref="C39:Q39" si="19">C38</f>
        <v>0</v>
      </c>
      <c r="D39" s="340">
        <f t="shared" si="19"/>
        <v>0</v>
      </c>
      <c r="E39" s="434">
        <f t="shared" si="19"/>
        <v>875.8967026734291</v>
      </c>
      <c r="F39" s="434">
        <f t="shared" si="19"/>
        <v>203.78301786363014</v>
      </c>
      <c r="G39" s="340">
        <f t="shared" si="19"/>
        <v>0</v>
      </c>
      <c r="H39" s="340">
        <f t="shared" si="19"/>
        <v>85.740102849590599</v>
      </c>
      <c r="I39" s="340">
        <f t="shared" si="19"/>
        <v>0</v>
      </c>
      <c r="J39" s="19">
        <f t="shared" si="19"/>
        <v>0</v>
      </c>
      <c r="K39" s="434">
        <f t="shared" si="19"/>
        <v>121.61341565149449</v>
      </c>
      <c r="L39" s="434">
        <f t="shared" si="19"/>
        <v>112.08005873061319</v>
      </c>
      <c r="M39" s="434">
        <f t="shared" si="19"/>
        <v>1010.3494943545596</v>
      </c>
      <c r="N39" s="434">
        <f t="shared" si="19"/>
        <v>0</v>
      </c>
      <c r="O39" s="434">
        <f t="shared" si="19"/>
        <v>0</v>
      </c>
      <c r="P39" s="340">
        <f t="shared" si="19"/>
        <v>0</v>
      </c>
      <c r="Q39" s="340">
        <f t="shared" si="19"/>
        <v>0</v>
      </c>
      <c r="R39" s="215">
        <f t="shared" si="17"/>
        <v>274.44466810538302</v>
      </c>
      <c r="S39" s="437">
        <f>S38</f>
        <v>1678.5548634834274</v>
      </c>
      <c r="T39" s="842">
        <f t="shared" si="18"/>
        <v>143.46199429967814</v>
      </c>
      <c r="U39" s="437">
        <f t="shared" ref="U39:AI39" si="20">U38</f>
        <v>984.66473135145372</v>
      </c>
      <c r="V39" s="844">
        <f t="shared" si="20"/>
        <v>0</v>
      </c>
      <c r="W39" s="433">
        <f t="shared" si="20"/>
        <v>6.0379930813526199</v>
      </c>
      <c r="X39" s="433">
        <f t="shared" si="20"/>
        <v>9.5315536377310579</v>
      </c>
      <c r="Y39" s="433">
        <f t="shared" si="20"/>
        <v>1.336232814320246</v>
      </c>
      <c r="Z39" s="433">
        <f t="shared" si="20"/>
        <v>11.396749509452031</v>
      </c>
      <c r="AA39" s="433">
        <f t="shared" si="20"/>
        <v>51.194607540639247</v>
      </c>
      <c r="AB39" s="433">
        <f t="shared" si="20"/>
        <v>6.3030757044363925</v>
      </c>
      <c r="AC39" s="433">
        <f t="shared" si="20"/>
        <v>2.9802259529463702</v>
      </c>
      <c r="AD39" s="433">
        <f t="shared" si="20"/>
        <v>16.121351363053982</v>
      </c>
      <c r="AE39" s="846">
        <f t="shared" si="20"/>
        <v>38.560204695746201</v>
      </c>
      <c r="AF39" s="434">
        <f t="shared" si="20"/>
        <v>85.758135681092895</v>
      </c>
      <c r="AG39" s="434">
        <f t="shared" si="20"/>
        <v>129.59895453509523</v>
      </c>
      <c r="AH39" s="434">
        <f t="shared" si="20"/>
        <v>57.17008680611724</v>
      </c>
      <c r="AI39" s="437">
        <f t="shared" si="20"/>
        <v>1.9174910830776364</v>
      </c>
      <c r="AJ39" s="606"/>
      <c r="AK39" s="753"/>
      <c r="AL39" s="847"/>
      <c r="AM39" s="55">
        <f t="shared" si="10"/>
        <v>5490.5890493632596</v>
      </c>
      <c r="AN39" s="56"/>
      <c r="AO39" s="57"/>
      <c r="AP39" s="58">
        <f t="shared" si="11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 t="shared" ref="C40:Q40" si="21">C39</f>
        <v>0</v>
      </c>
      <c r="D40" s="340">
        <f t="shared" si="21"/>
        <v>0</v>
      </c>
      <c r="E40" s="434">
        <f t="shared" si="21"/>
        <v>875.8967026734291</v>
      </c>
      <c r="F40" s="434">
        <f t="shared" si="21"/>
        <v>203.78301786363014</v>
      </c>
      <c r="G40" s="340">
        <f t="shared" si="21"/>
        <v>0</v>
      </c>
      <c r="H40" s="340">
        <f t="shared" si="21"/>
        <v>85.740102849590599</v>
      </c>
      <c r="I40" s="340">
        <f t="shared" si="21"/>
        <v>0</v>
      </c>
      <c r="J40" s="19">
        <f t="shared" si="21"/>
        <v>0</v>
      </c>
      <c r="K40" s="434">
        <f t="shared" si="21"/>
        <v>121.61341565149449</v>
      </c>
      <c r="L40" s="434">
        <f t="shared" si="21"/>
        <v>112.08005873061319</v>
      </c>
      <c r="M40" s="434">
        <f t="shared" si="21"/>
        <v>1010.3494943545596</v>
      </c>
      <c r="N40" s="434">
        <f t="shared" si="21"/>
        <v>0</v>
      </c>
      <c r="O40" s="434">
        <f t="shared" si="21"/>
        <v>0</v>
      </c>
      <c r="P40" s="340">
        <f t="shared" si="21"/>
        <v>0</v>
      </c>
      <c r="Q40" s="340">
        <f t="shared" si="21"/>
        <v>0</v>
      </c>
      <c r="R40" s="215">
        <f t="shared" si="17"/>
        <v>274.44466810538302</v>
      </c>
      <c r="S40" s="437">
        <f>S39</f>
        <v>1678.5548634834274</v>
      </c>
      <c r="T40" s="842">
        <f t="shared" si="18"/>
        <v>143.46199429967814</v>
      </c>
      <c r="U40" s="437">
        <f t="shared" ref="U40:AI40" si="22">U39</f>
        <v>984.66473135145372</v>
      </c>
      <c r="V40" s="844">
        <f t="shared" si="22"/>
        <v>0</v>
      </c>
      <c r="W40" s="433">
        <f t="shared" si="22"/>
        <v>6.0379930813526199</v>
      </c>
      <c r="X40" s="433">
        <f t="shared" si="22"/>
        <v>9.5315536377310579</v>
      </c>
      <c r="Y40" s="433">
        <f t="shared" si="22"/>
        <v>1.336232814320246</v>
      </c>
      <c r="Z40" s="433">
        <f t="shared" si="22"/>
        <v>11.396749509452031</v>
      </c>
      <c r="AA40" s="433">
        <f t="shared" si="22"/>
        <v>51.194607540639247</v>
      </c>
      <c r="AB40" s="433">
        <f t="shared" si="22"/>
        <v>6.3030757044363925</v>
      </c>
      <c r="AC40" s="433">
        <f t="shared" si="22"/>
        <v>2.9802259529463702</v>
      </c>
      <c r="AD40" s="433">
        <f t="shared" si="22"/>
        <v>16.121351363053982</v>
      </c>
      <c r="AE40" s="846">
        <f t="shared" si="22"/>
        <v>38.560204695746201</v>
      </c>
      <c r="AF40" s="434">
        <f t="shared" si="22"/>
        <v>85.758135681092895</v>
      </c>
      <c r="AG40" s="434">
        <f t="shared" si="22"/>
        <v>129.59895453509523</v>
      </c>
      <c r="AH40" s="434">
        <f t="shared" si="22"/>
        <v>57.17008680611724</v>
      </c>
      <c r="AI40" s="437">
        <f t="shared" si="22"/>
        <v>1.9174910830776364</v>
      </c>
      <c r="AJ40" s="606"/>
      <c r="AK40" s="753"/>
      <c r="AL40" s="847"/>
      <c r="AM40" s="55">
        <f t="shared" si="10"/>
        <v>5490.5890493632596</v>
      </c>
      <c r="AN40" s="112"/>
      <c r="AO40" s="113"/>
      <c r="AP40" s="65">
        <f t="shared" si="11"/>
        <v>100</v>
      </c>
      <c r="AQ40" s="654">
        <f t="shared" si="12"/>
        <v>0</v>
      </c>
    </row>
    <row r="41" spans="2:43" ht="26.25" customHeight="1" thickBot="1" x14ac:dyDescent="0.25">
      <c r="B41" s="265" t="s">
        <v>53</v>
      </c>
      <c r="C41" s="903">
        <f t="shared" ref="C41:AM41" si="23">SUM(C29:C40)</f>
        <v>0</v>
      </c>
      <c r="D41" s="446">
        <f t="shared" si="23"/>
        <v>0</v>
      </c>
      <c r="E41" s="115">
        <f t="shared" si="23"/>
        <v>10510.760432081152</v>
      </c>
      <c r="F41" s="115">
        <f t="shared" si="23"/>
        <v>2445.3962143635617</v>
      </c>
      <c r="G41" s="435">
        <f t="shared" si="23"/>
        <v>0</v>
      </c>
      <c r="H41" s="191">
        <f t="shared" si="23"/>
        <v>1028.8812341950872</v>
      </c>
      <c r="I41" s="191">
        <f t="shared" si="23"/>
        <v>0</v>
      </c>
      <c r="J41" s="195">
        <f>SUM(J29:J40)</f>
        <v>0</v>
      </c>
      <c r="K41" s="115">
        <f t="shared" si="23"/>
        <v>1459.3609878179338</v>
      </c>
      <c r="L41" s="115">
        <f t="shared" si="23"/>
        <v>1344.9607047673587</v>
      </c>
      <c r="M41" s="115">
        <f t="shared" si="23"/>
        <v>12124.193932254713</v>
      </c>
      <c r="N41" s="115">
        <f t="shared" si="23"/>
        <v>0</v>
      </c>
      <c r="O41" s="115">
        <f t="shared" si="23"/>
        <v>0</v>
      </c>
      <c r="P41" s="191">
        <f t="shared" si="23"/>
        <v>0</v>
      </c>
      <c r="Q41" s="191">
        <f t="shared" si="23"/>
        <v>0</v>
      </c>
      <c r="R41" s="115">
        <f t="shared" si="23"/>
        <v>3293.3360172645971</v>
      </c>
      <c r="S41" s="118">
        <f t="shared" si="23"/>
        <v>20142.658361801125</v>
      </c>
      <c r="T41" s="843">
        <f>SUM(T29:T40)</f>
        <v>1721.5439315961373</v>
      </c>
      <c r="U41" s="841">
        <f t="shared" si="23"/>
        <v>11815.976776217443</v>
      </c>
      <c r="V41" s="706">
        <f t="shared" si="23"/>
        <v>0</v>
      </c>
      <c r="W41" s="119">
        <f>SUM(W29:W40)</f>
        <v>72.455916976231435</v>
      </c>
      <c r="X41" s="119">
        <f t="shared" si="23"/>
        <v>114.37864365277272</v>
      </c>
      <c r="Y41" s="119">
        <f t="shared" si="23"/>
        <v>16.034793771842953</v>
      </c>
      <c r="Z41" s="119">
        <f t="shared" si="23"/>
        <v>136.7609941134244</v>
      </c>
      <c r="AA41" s="119">
        <f t="shared" si="23"/>
        <v>614.33529048767093</v>
      </c>
      <c r="AB41" s="119">
        <f t="shared" si="23"/>
        <v>75.636908453236728</v>
      </c>
      <c r="AC41" s="119">
        <f t="shared" si="23"/>
        <v>35.762711435356444</v>
      </c>
      <c r="AD41" s="119">
        <f t="shared" si="23"/>
        <v>193.45621635664773</v>
      </c>
      <c r="AE41" s="121">
        <f t="shared" si="23"/>
        <v>462.72245634895449</v>
      </c>
      <c r="AF41" s="183">
        <f t="shared" si="23"/>
        <v>1029.0976281731148</v>
      </c>
      <c r="AG41" s="120">
        <f t="shared" si="23"/>
        <v>1555.1874544211432</v>
      </c>
      <c r="AH41" s="120">
        <f t="shared" si="23"/>
        <v>686.04104167340711</v>
      </c>
      <c r="AI41" s="183">
        <f t="shared" si="23"/>
        <v>23.009892996931629</v>
      </c>
      <c r="AJ41" s="655">
        <f>SUM(AJ29:AJ40)</f>
        <v>0</v>
      </c>
      <c r="AK41" s="119">
        <f>SUM(AK29:AK40)</f>
        <v>0</v>
      </c>
      <c r="AL41" s="848">
        <f t="shared" si="23"/>
        <v>0</v>
      </c>
      <c r="AM41" s="67">
        <f t="shared" si="23"/>
        <v>65887.068592359123</v>
      </c>
      <c r="AN41" s="122">
        <f>SUM(AN29:AN40)</f>
        <v>0</v>
      </c>
      <c r="AO41" s="123">
        <f>SUM(AO29:AO40)</f>
        <v>0</v>
      </c>
      <c r="AP41" s="68">
        <f t="shared" si="11"/>
        <v>100</v>
      </c>
      <c r="AQ41" s="124">
        <f t="shared" si="12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2023 -COASSOLO T.SE.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151</v>
      </c>
      <c r="C48" s="155" t="s">
        <v>4</v>
      </c>
      <c r="D48" s="600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185" t="s">
        <v>22</v>
      </c>
      <c r="W48" s="165" t="s">
        <v>23</v>
      </c>
      <c r="X48" s="165" t="s">
        <v>24</v>
      </c>
      <c r="Y48" s="165" t="s">
        <v>25</v>
      </c>
      <c r="Z48" s="165" t="s">
        <v>26</v>
      </c>
      <c r="AA48" s="165" t="s">
        <v>27</v>
      </c>
      <c r="AB48" s="165" t="s">
        <v>28</v>
      </c>
      <c r="AC48" s="165" t="s">
        <v>29</v>
      </c>
      <c r="AD48" s="165" t="s">
        <v>30</v>
      </c>
      <c r="AE48" s="165" t="s">
        <v>31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6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2.25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4">SUM(AF51:AI51)</f>
        <v>0</v>
      </c>
      <c r="S51" s="220"/>
      <c r="T51" s="315">
        <f t="shared" ref="T51:T61" si="25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>SUM(C51:U51)</f>
        <v>0</v>
      </c>
      <c r="AN51" s="56"/>
      <c r="AO51" s="57"/>
      <c r="AP51" s="58" t="e">
        <f t="shared" ref="AP51:AP56" si="26">(AM51*100)/(AM51+AQ51)</f>
        <v>#DIV/0!</v>
      </c>
      <c r="AQ51" s="59">
        <f t="shared" ref="AQ51:AQ57" si="27">AN51+AO51</f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4"/>
        <v>0</v>
      </c>
      <c r="S52" s="220"/>
      <c r="T52" s="315">
        <f t="shared" si="25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ref="AM52:AM61" si="28">SUM(C52:U52)</f>
        <v>0</v>
      </c>
      <c r="AN52" s="56"/>
      <c r="AO52" s="57"/>
      <c r="AP52" s="58" t="e">
        <f t="shared" si="26"/>
        <v>#DIV/0!</v>
      </c>
      <c r="AQ52" s="59">
        <f t="shared" si="27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4"/>
        <v>0</v>
      </c>
      <c r="S53" s="220"/>
      <c r="T53" s="315">
        <f t="shared" si="25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28"/>
        <v>0</v>
      </c>
      <c r="AN53" s="56"/>
      <c r="AO53" s="57"/>
      <c r="AP53" s="58" t="e">
        <f t="shared" si="26"/>
        <v>#DIV/0!</v>
      </c>
      <c r="AQ53" s="59">
        <f t="shared" si="27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4"/>
        <v>0</v>
      </c>
      <c r="S54" s="220"/>
      <c r="T54" s="315">
        <f t="shared" si="25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28"/>
        <v>0</v>
      </c>
      <c r="AN54" s="56"/>
      <c r="AO54" s="57"/>
      <c r="AP54" s="58" t="e">
        <f t="shared" si="26"/>
        <v>#DIV/0!</v>
      </c>
      <c r="AQ54" s="59">
        <f t="shared" si="27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4"/>
        <v>0</v>
      </c>
      <c r="S55" s="220"/>
      <c r="T55" s="315">
        <f t="shared" si="25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28"/>
        <v>0</v>
      </c>
      <c r="AN55" s="61"/>
      <c r="AO55" s="62"/>
      <c r="AP55" s="63" t="e">
        <f t="shared" si="26"/>
        <v>#DIV/0!</v>
      </c>
      <c r="AQ55" s="64">
        <f t="shared" si="27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4"/>
        <v>0</v>
      </c>
      <c r="S56" s="220"/>
      <c r="T56" s="315">
        <f t="shared" si="25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28"/>
        <v>0</v>
      </c>
      <c r="AN56" s="56"/>
      <c r="AO56" s="57"/>
      <c r="AP56" s="58" t="e">
        <f t="shared" si="26"/>
        <v>#DIV/0!</v>
      </c>
      <c r="AQ56" s="59">
        <f t="shared" si="27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4"/>
        <v>0</v>
      </c>
      <c r="S57" s="220"/>
      <c r="T57" s="315">
        <f t="shared" si="25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28"/>
        <v>0</v>
      </c>
      <c r="AN57" s="56"/>
      <c r="AO57" s="57"/>
      <c r="AP57" s="58" t="e">
        <f t="shared" ref="AP57:AP62" si="29">(AM57*100)/(AM57+AQ57)</f>
        <v>#DIV/0!</v>
      </c>
      <c r="AQ57" s="59">
        <f t="shared" si="27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4"/>
        <v>0</v>
      </c>
      <c r="S58" s="220"/>
      <c r="T58" s="315">
        <f t="shared" si="25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28"/>
        <v>0</v>
      </c>
      <c r="AN58" s="56"/>
      <c r="AO58" s="57"/>
      <c r="AP58" s="58" t="e">
        <f t="shared" si="29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4"/>
        <v>0</v>
      </c>
      <c r="S59" s="220"/>
      <c r="T59" s="315">
        <f t="shared" si="25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28"/>
        <v>0</v>
      </c>
      <c r="AN59" s="56"/>
      <c r="AO59" s="57"/>
      <c r="AP59" s="58" t="e">
        <f t="shared" si="29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4"/>
        <v>0</v>
      </c>
      <c r="S60" s="220"/>
      <c r="T60" s="315">
        <f t="shared" si="25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 t="shared" si="28"/>
        <v>0</v>
      </c>
      <c r="AN60" s="56"/>
      <c r="AO60" s="57"/>
      <c r="AP60" s="58" t="e">
        <f t="shared" si="29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7575</v>
      </c>
      <c r="L61" s="307"/>
      <c r="M61" s="309"/>
      <c r="N61" s="307"/>
      <c r="O61" s="307"/>
      <c r="P61" s="330"/>
      <c r="Q61" s="330"/>
      <c r="R61" s="304">
        <f t="shared" si="24"/>
        <v>0</v>
      </c>
      <c r="S61" s="310"/>
      <c r="T61" s="315">
        <f t="shared" si="25"/>
        <v>64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64</v>
      </c>
      <c r="AE61" s="311">
        <v>0</v>
      </c>
      <c r="AF61" s="504"/>
      <c r="AG61" s="504"/>
      <c r="AH61" s="504"/>
      <c r="AI61" s="504"/>
      <c r="AJ61" s="312"/>
      <c r="AK61" s="313"/>
      <c r="AL61" s="314"/>
      <c r="AM61" s="55">
        <f t="shared" si="28"/>
        <v>7639</v>
      </c>
      <c r="AN61" s="112"/>
      <c r="AO61" s="113"/>
      <c r="AP61" s="65">
        <f t="shared" si="29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0">SUM(C50:C61)</f>
        <v>0</v>
      </c>
      <c r="D62" s="427"/>
      <c r="E62" s="115">
        <f t="shared" si="30"/>
        <v>0</v>
      </c>
      <c r="F62" s="191">
        <f t="shared" si="30"/>
        <v>0</v>
      </c>
      <c r="G62" s="115">
        <f t="shared" si="30"/>
        <v>0</v>
      </c>
      <c r="H62" s="191">
        <f t="shared" si="30"/>
        <v>0</v>
      </c>
      <c r="I62" s="191">
        <f t="shared" si="30"/>
        <v>0</v>
      </c>
      <c r="J62" s="191">
        <f>SUM(J50:J61)</f>
        <v>0</v>
      </c>
      <c r="K62" s="115">
        <f t="shared" si="30"/>
        <v>7575</v>
      </c>
      <c r="L62" s="115">
        <f t="shared" si="30"/>
        <v>0</v>
      </c>
      <c r="M62" s="115">
        <f t="shared" si="30"/>
        <v>0</v>
      </c>
      <c r="N62" s="115">
        <f t="shared" si="30"/>
        <v>0</v>
      </c>
      <c r="O62" s="115">
        <f t="shared" si="30"/>
        <v>0</v>
      </c>
      <c r="P62" s="191">
        <f t="shared" si="30"/>
        <v>0</v>
      </c>
      <c r="Q62" s="191">
        <f t="shared" si="30"/>
        <v>0</v>
      </c>
      <c r="R62" s="115">
        <f>SUM(R50:R61)</f>
        <v>0</v>
      </c>
      <c r="S62" s="116">
        <f>SUM(S50:S61)</f>
        <v>0</v>
      </c>
      <c r="T62" s="117">
        <f>SUM(T50:T61)</f>
        <v>64</v>
      </c>
      <c r="U62" s="118">
        <f t="shared" ref="U62:AL62" si="31">SUM(U50:U61)</f>
        <v>0</v>
      </c>
      <c r="V62" s="186">
        <f t="shared" si="31"/>
        <v>0</v>
      </c>
      <c r="W62" s="119">
        <f t="shared" si="31"/>
        <v>0</v>
      </c>
      <c r="X62" s="119">
        <f t="shared" si="31"/>
        <v>0</v>
      </c>
      <c r="Y62" s="119">
        <f t="shared" si="31"/>
        <v>0</v>
      </c>
      <c r="Z62" s="119">
        <f t="shared" si="31"/>
        <v>0</v>
      </c>
      <c r="AA62" s="119">
        <f t="shared" si="31"/>
        <v>0</v>
      </c>
      <c r="AB62" s="119">
        <f t="shared" si="31"/>
        <v>0</v>
      </c>
      <c r="AC62" s="119">
        <f t="shared" si="31"/>
        <v>0</v>
      </c>
      <c r="AD62" s="119">
        <f t="shared" si="31"/>
        <v>64</v>
      </c>
      <c r="AE62" s="184">
        <f t="shared" si="31"/>
        <v>0</v>
      </c>
      <c r="AF62" s="184">
        <f t="shared" si="31"/>
        <v>0</v>
      </c>
      <c r="AG62" s="184">
        <f t="shared" si="31"/>
        <v>0</v>
      </c>
      <c r="AH62" s="184">
        <f t="shared" si="31"/>
        <v>0</v>
      </c>
      <c r="AI62" s="184">
        <f t="shared" si="31"/>
        <v>0</v>
      </c>
      <c r="AJ62" s="183">
        <f t="shared" si="31"/>
        <v>0</v>
      </c>
      <c r="AK62" s="120">
        <f t="shared" si="31"/>
        <v>0</v>
      </c>
      <c r="AL62" s="121">
        <f t="shared" si="31"/>
        <v>0</v>
      </c>
      <c r="AM62" s="67">
        <f>SUM(C62:S62)</f>
        <v>7575</v>
      </c>
      <c r="AN62" s="122">
        <f>SUM(AN50:AN61)</f>
        <v>0</v>
      </c>
      <c r="AO62" s="123">
        <f>SUM(AO50:AO61)</f>
        <v>0</v>
      </c>
      <c r="AP62" s="68">
        <f t="shared" si="29"/>
        <v>100</v>
      </c>
      <c r="AQ62" s="124">
        <f>AN62+AO62</f>
        <v>0</v>
      </c>
    </row>
    <row r="63" spans="2:43" ht="36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50"/>
      <c r="AQ63" s="51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2023 -COASSOLO T.SE.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90" thickTop="1" x14ac:dyDescent="0.2">
      <c r="B70" s="1070" t="s">
        <v>151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22</v>
      </c>
      <c r="W70" s="734" t="s">
        <v>23</v>
      </c>
      <c r="X70" s="734" t="s">
        <v>24</v>
      </c>
      <c r="Y70" s="734" t="s">
        <v>25</v>
      </c>
      <c r="Z70" s="568" t="s">
        <v>26</v>
      </c>
      <c r="AA70" s="734" t="s">
        <v>27</v>
      </c>
      <c r="AB70" s="734" t="s">
        <v>28</v>
      </c>
      <c r="AC70" s="734" t="s">
        <v>29</v>
      </c>
      <c r="AD70" s="734" t="s">
        <v>30</v>
      </c>
      <c r="AE70" s="859" t="s">
        <v>31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71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/>
      <c r="AG71" s="686"/>
      <c r="AH71" s="686"/>
      <c r="AI71" s="686"/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7.75" customHeight="1" x14ac:dyDescent="0.2">
      <c r="B72" s="150" t="s">
        <v>41</v>
      </c>
      <c r="C72" s="261">
        <f t="shared" ref="C72:Q72" si="32">C29+C8+C50</f>
        <v>220</v>
      </c>
      <c r="D72" s="261">
        <f t="shared" si="32"/>
        <v>0</v>
      </c>
      <c r="E72" s="79">
        <f t="shared" si="32"/>
        <v>3375.896702673429</v>
      </c>
      <c r="F72" s="524">
        <f t="shared" si="32"/>
        <v>3023.78301786363</v>
      </c>
      <c r="G72" s="524">
        <f t="shared" si="32"/>
        <v>0</v>
      </c>
      <c r="H72" s="524">
        <f t="shared" si="32"/>
        <v>5085.7401028495906</v>
      </c>
      <c r="I72" s="524">
        <f t="shared" si="32"/>
        <v>0</v>
      </c>
      <c r="J72" s="524">
        <f t="shared" si="32"/>
        <v>0</v>
      </c>
      <c r="K72" s="524">
        <f t="shared" si="32"/>
        <v>121.61341565149449</v>
      </c>
      <c r="L72" s="524">
        <f t="shared" si="32"/>
        <v>112.08005873061319</v>
      </c>
      <c r="M72" s="524">
        <f t="shared" si="32"/>
        <v>1010.3494943545596</v>
      </c>
      <c r="N72" s="524">
        <f t="shared" si="32"/>
        <v>290</v>
      </c>
      <c r="O72" s="524">
        <f t="shared" si="32"/>
        <v>0</v>
      </c>
      <c r="P72" s="524">
        <f t="shared" si="32"/>
        <v>1880</v>
      </c>
      <c r="Q72" s="524">
        <f t="shared" si="32"/>
        <v>0</v>
      </c>
      <c r="R72" s="524">
        <f>SUM(AF72:AI72)</f>
        <v>274.44466810538302</v>
      </c>
      <c r="S72" s="665">
        <f t="shared" ref="S72:S83" si="33">S29+S8+S50</f>
        <v>1678.5548634834274</v>
      </c>
      <c r="T72" s="867">
        <f>SUM(V72:AE72)</f>
        <v>143.46199429967814</v>
      </c>
      <c r="U72" s="864">
        <f t="shared" ref="U72:AL72" si="34">U29+U8+U50</f>
        <v>984.66473135145372</v>
      </c>
      <c r="V72" s="860">
        <f t="shared" si="34"/>
        <v>0</v>
      </c>
      <c r="W72" s="666">
        <f t="shared" si="34"/>
        <v>6.0379930813526199</v>
      </c>
      <c r="X72" s="666">
        <f t="shared" si="34"/>
        <v>9.5315536377310579</v>
      </c>
      <c r="Y72" s="666">
        <f t="shared" si="34"/>
        <v>1.336232814320246</v>
      </c>
      <c r="Z72" s="666">
        <f t="shared" si="34"/>
        <v>11.396749509452031</v>
      </c>
      <c r="AA72" s="666">
        <f t="shared" si="34"/>
        <v>51.194607540639247</v>
      </c>
      <c r="AB72" s="666">
        <f t="shared" si="34"/>
        <v>6.3030757044363925</v>
      </c>
      <c r="AC72" s="666">
        <f t="shared" si="34"/>
        <v>2.9802259529463702</v>
      </c>
      <c r="AD72" s="666">
        <f t="shared" si="34"/>
        <v>16.121351363053982</v>
      </c>
      <c r="AE72" s="861">
        <f t="shared" si="34"/>
        <v>38.560204695746201</v>
      </c>
      <c r="AF72" s="855">
        <f t="shared" si="34"/>
        <v>85.758135681092895</v>
      </c>
      <c r="AG72" s="688">
        <f t="shared" si="34"/>
        <v>129.59895453509523</v>
      </c>
      <c r="AH72" s="688">
        <f t="shared" si="34"/>
        <v>57.17008680611724</v>
      </c>
      <c r="AI72" s="689">
        <f t="shared" si="34"/>
        <v>1.9174910830776364</v>
      </c>
      <c r="AJ72" s="667">
        <f t="shared" si="34"/>
        <v>0</v>
      </c>
      <c r="AK72" s="851">
        <f t="shared" si="34"/>
        <v>0</v>
      </c>
      <c r="AL72" s="853">
        <f t="shared" si="34"/>
        <v>0</v>
      </c>
      <c r="AM72" s="100">
        <f t="shared" ref="AM72:AM83" si="35">SUM(C72:S72)+T72+U72+AJ72+AK72+AL72</f>
        <v>18200.589049363261</v>
      </c>
      <c r="AN72" s="668">
        <f t="shared" ref="AN72:AO83" si="36">AN8</f>
        <v>25920</v>
      </c>
      <c r="AO72" s="669">
        <f t="shared" si="36"/>
        <v>0</v>
      </c>
      <c r="AP72" s="690">
        <f t="shared" ref="AP72:AP84" si="37">(AM72*100)/(AM72+AQ72)</f>
        <v>41.2519176228585</v>
      </c>
      <c r="AQ72" s="691">
        <f t="shared" ref="AQ72:AQ84" si="38">AN72+AO72</f>
        <v>25920</v>
      </c>
    </row>
    <row r="73" spans="2:43" ht="26.25" customHeight="1" x14ac:dyDescent="0.2">
      <c r="B73" s="151" t="s">
        <v>42</v>
      </c>
      <c r="C73" s="17">
        <f t="shared" ref="C73:Q73" si="39">C30+C9+C51</f>
        <v>0</v>
      </c>
      <c r="D73" s="94">
        <f t="shared" si="39"/>
        <v>0</v>
      </c>
      <c r="E73" s="18">
        <f t="shared" si="39"/>
        <v>875.8967026734291</v>
      </c>
      <c r="F73" s="18">
        <f t="shared" si="39"/>
        <v>2863.78301786363</v>
      </c>
      <c r="G73" s="18">
        <f t="shared" si="39"/>
        <v>0</v>
      </c>
      <c r="H73" s="18">
        <f t="shared" si="39"/>
        <v>3305.7401028495906</v>
      </c>
      <c r="I73" s="18">
        <f t="shared" si="39"/>
        <v>0</v>
      </c>
      <c r="J73" s="18">
        <f t="shared" si="39"/>
        <v>0</v>
      </c>
      <c r="K73" s="18">
        <f t="shared" si="39"/>
        <v>121.61341565149449</v>
      </c>
      <c r="L73" s="18">
        <f t="shared" si="39"/>
        <v>112.08005873061319</v>
      </c>
      <c r="M73" s="18">
        <f t="shared" si="39"/>
        <v>1010.3494943545596</v>
      </c>
      <c r="N73" s="18">
        <f t="shared" si="39"/>
        <v>140</v>
      </c>
      <c r="O73" s="18">
        <f t="shared" si="39"/>
        <v>0</v>
      </c>
      <c r="P73" s="18">
        <f t="shared" si="39"/>
        <v>2320</v>
      </c>
      <c r="Q73" s="18">
        <f t="shared" si="39"/>
        <v>0</v>
      </c>
      <c r="R73" s="18">
        <f t="shared" ref="R73:R83" si="40">SUM(AF73:AI73)</f>
        <v>274.44466810538302</v>
      </c>
      <c r="S73" s="20">
        <f t="shared" si="33"/>
        <v>1678.5548634834274</v>
      </c>
      <c r="T73" s="768">
        <f t="shared" ref="T73:T83" si="41">SUM(V73:AE73)</f>
        <v>189.46199429967814</v>
      </c>
      <c r="U73" s="865">
        <f t="shared" ref="U73:AL73" si="42">U30+U9+U51</f>
        <v>984.66473135145372</v>
      </c>
      <c r="V73" s="775">
        <f t="shared" si="42"/>
        <v>0</v>
      </c>
      <c r="W73" s="76">
        <f t="shared" si="42"/>
        <v>6.0379930813526199</v>
      </c>
      <c r="X73" s="76">
        <f t="shared" si="42"/>
        <v>55.531553637731058</v>
      </c>
      <c r="Y73" s="76">
        <f t="shared" si="42"/>
        <v>1.336232814320246</v>
      </c>
      <c r="Z73" s="76">
        <f t="shared" si="42"/>
        <v>11.396749509452031</v>
      </c>
      <c r="AA73" s="76">
        <f t="shared" si="42"/>
        <v>51.194607540639247</v>
      </c>
      <c r="AB73" s="76">
        <f t="shared" si="42"/>
        <v>6.3030757044363925</v>
      </c>
      <c r="AC73" s="76">
        <f t="shared" si="42"/>
        <v>2.9802259529463702</v>
      </c>
      <c r="AD73" s="76">
        <f t="shared" si="42"/>
        <v>16.121351363053982</v>
      </c>
      <c r="AE73" s="765">
        <f t="shared" si="42"/>
        <v>38.560204695746201</v>
      </c>
      <c r="AF73" s="856">
        <f t="shared" si="42"/>
        <v>85.758135681092895</v>
      </c>
      <c r="AG73" s="500">
        <f t="shared" si="42"/>
        <v>129.59895453509523</v>
      </c>
      <c r="AH73" s="500">
        <f t="shared" si="42"/>
        <v>57.17008680611724</v>
      </c>
      <c r="AI73" s="554">
        <f t="shared" si="42"/>
        <v>1.9174910830776364</v>
      </c>
      <c r="AJ73" s="529">
        <f t="shared" si="42"/>
        <v>0</v>
      </c>
      <c r="AK73" s="793">
        <f t="shared" si="42"/>
        <v>0</v>
      </c>
      <c r="AL73" s="525">
        <f t="shared" si="42"/>
        <v>0</v>
      </c>
      <c r="AM73" s="22">
        <f t="shared" si="35"/>
        <v>13876.589049363258</v>
      </c>
      <c r="AN73" s="102">
        <f t="shared" si="36"/>
        <v>19090</v>
      </c>
      <c r="AO73" s="24">
        <f t="shared" si="36"/>
        <v>0</v>
      </c>
      <c r="AP73" s="455">
        <f t="shared" si="37"/>
        <v>42.092886918282133</v>
      </c>
      <c r="AQ73" s="301">
        <f t="shared" si="38"/>
        <v>19090</v>
      </c>
    </row>
    <row r="74" spans="2:43" ht="26.25" customHeight="1" x14ac:dyDescent="0.2">
      <c r="B74" s="152" t="s">
        <v>43</v>
      </c>
      <c r="C74" s="17">
        <f t="shared" ref="C74:Q74" si="43">C31+C10+C52</f>
        <v>0</v>
      </c>
      <c r="D74" s="94">
        <f t="shared" si="43"/>
        <v>0</v>
      </c>
      <c r="E74" s="18">
        <f t="shared" si="43"/>
        <v>875.8967026734291</v>
      </c>
      <c r="F74" s="18">
        <f t="shared" si="43"/>
        <v>3423.78301786363</v>
      </c>
      <c r="G74" s="18">
        <f t="shared" si="43"/>
        <v>0</v>
      </c>
      <c r="H74" s="18">
        <f t="shared" si="43"/>
        <v>4825.7401028495906</v>
      </c>
      <c r="I74" s="18">
        <f t="shared" si="43"/>
        <v>0</v>
      </c>
      <c r="J74" s="18">
        <f t="shared" si="43"/>
        <v>0</v>
      </c>
      <c r="K74" s="18">
        <f t="shared" si="43"/>
        <v>121.61341565149449</v>
      </c>
      <c r="L74" s="18">
        <f t="shared" si="43"/>
        <v>112.08005873061319</v>
      </c>
      <c r="M74" s="18">
        <f t="shared" si="43"/>
        <v>1010.3494943545596</v>
      </c>
      <c r="N74" s="18">
        <f t="shared" si="43"/>
        <v>550</v>
      </c>
      <c r="O74" s="18">
        <f t="shared" si="43"/>
        <v>0</v>
      </c>
      <c r="P74" s="18">
        <f t="shared" si="43"/>
        <v>2180</v>
      </c>
      <c r="Q74" s="18">
        <f t="shared" si="43"/>
        <v>0</v>
      </c>
      <c r="R74" s="18">
        <f t="shared" si="40"/>
        <v>274.44466810538302</v>
      </c>
      <c r="S74" s="20">
        <f t="shared" si="33"/>
        <v>1678.5548634834274</v>
      </c>
      <c r="T74" s="768">
        <f t="shared" si="41"/>
        <v>143.46199429967814</v>
      </c>
      <c r="U74" s="865">
        <f t="shared" ref="U74:AL74" si="44">U31+U10+U52</f>
        <v>984.66473135145372</v>
      </c>
      <c r="V74" s="775">
        <f t="shared" si="44"/>
        <v>0</v>
      </c>
      <c r="W74" s="76">
        <f t="shared" si="44"/>
        <v>6.0379930813526199</v>
      </c>
      <c r="X74" s="76">
        <f t="shared" si="44"/>
        <v>9.5315536377310579</v>
      </c>
      <c r="Y74" s="76">
        <f t="shared" si="44"/>
        <v>1.336232814320246</v>
      </c>
      <c r="Z74" s="76">
        <f t="shared" si="44"/>
        <v>11.396749509452031</v>
      </c>
      <c r="AA74" s="76">
        <f t="shared" si="44"/>
        <v>51.194607540639247</v>
      </c>
      <c r="AB74" s="76">
        <f t="shared" si="44"/>
        <v>6.3030757044363925</v>
      </c>
      <c r="AC74" s="76">
        <f t="shared" si="44"/>
        <v>2.9802259529463702</v>
      </c>
      <c r="AD74" s="76">
        <f t="shared" si="44"/>
        <v>16.121351363053982</v>
      </c>
      <c r="AE74" s="765">
        <f t="shared" si="44"/>
        <v>38.560204695746201</v>
      </c>
      <c r="AF74" s="856">
        <f t="shared" si="44"/>
        <v>85.758135681092895</v>
      </c>
      <c r="AG74" s="500">
        <f t="shared" si="44"/>
        <v>129.59895453509523</v>
      </c>
      <c r="AH74" s="500">
        <f t="shared" si="44"/>
        <v>57.17008680611724</v>
      </c>
      <c r="AI74" s="554">
        <f t="shared" si="44"/>
        <v>1.9174910830776364</v>
      </c>
      <c r="AJ74" s="529">
        <f t="shared" si="44"/>
        <v>0</v>
      </c>
      <c r="AK74" s="793">
        <f t="shared" si="44"/>
        <v>0</v>
      </c>
      <c r="AL74" s="525">
        <f t="shared" si="44"/>
        <v>0</v>
      </c>
      <c r="AM74" s="22">
        <f t="shared" si="35"/>
        <v>16180.589049363258</v>
      </c>
      <c r="AN74" s="102">
        <f t="shared" si="36"/>
        <v>20700</v>
      </c>
      <c r="AO74" s="24">
        <f t="shared" si="36"/>
        <v>0</v>
      </c>
      <c r="AP74" s="455">
        <f t="shared" si="37"/>
        <v>43.872913818448389</v>
      </c>
      <c r="AQ74" s="301">
        <f t="shared" si="38"/>
        <v>20700</v>
      </c>
    </row>
    <row r="75" spans="2:43" ht="26.25" customHeight="1" x14ac:dyDescent="0.2">
      <c r="B75" s="152" t="s">
        <v>44</v>
      </c>
      <c r="C75" s="17">
        <f t="shared" ref="C75:Q75" si="45">C32+C11+C53</f>
        <v>0</v>
      </c>
      <c r="D75" s="94">
        <f t="shared" si="45"/>
        <v>0</v>
      </c>
      <c r="E75" s="18">
        <f t="shared" si="45"/>
        <v>2675.896702673429</v>
      </c>
      <c r="F75" s="18">
        <f t="shared" si="45"/>
        <v>2543.78301786363</v>
      </c>
      <c r="G75" s="18">
        <f t="shared" si="45"/>
        <v>0</v>
      </c>
      <c r="H75" s="18">
        <f t="shared" si="45"/>
        <v>4785.7401028495906</v>
      </c>
      <c r="I75" s="18">
        <f t="shared" si="45"/>
        <v>0</v>
      </c>
      <c r="J75" s="18">
        <f t="shared" si="45"/>
        <v>0</v>
      </c>
      <c r="K75" s="18">
        <f t="shared" si="45"/>
        <v>121.61341565149449</v>
      </c>
      <c r="L75" s="18">
        <f t="shared" si="45"/>
        <v>112.08005873061319</v>
      </c>
      <c r="M75" s="18">
        <f t="shared" si="45"/>
        <v>1010.3494943545596</v>
      </c>
      <c r="N75" s="18">
        <f t="shared" si="45"/>
        <v>240</v>
      </c>
      <c r="O75" s="18">
        <f t="shared" si="45"/>
        <v>0</v>
      </c>
      <c r="P75" s="18">
        <f t="shared" si="45"/>
        <v>2520</v>
      </c>
      <c r="Q75" s="18">
        <f t="shared" si="45"/>
        <v>0</v>
      </c>
      <c r="R75" s="18">
        <f t="shared" si="40"/>
        <v>274.44466810538302</v>
      </c>
      <c r="S75" s="20">
        <f t="shared" si="33"/>
        <v>3038.5548634834277</v>
      </c>
      <c r="T75" s="768">
        <f t="shared" si="41"/>
        <v>143.46199429967814</v>
      </c>
      <c r="U75" s="865">
        <f t="shared" ref="U75:AL75" si="46">U32+U11+U53</f>
        <v>984.66473135145372</v>
      </c>
      <c r="V75" s="775">
        <f t="shared" si="46"/>
        <v>0</v>
      </c>
      <c r="W75" s="76">
        <f t="shared" si="46"/>
        <v>6.0379930813526199</v>
      </c>
      <c r="X75" s="76">
        <f t="shared" si="46"/>
        <v>9.5315536377310579</v>
      </c>
      <c r="Y75" s="76">
        <f t="shared" si="46"/>
        <v>1.336232814320246</v>
      </c>
      <c r="Z75" s="76">
        <f t="shared" si="46"/>
        <v>11.396749509452031</v>
      </c>
      <c r="AA75" s="76">
        <f t="shared" si="46"/>
        <v>51.194607540639247</v>
      </c>
      <c r="AB75" s="76">
        <f t="shared" si="46"/>
        <v>6.3030757044363925</v>
      </c>
      <c r="AC75" s="76">
        <f t="shared" si="46"/>
        <v>2.9802259529463702</v>
      </c>
      <c r="AD75" s="76">
        <f t="shared" si="46"/>
        <v>16.121351363053982</v>
      </c>
      <c r="AE75" s="765">
        <f t="shared" si="46"/>
        <v>38.560204695746201</v>
      </c>
      <c r="AF75" s="856">
        <f t="shared" si="46"/>
        <v>85.758135681092895</v>
      </c>
      <c r="AG75" s="500">
        <f t="shared" si="46"/>
        <v>129.59895453509523</v>
      </c>
      <c r="AH75" s="500">
        <f t="shared" si="46"/>
        <v>57.17008680611724</v>
      </c>
      <c r="AI75" s="554">
        <f t="shared" si="46"/>
        <v>1.9174910830776364</v>
      </c>
      <c r="AJ75" s="529">
        <f t="shared" si="46"/>
        <v>0</v>
      </c>
      <c r="AK75" s="793">
        <f t="shared" si="46"/>
        <v>0</v>
      </c>
      <c r="AL75" s="525">
        <f t="shared" si="46"/>
        <v>0</v>
      </c>
      <c r="AM75" s="22">
        <f t="shared" si="35"/>
        <v>18450.589049363261</v>
      </c>
      <c r="AN75" s="102">
        <f t="shared" si="36"/>
        <v>23730</v>
      </c>
      <c r="AO75" s="24">
        <f t="shared" si="36"/>
        <v>0</v>
      </c>
      <c r="AP75" s="455">
        <f t="shared" si="37"/>
        <v>43.741895182570438</v>
      </c>
      <c r="AQ75" s="301">
        <f t="shared" si="38"/>
        <v>23730</v>
      </c>
    </row>
    <row r="76" spans="2:43" ht="26.25" customHeight="1" x14ac:dyDescent="0.2">
      <c r="B76" s="153" t="s">
        <v>45</v>
      </c>
      <c r="C76" s="17">
        <f t="shared" ref="C76:Q76" si="47">C33+C12+C54</f>
        <v>0</v>
      </c>
      <c r="D76" s="94">
        <f t="shared" si="47"/>
        <v>0</v>
      </c>
      <c r="E76" s="18">
        <f t="shared" si="47"/>
        <v>6105.896702673429</v>
      </c>
      <c r="F76" s="18">
        <f t="shared" si="47"/>
        <v>3503.78301786363</v>
      </c>
      <c r="G76" s="18">
        <f t="shared" si="47"/>
        <v>0</v>
      </c>
      <c r="H76" s="18">
        <f t="shared" si="47"/>
        <v>4285.7401028495906</v>
      </c>
      <c r="I76" s="18">
        <f t="shared" si="47"/>
        <v>0</v>
      </c>
      <c r="J76" s="18">
        <f t="shared" si="47"/>
        <v>0</v>
      </c>
      <c r="K76" s="18">
        <f t="shared" si="47"/>
        <v>121.61341565149449</v>
      </c>
      <c r="L76" s="18">
        <f t="shared" si="47"/>
        <v>112.08005873061319</v>
      </c>
      <c r="M76" s="18">
        <f t="shared" si="47"/>
        <v>1010.3494943545596</v>
      </c>
      <c r="N76" s="18">
        <f t="shared" si="47"/>
        <v>540</v>
      </c>
      <c r="O76" s="18">
        <f t="shared" si="47"/>
        <v>0</v>
      </c>
      <c r="P76" s="18">
        <f t="shared" si="47"/>
        <v>3670</v>
      </c>
      <c r="Q76" s="18">
        <f t="shared" si="47"/>
        <v>0</v>
      </c>
      <c r="R76" s="18">
        <f t="shared" si="40"/>
        <v>274.44466810538302</v>
      </c>
      <c r="S76" s="20">
        <f t="shared" si="33"/>
        <v>1678.5548634834274</v>
      </c>
      <c r="T76" s="768">
        <f t="shared" si="41"/>
        <v>143.46199429967814</v>
      </c>
      <c r="U76" s="865">
        <f t="shared" ref="U76:AL76" si="48">U33+U12+U54</f>
        <v>984.66473135145372</v>
      </c>
      <c r="V76" s="862">
        <f t="shared" si="48"/>
        <v>0</v>
      </c>
      <c r="W76" s="749">
        <f t="shared" si="48"/>
        <v>6.0379930813526199</v>
      </c>
      <c r="X76" s="749">
        <f t="shared" si="48"/>
        <v>9.5315536377310579</v>
      </c>
      <c r="Y76" s="749">
        <f t="shared" si="48"/>
        <v>1.336232814320246</v>
      </c>
      <c r="Z76" s="749">
        <f t="shared" si="48"/>
        <v>11.396749509452031</v>
      </c>
      <c r="AA76" s="749">
        <f t="shared" si="48"/>
        <v>51.194607540639247</v>
      </c>
      <c r="AB76" s="749">
        <f t="shared" si="48"/>
        <v>6.3030757044363925</v>
      </c>
      <c r="AC76" s="749">
        <f t="shared" si="48"/>
        <v>2.9802259529463702</v>
      </c>
      <c r="AD76" s="749">
        <f t="shared" si="48"/>
        <v>16.121351363053982</v>
      </c>
      <c r="AE76" s="863">
        <f t="shared" si="48"/>
        <v>38.560204695746201</v>
      </c>
      <c r="AF76" s="857">
        <f t="shared" si="48"/>
        <v>85.758135681092895</v>
      </c>
      <c r="AG76" s="750">
        <f t="shared" si="48"/>
        <v>129.59895453509523</v>
      </c>
      <c r="AH76" s="750">
        <f t="shared" si="48"/>
        <v>57.17008680611724</v>
      </c>
      <c r="AI76" s="751">
        <f t="shared" si="48"/>
        <v>1.9174910830776364</v>
      </c>
      <c r="AJ76" s="752">
        <f t="shared" si="48"/>
        <v>0</v>
      </c>
      <c r="AK76" s="852">
        <f t="shared" si="48"/>
        <v>0</v>
      </c>
      <c r="AL76" s="854">
        <f t="shared" si="48"/>
        <v>0</v>
      </c>
      <c r="AM76" s="22">
        <f t="shared" si="35"/>
        <v>22430.589049363258</v>
      </c>
      <c r="AN76" s="102">
        <f t="shared" si="36"/>
        <v>27850</v>
      </c>
      <c r="AO76" s="24">
        <f t="shared" si="36"/>
        <v>0</v>
      </c>
      <c r="AP76" s="455">
        <f t="shared" si="37"/>
        <v>44.610831880553143</v>
      </c>
      <c r="AQ76" s="301">
        <f t="shared" si="38"/>
        <v>27850</v>
      </c>
    </row>
    <row r="77" spans="2:43" ht="26.25" customHeight="1" x14ac:dyDescent="0.2">
      <c r="B77" s="151" t="s">
        <v>46</v>
      </c>
      <c r="C77" s="17">
        <f t="shared" ref="C77:Q77" si="49">C34+C13+C55</f>
        <v>0</v>
      </c>
      <c r="D77" s="94">
        <f t="shared" si="49"/>
        <v>0</v>
      </c>
      <c r="E77" s="18">
        <f t="shared" si="49"/>
        <v>875.8967026734291</v>
      </c>
      <c r="F77" s="18">
        <f t="shared" si="49"/>
        <v>5713.7830178636304</v>
      </c>
      <c r="G77" s="18">
        <f t="shared" si="49"/>
        <v>0</v>
      </c>
      <c r="H77" s="18">
        <f t="shared" si="49"/>
        <v>6245.7401028495906</v>
      </c>
      <c r="I77" s="18">
        <f t="shared" si="49"/>
        <v>0</v>
      </c>
      <c r="J77" s="18">
        <f t="shared" si="49"/>
        <v>0</v>
      </c>
      <c r="K77" s="18">
        <f t="shared" si="49"/>
        <v>121.61341565149449</v>
      </c>
      <c r="L77" s="18">
        <f t="shared" si="49"/>
        <v>112.08005873061319</v>
      </c>
      <c r="M77" s="18">
        <f t="shared" si="49"/>
        <v>1010.3494943545596</v>
      </c>
      <c r="N77" s="18">
        <f t="shared" si="49"/>
        <v>460</v>
      </c>
      <c r="O77" s="18">
        <f t="shared" si="49"/>
        <v>0</v>
      </c>
      <c r="P77" s="18">
        <f t="shared" si="49"/>
        <v>5790</v>
      </c>
      <c r="Q77" s="18">
        <f t="shared" si="49"/>
        <v>0</v>
      </c>
      <c r="R77" s="18">
        <f t="shared" si="40"/>
        <v>274.44466810538302</v>
      </c>
      <c r="S77" s="20">
        <f t="shared" si="33"/>
        <v>2078.5548634834277</v>
      </c>
      <c r="T77" s="768">
        <f t="shared" si="41"/>
        <v>143.46199429967814</v>
      </c>
      <c r="U77" s="865">
        <f t="shared" ref="U77:AL77" si="50">U34+U13+U55</f>
        <v>984.66473135145372</v>
      </c>
      <c r="V77" s="775">
        <f t="shared" si="50"/>
        <v>0</v>
      </c>
      <c r="W77" s="76">
        <f t="shared" si="50"/>
        <v>6.0379930813526199</v>
      </c>
      <c r="X77" s="76">
        <f t="shared" si="50"/>
        <v>9.5315536377310579</v>
      </c>
      <c r="Y77" s="76">
        <f t="shared" si="50"/>
        <v>1.336232814320246</v>
      </c>
      <c r="Z77" s="76">
        <f t="shared" si="50"/>
        <v>11.396749509452031</v>
      </c>
      <c r="AA77" s="76">
        <f t="shared" si="50"/>
        <v>51.194607540639247</v>
      </c>
      <c r="AB77" s="76">
        <f t="shared" si="50"/>
        <v>6.3030757044363925</v>
      </c>
      <c r="AC77" s="76">
        <f t="shared" si="50"/>
        <v>2.9802259529463702</v>
      </c>
      <c r="AD77" s="76">
        <f t="shared" si="50"/>
        <v>16.121351363053982</v>
      </c>
      <c r="AE77" s="765">
        <f t="shared" si="50"/>
        <v>38.560204695746201</v>
      </c>
      <c r="AF77" s="856">
        <f t="shared" si="50"/>
        <v>85.758135681092895</v>
      </c>
      <c r="AG77" s="500">
        <f t="shared" si="50"/>
        <v>129.59895453509523</v>
      </c>
      <c r="AH77" s="500">
        <f t="shared" si="50"/>
        <v>57.17008680611724</v>
      </c>
      <c r="AI77" s="554">
        <f t="shared" si="50"/>
        <v>1.9174910830776364</v>
      </c>
      <c r="AJ77" s="529">
        <f t="shared" si="50"/>
        <v>0</v>
      </c>
      <c r="AK77" s="793">
        <f t="shared" si="50"/>
        <v>0</v>
      </c>
      <c r="AL77" s="525">
        <f t="shared" si="50"/>
        <v>0</v>
      </c>
      <c r="AM77" s="22">
        <f t="shared" si="35"/>
        <v>23810.589049363261</v>
      </c>
      <c r="AN77" s="102">
        <f t="shared" si="36"/>
        <v>25600</v>
      </c>
      <c r="AO77" s="24">
        <f t="shared" si="36"/>
        <v>0</v>
      </c>
      <c r="AP77" s="455">
        <f t="shared" si="37"/>
        <v>48.189243454627672</v>
      </c>
      <c r="AQ77" s="301">
        <f t="shared" si="38"/>
        <v>25600</v>
      </c>
    </row>
    <row r="78" spans="2:43" ht="26.25" customHeight="1" x14ac:dyDescent="0.2">
      <c r="B78" s="152" t="s">
        <v>47</v>
      </c>
      <c r="C78" s="17">
        <f t="shared" ref="C78:Q78" si="51">C35+C14+C56</f>
        <v>0</v>
      </c>
      <c r="D78" s="94">
        <f t="shared" si="51"/>
        <v>0</v>
      </c>
      <c r="E78" s="18">
        <f t="shared" si="51"/>
        <v>15555.89670267343</v>
      </c>
      <c r="F78" s="553">
        <f t="shared" si="51"/>
        <v>3973.78301786363</v>
      </c>
      <c r="G78" s="18">
        <f t="shared" si="51"/>
        <v>0</v>
      </c>
      <c r="H78" s="18">
        <f t="shared" si="51"/>
        <v>7335.7401028495906</v>
      </c>
      <c r="I78" s="553">
        <f t="shared" si="51"/>
        <v>0</v>
      </c>
      <c r="J78" s="553">
        <f t="shared" si="51"/>
        <v>0</v>
      </c>
      <c r="K78" s="553">
        <f t="shared" si="51"/>
        <v>121.61341565149449</v>
      </c>
      <c r="L78" s="553">
        <f t="shared" si="51"/>
        <v>112.08005873061319</v>
      </c>
      <c r="M78" s="553">
        <f t="shared" si="51"/>
        <v>1010.3494943545596</v>
      </c>
      <c r="N78" s="553">
        <f t="shared" si="51"/>
        <v>380</v>
      </c>
      <c r="O78" s="553">
        <f t="shared" si="51"/>
        <v>0</v>
      </c>
      <c r="P78" s="18">
        <f t="shared" si="51"/>
        <v>3380</v>
      </c>
      <c r="Q78" s="18">
        <f t="shared" si="51"/>
        <v>0</v>
      </c>
      <c r="R78" s="18">
        <f t="shared" si="40"/>
        <v>274.44466810538302</v>
      </c>
      <c r="S78" s="20">
        <f t="shared" si="33"/>
        <v>1678.5548634834274</v>
      </c>
      <c r="T78" s="768">
        <f t="shared" si="41"/>
        <v>143.46199429967814</v>
      </c>
      <c r="U78" s="865">
        <f t="shared" ref="U78:AL78" si="52">U35+U14+U56</f>
        <v>984.66473135145372</v>
      </c>
      <c r="V78" s="775">
        <f t="shared" si="52"/>
        <v>0</v>
      </c>
      <c r="W78" s="76">
        <f t="shared" si="52"/>
        <v>6.0379930813526199</v>
      </c>
      <c r="X78" s="76">
        <f t="shared" si="52"/>
        <v>9.5315536377310579</v>
      </c>
      <c r="Y78" s="76">
        <f t="shared" si="52"/>
        <v>1.336232814320246</v>
      </c>
      <c r="Z78" s="76">
        <f t="shared" si="52"/>
        <v>11.396749509452031</v>
      </c>
      <c r="AA78" s="76">
        <f t="shared" si="52"/>
        <v>51.194607540639247</v>
      </c>
      <c r="AB78" s="76">
        <f t="shared" si="52"/>
        <v>6.3030757044363925</v>
      </c>
      <c r="AC78" s="76">
        <f t="shared" si="52"/>
        <v>2.9802259529463702</v>
      </c>
      <c r="AD78" s="76">
        <f t="shared" si="52"/>
        <v>16.121351363053982</v>
      </c>
      <c r="AE78" s="765">
        <f t="shared" si="52"/>
        <v>38.560204695746201</v>
      </c>
      <c r="AF78" s="856">
        <f t="shared" si="52"/>
        <v>85.758135681092895</v>
      </c>
      <c r="AG78" s="500">
        <f t="shared" si="52"/>
        <v>129.59895453509523</v>
      </c>
      <c r="AH78" s="500">
        <f t="shared" si="52"/>
        <v>57.17008680611724</v>
      </c>
      <c r="AI78" s="554">
        <f t="shared" si="52"/>
        <v>1.9174910830776364</v>
      </c>
      <c r="AJ78" s="529">
        <f t="shared" si="52"/>
        <v>0</v>
      </c>
      <c r="AK78" s="793">
        <f t="shared" si="52"/>
        <v>0</v>
      </c>
      <c r="AL78" s="525">
        <f t="shared" si="52"/>
        <v>0</v>
      </c>
      <c r="AM78" s="22">
        <f t="shared" si="35"/>
        <v>34950.589049363261</v>
      </c>
      <c r="AN78" s="102">
        <f t="shared" si="36"/>
        <v>28940</v>
      </c>
      <c r="AO78" s="24">
        <f t="shared" si="36"/>
        <v>0</v>
      </c>
      <c r="AP78" s="455">
        <f t="shared" si="37"/>
        <v>54.703814081851199</v>
      </c>
      <c r="AQ78" s="301">
        <f t="shared" si="38"/>
        <v>28940</v>
      </c>
    </row>
    <row r="79" spans="2:43" ht="26.25" customHeight="1" x14ac:dyDescent="0.2">
      <c r="B79" s="151" t="s">
        <v>48</v>
      </c>
      <c r="C79" s="17">
        <f t="shared" ref="C79:Q79" si="53">C36+C15+C57</f>
        <v>0</v>
      </c>
      <c r="D79" s="94">
        <f t="shared" si="53"/>
        <v>0</v>
      </c>
      <c r="E79" s="18">
        <f t="shared" si="53"/>
        <v>4175.896702673429</v>
      </c>
      <c r="F79" s="553">
        <f t="shared" si="53"/>
        <v>4843.7830178636304</v>
      </c>
      <c r="G79" s="18">
        <f t="shared" si="53"/>
        <v>0</v>
      </c>
      <c r="H79" s="18">
        <f t="shared" si="53"/>
        <v>6885.7401028495906</v>
      </c>
      <c r="I79" s="553">
        <f t="shared" si="53"/>
        <v>0</v>
      </c>
      <c r="J79" s="553">
        <f t="shared" si="53"/>
        <v>0</v>
      </c>
      <c r="K79" s="553">
        <f t="shared" si="53"/>
        <v>121.61341565149449</v>
      </c>
      <c r="L79" s="553">
        <f t="shared" si="53"/>
        <v>112.08005873061319</v>
      </c>
      <c r="M79" s="553">
        <f t="shared" si="53"/>
        <v>1010.3494943545596</v>
      </c>
      <c r="N79" s="553">
        <f t="shared" si="53"/>
        <v>840</v>
      </c>
      <c r="O79" s="553">
        <f t="shared" si="53"/>
        <v>0</v>
      </c>
      <c r="P79" s="18">
        <f t="shared" si="53"/>
        <v>5000</v>
      </c>
      <c r="Q79" s="18">
        <f t="shared" si="53"/>
        <v>0</v>
      </c>
      <c r="R79" s="18">
        <f t="shared" si="40"/>
        <v>274.44466810538302</v>
      </c>
      <c r="S79" s="20">
        <f t="shared" si="33"/>
        <v>3638.5548634834277</v>
      </c>
      <c r="T79" s="768">
        <f t="shared" si="41"/>
        <v>143.46199429967814</v>
      </c>
      <c r="U79" s="865">
        <f t="shared" ref="U79:AL79" si="54">U36+U15+U57</f>
        <v>984.66473135145372</v>
      </c>
      <c r="V79" s="775">
        <f t="shared" si="54"/>
        <v>0</v>
      </c>
      <c r="W79" s="76">
        <f t="shared" si="54"/>
        <v>6.0379930813526199</v>
      </c>
      <c r="X79" s="76">
        <f t="shared" si="54"/>
        <v>9.5315536377310579</v>
      </c>
      <c r="Y79" s="76">
        <f t="shared" si="54"/>
        <v>1.336232814320246</v>
      </c>
      <c r="Z79" s="76">
        <f t="shared" si="54"/>
        <v>11.396749509452031</v>
      </c>
      <c r="AA79" s="76">
        <f t="shared" si="54"/>
        <v>51.194607540639247</v>
      </c>
      <c r="AB79" s="76">
        <f t="shared" si="54"/>
        <v>6.3030757044363925</v>
      </c>
      <c r="AC79" s="76">
        <f t="shared" si="54"/>
        <v>2.9802259529463702</v>
      </c>
      <c r="AD79" s="76">
        <f t="shared" si="54"/>
        <v>16.121351363053982</v>
      </c>
      <c r="AE79" s="765">
        <f t="shared" si="54"/>
        <v>38.560204695746201</v>
      </c>
      <c r="AF79" s="856">
        <f t="shared" si="54"/>
        <v>85.758135681092895</v>
      </c>
      <c r="AG79" s="500">
        <f t="shared" si="54"/>
        <v>129.59895453509523</v>
      </c>
      <c r="AH79" s="500">
        <f t="shared" si="54"/>
        <v>57.17008680611724</v>
      </c>
      <c r="AI79" s="554">
        <f t="shared" si="54"/>
        <v>1.9174910830776364</v>
      </c>
      <c r="AJ79" s="529">
        <f t="shared" si="54"/>
        <v>0</v>
      </c>
      <c r="AK79" s="793">
        <f t="shared" si="54"/>
        <v>0</v>
      </c>
      <c r="AL79" s="525">
        <f t="shared" si="54"/>
        <v>0</v>
      </c>
      <c r="AM79" s="22">
        <f t="shared" si="35"/>
        <v>28030.589049363261</v>
      </c>
      <c r="AN79" s="102">
        <f t="shared" si="36"/>
        <v>31740</v>
      </c>
      <c r="AO79" s="24">
        <f t="shared" si="36"/>
        <v>0</v>
      </c>
      <c r="AP79" s="455">
        <f t="shared" si="37"/>
        <v>46.896959683990055</v>
      </c>
      <c r="AQ79" s="301">
        <f t="shared" si="38"/>
        <v>31740</v>
      </c>
    </row>
    <row r="80" spans="2:43" ht="26.25" customHeight="1" x14ac:dyDescent="0.2">
      <c r="B80" s="152" t="s">
        <v>49</v>
      </c>
      <c r="C80" s="17">
        <f t="shared" ref="C80:Q80" si="55">C37+C16+C58</f>
        <v>0</v>
      </c>
      <c r="D80" s="94">
        <f t="shared" si="55"/>
        <v>0</v>
      </c>
      <c r="E80" s="18">
        <f t="shared" si="55"/>
        <v>9915.8967026734299</v>
      </c>
      <c r="F80" s="553">
        <f t="shared" si="55"/>
        <v>4943.7830178636304</v>
      </c>
      <c r="G80" s="18">
        <f t="shared" si="55"/>
        <v>0</v>
      </c>
      <c r="H80" s="18">
        <f t="shared" si="55"/>
        <v>8595.7401028495915</v>
      </c>
      <c r="I80" s="553">
        <f t="shared" si="55"/>
        <v>0</v>
      </c>
      <c r="J80" s="553">
        <f t="shared" si="55"/>
        <v>0</v>
      </c>
      <c r="K80" s="553">
        <f t="shared" si="55"/>
        <v>121.61341565149449</v>
      </c>
      <c r="L80" s="553">
        <f t="shared" si="55"/>
        <v>112.08005873061319</v>
      </c>
      <c r="M80" s="553">
        <f t="shared" si="55"/>
        <v>1010.3494943545596</v>
      </c>
      <c r="N80" s="553">
        <f t="shared" si="55"/>
        <v>630</v>
      </c>
      <c r="O80" s="553">
        <f t="shared" si="55"/>
        <v>0</v>
      </c>
      <c r="P80" s="18">
        <f t="shared" si="55"/>
        <v>2470</v>
      </c>
      <c r="Q80" s="18">
        <f t="shared" si="55"/>
        <v>0</v>
      </c>
      <c r="R80" s="18">
        <f t="shared" si="40"/>
        <v>274.44466810538302</v>
      </c>
      <c r="S80" s="20">
        <f t="shared" si="33"/>
        <v>1898.5548634834274</v>
      </c>
      <c r="T80" s="768">
        <f t="shared" si="41"/>
        <v>143.46199429967814</v>
      </c>
      <c r="U80" s="865">
        <f t="shared" ref="U80:AL80" si="56">U37+U16+U58</f>
        <v>984.66473135145372</v>
      </c>
      <c r="V80" s="775">
        <f t="shared" si="56"/>
        <v>0</v>
      </c>
      <c r="W80" s="76">
        <f t="shared" si="56"/>
        <v>6.0379930813526199</v>
      </c>
      <c r="X80" s="76">
        <f t="shared" si="56"/>
        <v>9.5315536377310579</v>
      </c>
      <c r="Y80" s="76">
        <f t="shared" si="56"/>
        <v>1.336232814320246</v>
      </c>
      <c r="Z80" s="76">
        <f t="shared" si="56"/>
        <v>11.396749509452031</v>
      </c>
      <c r="AA80" s="76">
        <f t="shared" si="56"/>
        <v>51.194607540639247</v>
      </c>
      <c r="AB80" s="76">
        <f t="shared" si="56"/>
        <v>6.3030757044363925</v>
      </c>
      <c r="AC80" s="76">
        <f t="shared" si="56"/>
        <v>2.9802259529463702</v>
      </c>
      <c r="AD80" s="76">
        <f t="shared" si="56"/>
        <v>16.121351363053982</v>
      </c>
      <c r="AE80" s="765">
        <f t="shared" si="56"/>
        <v>38.560204695746201</v>
      </c>
      <c r="AF80" s="856">
        <f t="shared" si="56"/>
        <v>85.758135681092895</v>
      </c>
      <c r="AG80" s="500">
        <f t="shared" si="56"/>
        <v>129.59895453509523</v>
      </c>
      <c r="AH80" s="500">
        <f t="shared" si="56"/>
        <v>57.17008680611724</v>
      </c>
      <c r="AI80" s="554">
        <f t="shared" si="56"/>
        <v>1.9174910830776364</v>
      </c>
      <c r="AJ80" s="529">
        <f t="shared" si="56"/>
        <v>0</v>
      </c>
      <c r="AK80" s="793">
        <f t="shared" si="56"/>
        <v>0</v>
      </c>
      <c r="AL80" s="525">
        <f t="shared" si="56"/>
        <v>0</v>
      </c>
      <c r="AM80" s="22">
        <f t="shared" si="35"/>
        <v>31100.589049363261</v>
      </c>
      <c r="AN80" s="102">
        <f t="shared" si="36"/>
        <v>23550</v>
      </c>
      <c r="AO80" s="24">
        <f t="shared" si="36"/>
        <v>0</v>
      </c>
      <c r="AP80" s="455">
        <f t="shared" si="37"/>
        <v>56.908058248505952</v>
      </c>
      <c r="AQ80" s="301">
        <f>AN80+AO80</f>
        <v>23550</v>
      </c>
    </row>
    <row r="81" spans="2:43" ht="26.25" customHeight="1" x14ac:dyDescent="0.2">
      <c r="B81" s="152" t="s">
        <v>50</v>
      </c>
      <c r="C81" s="17">
        <f t="shared" ref="C81:Q81" si="57">C38+C17+C59</f>
        <v>1720</v>
      </c>
      <c r="D81" s="94">
        <f t="shared" si="57"/>
        <v>0</v>
      </c>
      <c r="E81" s="18">
        <f t="shared" si="57"/>
        <v>7595.896702673429</v>
      </c>
      <c r="F81" s="553">
        <f t="shared" si="57"/>
        <v>403.78301786363011</v>
      </c>
      <c r="G81" s="18">
        <f t="shared" si="57"/>
        <v>0</v>
      </c>
      <c r="H81" s="18">
        <f t="shared" si="57"/>
        <v>4775.7401028495906</v>
      </c>
      <c r="I81" s="553">
        <f t="shared" si="57"/>
        <v>0</v>
      </c>
      <c r="J81" s="553">
        <f t="shared" si="57"/>
        <v>0</v>
      </c>
      <c r="K81" s="553">
        <f t="shared" si="57"/>
        <v>121.61341565149449</v>
      </c>
      <c r="L81" s="553">
        <f t="shared" si="57"/>
        <v>112.08005873061319</v>
      </c>
      <c r="M81" s="553">
        <f t="shared" si="57"/>
        <v>1010.3494943545596</v>
      </c>
      <c r="N81" s="553">
        <f t="shared" si="57"/>
        <v>440</v>
      </c>
      <c r="O81" s="553">
        <f t="shared" si="57"/>
        <v>0</v>
      </c>
      <c r="P81" s="18">
        <f t="shared" si="57"/>
        <v>3340</v>
      </c>
      <c r="Q81" s="18">
        <f t="shared" si="57"/>
        <v>0</v>
      </c>
      <c r="R81" s="18">
        <f t="shared" si="40"/>
        <v>274.44466810538302</v>
      </c>
      <c r="S81" s="20">
        <f t="shared" si="33"/>
        <v>1678.5548634834274</v>
      </c>
      <c r="T81" s="768">
        <f t="shared" si="41"/>
        <v>189.46199429967814</v>
      </c>
      <c r="U81" s="865">
        <f t="shared" ref="U81:AL81" si="58">U38+U17+U59</f>
        <v>984.66473135145372</v>
      </c>
      <c r="V81" s="775">
        <f t="shared" si="58"/>
        <v>0</v>
      </c>
      <c r="W81" s="76">
        <f t="shared" si="58"/>
        <v>6.0379930813526199</v>
      </c>
      <c r="X81" s="76">
        <f t="shared" si="58"/>
        <v>55.531553637731058</v>
      </c>
      <c r="Y81" s="76">
        <f t="shared" si="58"/>
        <v>1.336232814320246</v>
      </c>
      <c r="Z81" s="76">
        <f t="shared" si="58"/>
        <v>11.396749509452031</v>
      </c>
      <c r="AA81" s="76">
        <f t="shared" si="58"/>
        <v>51.194607540639247</v>
      </c>
      <c r="AB81" s="76">
        <f t="shared" si="58"/>
        <v>6.3030757044363925</v>
      </c>
      <c r="AC81" s="76">
        <f t="shared" si="58"/>
        <v>2.9802259529463702</v>
      </c>
      <c r="AD81" s="76">
        <f t="shared" si="58"/>
        <v>16.121351363053982</v>
      </c>
      <c r="AE81" s="765">
        <f t="shared" si="58"/>
        <v>38.560204695746201</v>
      </c>
      <c r="AF81" s="856">
        <f t="shared" si="58"/>
        <v>85.758135681092895</v>
      </c>
      <c r="AG81" s="500">
        <f t="shared" si="58"/>
        <v>129.59895453509523</v>
      </c>
      <c r="AH81" s="500">
        <f t="shared" si="58"/>
        <v>57.17008680611724</v>
      </c>
      <c r="AI81" s="554">
        <f t="shared" si="58"/>
        <v>1.9174910830776364</v>
      </c>
      <c r="AJ81" s="529">
        <f t="shared" si="58"/>
        <v>0</v>
      </c>
      <c r="AK81" s="793">
        <f t="shared" si="58"/>
        <v>0</v>
      </c>
      <c r="AL81" s="525">
        <f t="shared" si="58"/>
        <v>0</v>
      </c>
      <c r="AM81" s="22">
        <f t="shared" si="35"/>
        <v>22646.589049363258</v>
      </c>
      <c r="AN81" s="102">
        <f t="shared" si="36"/>
        <v>16200</v>
      </c>
      <c r="AO81" s="24">
        <f t="shared" si="36"/>
        <v>0</v>
      </c>
      <c r="AP81" s="455">
        <f t="shared" si="37"/>
        <v>58.297496906577081</v>
      </c>
      <c r="AQ81" s="301">
        <f t="shared" si="38"/>
        <v>16200</v>
      </c>
    </row>
    <row r="82" spans="2:43" ht="26.25" customHeight="1" x14ac:dyDescent="0.2">
      <c r="B82" s="151" t="s">
        <v>51</v>
      </c>
      <c r="C82" s="17">
        <f t="shared" ref="C82:Q82" si="59">C39+C18+C60</f>
        <v>1130</v>
      </c>
      <c r="D82" s="94">
        <f t="shared" si="59"/>
        <v>0</v>
      </c>
      <c r="E82" s="18">
        <f t="shared" si="59"/>
        <v>2255.896702673429</v>
      </c>
      <c r="F82" s="553">
        <f t="shared" si="59"/>
        <v>1733.7830178636302</v>
      </c>
      <c r="G82" s="18">
        <f t="shared" si="59"/>
        <v>0</v>
      </c>
      <c r="H82" s="18">
        <f t="shared" si="59"/>
        <v>4945.7401028495906</v>
      </c>
      <c r="I82" s="553">
        <f t="shared" si="59"/>
        <v>0</v>
      </c>
      <c r="J82" s="553">
        <f t="shared" si="59"/>
        <v>0</v>
      </c>
      <c r="K82" s="553">
        <f t="shared" si="59"/>
        <v>121.61341565149449</v>
      </c>
      <c r="L82" s="553">
        <f t="shared" si="59"/>
        <v>112.08005873061319</v>
      </c>
      <c r="M82" s="553">
        <f t="shared" si="59"/>
        <v>1010.3494943545596</v>
      </c>
      <c r="N82" s="553">
        <f t="shared" si="59"/>
        <v>440</v>
      </c>
      <c r="O82" s="553">
        <f t="shared" si="59"/>
        <v>0</v>
      </c>
      <c r="P82" s="18">
        <f t="shared" si="59"/>
        <v>2220</v>
      </c>
      <c r="Q82" s="18">
        <f t="shared" si="59"/>
        <v>0</v>
      </c>
      <c r="R82" s="18">
        <f t="shared" si="40"/>
        <v>274.44466810538302</v>
      </c>
      <c r="S82" s="20">
        <f t="shared" si="33"/>
        <v>2298.5548634834277</v>
      </c>
      <c r="T82" s="768">
        <f t="shared" si="41"/>
        <v>143.46199429967814</v>
      </c>
      <c r="U82" s="865">
        <f t="shared" ref="U82:AL82" si="60">U39+U18+U60</f>
        <v>984.66473135145372</v>
      </c>
      <c r="V82" s="775">
        <f t="shared" si="60"/>
        <v>0</v>
      </c>
      <c r="W82" s="76">
        <f t="shared" si="60"/>
        <v>6.0379930813526199</v>
      </c>
      <c r="X82" s="76">
        <f t="shared" si="60"/>
        <v>9.5315536377310579</v>
      </c>
      <c r="Y82" s="76">
        <f t="shared" si="60"/>
        <v>1.336232814320246</v>
      </c>
      <c r="Z82" s="76">
        <f t="shared" si="60"/>
        <v>11.396749509452031</v>
      </c>
      <c r="AA82" s="76">
        <f t="shared" si="60"/>
        <v>51.194607540639247</v>
      </c>
      <c r="AB82" s="76">
        <f t="shared" si="60"/>
        <v>6.3030757044363925</v>
      </c>
      <c r="AC82" s="76">
        <f t="shared" si="60"/>
        <v>2.9802259529463702</v>
      </c>
      <c r="AD82" s="76">
        <f t="shared" si="60"/>
        <v>16.121351363053982</v>
      </c>
      <c r="AE82" s="765">
        <f t="shared" si="60"/>
        <v>38.560204695746201</v>
      </c>
      <c r="AF82" s="856">
        <f t="shared" si="60"/>
        <v>85.758135681092895</v>
      </c>
      <c r="AG82" s="500">
        <f t="shared" si="60"/>
        <v>129.59895453509523</v>
      </c>
      <c r="AH82" s="500">
        <f t="shared" si="60"/>
        <v>57.17008680611724</v>
      </c>
      <c r="AI82" s="554">
        <f t="shared" si="60"/>
        <v>1.9174910830776364</v>
      </c>
      <c r="AJ82" s="529">
        <f t="shared" si="60"/>
        <v>0</v>
      </c>
      <c r="AK82" s="793">
        <f t="shared" si="60"/>
        <v>0</v>
      </c>
      <c r="AL82" s="525">
        <f t="shared" si="60"/>
        <v>0</v>
      </c>
      <c r="AM82" s="22">
        <f t="shared" si="35"/>
        <v>17670.589049363261</v>
      </c>
      <c r="AN82" s="102">
        <f t="shared" si="36"/>
        <v>18350</v>
      </c>
      <c r="AO82" s="24">
        <f t="shared" si="36"/>
        <v>0</v>
      </c>
      <c r="AP82" s="455">
        <f t="shared" si="37"/>
        <v>49.05691304811026</v>
      </c>
      <c r="AQ82" s="301">
        <f t="shared" si="38"/>
        <v>18350</v>
      </c>
    </row>
    <row r="83" spans="2:43" ht="26.25" customHeight="1" thickBot="1" x14ac:dyDescent="0.25">
      <c r="B83" s="154" t="s">
        <v>52</v>
      </c>
      <c r="C83" s="295">
        <f t="shared" ref="C83:Q83" si="61">C40+C19+C61</f>
        <v>1280</v>
      </c>
      <c r="D83" s="295">
        <f t="shared" si="61"/>
        <v>92880</v>
      </c>
      <c r="E83" s="98">
        <f t="shared" si="61"/>
        <v>1675.896702673429</v>
      </c>
      <c r="F83" s="623">
        <f t="shared" si="61"/>
        <v>3583.78301786363</v>
      </c>
      <c r="G83" s="98">
        <f t="shared" si="61"/>
        <v>0</v>
      </c>
      <c r="H83" s="98">
        <f t="shared" si="61"/>
        <v>5605.7401028495906</v>
      </c>
      <c r="I83" s="623">
        <f t="shared" si="61"/>
        <v>0</v>
      </c>
      <c r="J83" s="623">
        <f t="shared" si="61"/>
        <v>0</v>
      </c>
      <c r="K83" s="623">
        <f t="shared" si="61"/>
        <v>7696.6134156514945</v>
      </c>
      <c r="L83" s="623">
        <f t="shared" si="61"/>
        <v>112.08005873061319</v>
      </c>
      <c r="M83" s="623">
        <f t="shared" si="61"/>
        <v>1010.3494943545596</v>
      </c>
      <c r="N83" s="623">
        <f t="shared" si="61"/>
        <v>0</v>
      </c>
      <c r="O83" s="623">
        <f t="shared" si="61"/>
        <v>0</v>
      </c>
      <c r="P83" s="98">
        <f t="shared" si="61"/>
        <v>3810</v>
      </c>
      <c r="Q83" s="98">
        <f t="shared" si="61"/>
        <v>0</v>
      </c>
      <c r="R83" s="98">
        <f t="shared" si="40"/>
        <v>274.44466810538302</v>
      </c>
      <c r="S83" s="296">
        <f t="shared" si="33"/>
        <v>4158.5548634834277</v>
      </c>
      <c r="T83" s="868">
        <f t="shared" si="41"/>
        <v>207.46199429967814</v>
      </c>
      <c r="U83" s="866">
        <f t="shared" ref="U83:AL83" si="62">U40+U19+U61</f>
        <v>984.66473135145372</v>
      </c>
      <c r="V83" s="860">
        <f t="shared" si="62"/>
        <v>0</v>
      </c>
      <c r="W83" s="666">
        <f t="shared" si="62"/>
        <v>6.0379930813526199</v>
      </c>
      <c r="X83" s="666">
        <f t="shared" si="62"/>
        <v>9.5315536377310579</v>
      </c>
      <c r="Y83" s="666">
        <f t="shared" si="62"/>
        <v>1.336232814320246</v>
      </c>
      <c r="Z83" s="666">
        <f t="shared" si="62"/>
        <v>11.396749509452031</v>
      </c>
      <c r="AA83" s="666">
        <f t="shared" si="62"/>
        <v>51.194607540639247</v>
      </c>
      <c r="AB83" s="666">
        <f t="shared" si="62"/>
        <v>6.3030757044363925</v>
      </c>
      <c r="AC83" s="666">
        <f t="shared" si="62"/>
        <v>2.9802259529463702</v>
      </c>
      <c r="AD83" s="666">
        <f t="shared" si="62"/>
        <v>80.121351363053975</v>
      </c>
      <c r="AE83" s="861">
        <f t="shared" si="62"/>
        <v>38.560204695746201</v>
      </c>
      <c r="AF83" s="855">
        <f t="shared" si="62"/>
        <v>85.758135681092895</v>
      </c>
      <c r="AG83" s="688">
        <f t="shared" si="62"/>
        <v>129.59895453509523</v>
      </c>
      <c r="AH83" s="688">
        <f t="shared" si="62"/>
        <v>57.17008680611724</v>
      </c>
      <c r="AI83" s="689">
        <f t="shared" si="62"/>
        <v>1.9174910830776364</v>
      </c>
      <c r="AJ83" s="667">
        <f t="shared" si="62"/>
        <v>0</v>
      </c>
      <c r="AK83" s="851">
        <f t="shared" si="62"/>
        <v>0</v>
      </c>
      <c r="AL83" s="853">
        <f t="shared" si="62"/>
        <v>0</v>
      </c>
      <c r="AM83" s="461">
        <f t="shared" si="35"/>
        <v>123279.58904936328</v>
      </c>
      <c r="AN83" s="299">
        <f t="shared" si="36"/>
        <v>9840</v>
      </c>
      <c r="AO83" s="670">
        <f t="shared" si="36"/>
        <v>0</v>
      </c>
      <c r="AP83" s="671">
        <f t="shared" si="37"/>
        <v>92.608150257772252</v>
      </c>
      <c r="AQ83" s="692">
        <f t="shared" si="38"/>
        <v>9840</v>
      </c>
    </row>
    <row r="84" spans="2:43" ht="26.25" customHeight="1" thickBot="1" x14ac:dyDescent="0.25">
      <c r="B84" s="35" t="s">
        <v>53</v>
      </c>
      <c r="C84" s="82">
        <f t="shared" ref="C84:AL84" si="63">SUM(C72:C83)</f>
        <v>4350</v>
      </c>
      <c r="D84" s="82">
        <f t="shared" si="63"/>
        <v>92880</v>
      </c>
      <c r="E84" s="83">
        <f t="shared" si="63"/>
        <v>55960.760432081159</v>
      </c>
      <c r="F84" s="83">
        <f t="shared" si="63"/>
        <v>40555.396214363551</v>
      </c>
      <c r="G84" s="83">
        <f t="shared" si="63"/>
        <v>0</v>
      </c>
      <c r="H84" s="83">
        <f t="shared" si="63"/>
        <v>66678.881234195083</v>
      </c>
      <c r="I84" s="83">
        <f t="shared" si="63"/>
        <v>0</v>
      </c>
      <c r="J84" s="83">
        <f>SUM(J72:J83)</f>
        <v>0</v>
      </c>
      <c r="K84" s="115">
        <f t="shared" si="63"/>
        <v>9034.3609878179341</v>
      </c>
      <c r="L84" s="83">
        <f t="shared" si="63"/>
        <v>1344.9607047673587</v>
      </c>
      <c r="M84" s="83">
        <f t="shared" si="63"/>
        <v>12124.193932254713</v>
      </c>
      <c r="N84" s="83">
        <f t="shared" si="63"/>
        <v>4950</v>
      </c>
      <c r="O84" s="83">
        <f t="shared" si="63"/>
        <v>0</v>
      </c>
      <c r="P84" s="83">
        <f t="shared" si="63"/>
        <v>38580</v>
      </c>
      <c r="Q84" s="83">
        <f t="shared" si="63"/>
        <v>0</v>
      </c>
      <c r="R84" s="83">
        <f t="shared" si="63"/>
        <v>3293.3360172645971</v>
      </c>
      <c r="S84" s="84">
        <f t="shared" si="63"/>
        <v>27182.658361801125</v>
      </c>
      <c r="T84" s="769">
        <f t="shared" si="63"/>
        <v>1877.5439315961373</v>
      </c>
      <c r="U84" s="772">
        <f t="shared" si="63"/>
        <v>11815.976776217443</v>
      </c>
      <c r="V84" s="530">
        <f t="shared" si="63"/>
        <v>0</v>
      </c>
      <c r="W84" s="85">
        <f t="shared" si="63"/>
        <v>72.455916976231435</v>
      </c>
      <c r="X84" s="85">
        <f t="shared" si="63"/>
        <v>206.37864365277275</v>
      </c>
      <c r="Y84" s="85">
        <f t="shared" si="63"/>
        <v>16.034793771842953</v>
      </c>
      <c r="Z84" s="85">
        <f t="shared" si="63"/>
        <v>136.7609941134244</v>
      </c>
      <c r="AA84" s="85">
        <f t="shared" si="63"/>
        <v>614.33529048767093</v>
      </c>
      <c r="AB84" s="85">
        <f t="shared" si="63"/>
        <v>75.636908453236728</v>
      </c>
      <c r="AC84" s="85">
        <f t="shared" si="63"/>
        <v>35.762711435356444</v>
      </c>
      <c r="AD84" s="85">
        <f t="shared" si="63"/>
        <v>257.4562163566477</v>
      </c>
      <c r="AE84" s="87">
        <f t="shared" si="63"/>
        <v>462.72245634895449</v>
      </c>
      <c r="AF84" s="183">
        <f t="shared" si="63"/>
        <v>1029.0976281731148</v>
      </c>
      <c r="AG84" s="120">
        <f t="shared" si="63"/>
        <v>1555.1874544211432</v>
      </c>
      <c r="AH84" s="419">
        <f t="shared" si="63"/>
        <v>686.04104167340711</v>
      </c>
      <c r="AI84" s="183">
        <f t="shared" si="63"/>
        <v>23.009892996931629</v>
      </c>
      <c r="AJ84" s="530">
        <f t="shared" si="63"/>
        <v>0</v>
      </c>
      <c r="AK84" s="196">
        <f t="shared" si="63"/>
        <v>0</v>
      </c>
      <c r="AL84" s="598">
        <f t="shared" si="63"/>
        <v>0</v>
      </c>
      <c r="AM84" s="298">
        <f>SUM(C84:S84)+T84+U84+AJ84+AK84+AL84</f>
        <v>370628.06859235914</v>
      </c>
      <c r="AN84" s="324">
        <f>SUM(AN72:AN83)</f>
        <v>271510</v>
      </c>
      <c r="AO84" s="266">
        <f>SUM(AO72:AO83)</f>
        <v>0</v>
      </c>
      <c r="AP84" s="454">
        <f t="shared" si="37"/>
        <v>57.717815952699816</v>
      </c>
      <c r="AQ84" s="200">
        <f t="shared" si="38"/>
        <v>271510</v>
      </c>
    </row>
    <row r="85" spans="2:43" ht="36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8" spans="2:10" ht="16.5" x14ac:dyDescent="0.25">
      <c r="B108" s="1074"/>
      <c r="C108" s="1074"/>
      <c r="D108" s="1074"/>
      <c r="E108" s="1074"/>
      <c r="F108" s="1074"/>
      <c r="G108" s="1074"/>
      <c r="H108" s="1074"/>
      <c r="I108" s="1074"/>
      <c r="J108" s="1074"/>
    </row>
    <row r="109" spans="2:10" ht="16.5" x14ac:dyDescent="0.25">
      <c r="B109" s="1073"/>
      <c r="C109" s="1073"/>
      <c r="D109" s="1073"/>
      <c r="E109" s="1073"/>
      <c r="F109" s="1073"/>
      <c r="G109" s="1073"/>
      <c r="H109" s="1073"/>
      <c r="I109" s="1073"/>
      <c r="J109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9:J109"/>
    <mergeCell ref="B67:AQ67"/>
    <mergeCell ref="B68:AQ68"/>
    <mergeCell ref="B108:J108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4449" r:id="rId4">
          <objectPr defaultSize="0" r:id="rId5">
            <anchor moveWithCells="1" sizeWithCells="1">
              <from>
                <xdr:col>1</xdr:col>
                <xdr:colOff>762000</xdr:colOff>
                <xdr:row>0</xdr:row>
                <xdr:rowOff>161925</xdr:rowOff>
              </from>
              <to>
                <xdr:col>2</xdr:col>
                <xdr:colOff>809625</xdr:colOff>
                <xdr:row>3</xdr:row>
                <xdr:rowOff>123825</xdr:rowOff>
              </to>
            </anchor>
          </objectPr>
        </oleObject>
      </mc:Choice>
      <mc:Fallback>
        <oleObject progId="Word.Document.8" shapeId="104449" r:id="rId4"/>
      </mc:Fallback>
    </mc:AlternateContent>
    <mc:AlternateContent xmlns:mc="http://schemas.openxmlformats.org/markup-compatibility/2006">
      <mc:Choice Requires="x14">
        <oleObject progId="Word.Document.8" shapeId="104451" r:id="rId6">
          <objectPr defaultSize="0" r:id="rId5">
            <anchor moveWithCells="1" sizeWithCells="1">
              <from>
                <xdr:col>1</xdr:col>
                <xdr:colOff>828675</xdr:colOff>
                <xdr:row>43</xdr:row>
                <xdr:rowOff>76200</xdr:rowOff>
              </from>
              <to>
                <xdr:col>4</xdr:col>
                <xdr:colOff>28575</xdr:colOff>
                <xdr:row>47</xdr:row>
                <xdr:rowOff>104775</xdr:rowOff>
              </to>
            </anchor>
          </objectPr>
        </oleObject>
      </mc:Choice>
      <mc:Fallback>
        <oleObject progId="Word.Document.8" shapeId="104451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R110"/>
  <sheetViews>
    <sheetView topLeftCell="Q57" zoomScale="75" zoomScaleNormal="75" workbookViewId="0">
      <selection activeCell="AH81" sqref="AH81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5" style="1" customWidth="1"/>
    <col min="4" max="4" width="17.57031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0" width="12.7109375" style="1" customWidth="1"/>
    <col min="11" max="11" width="13.85546875" style="1" bestFit="1" customWidth="1"/>
    <col min="12" max="13" width="12.7109375" style="1" customWidth="1"/>
    <col min="14" max="14" width="12.85546875" style="1" customWidth="1"/>
    <col min="15" max="16" width="12.7109375" style="1" customWidth="1"/>
    <col min="17" max="17" width="17" style="1" customWidth="1"/>
    <col min="18" max="35" width="12.7109375" style="1" customWidth="1"/>
    <col min="36" max="36" width="13.5703125" style="1" customWidth="1"/>
    <col min="37" max="38" width="12.7109375" style="1" customWidth="1"/>
    <col min="39" max="40" width="12.7109375" style="97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44" width="2.85546875" style="1" customWidth="1"/>
    <col min="45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96"/>
      <c r="AN1" s="96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251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>
        <v>32520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73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15120</v>
      </c>
      <c r="D8" s="295"/>
      <c r="E8" s="295">
        <v>540</v>
      </c>
      <c r="F8" s="295">
        <v>5880</v>
      </c>
      <c r="G8" s="295">
        <v>1020</v>
      </c>
      <c r="H8" s="295">
        <v>11940</v>
      </c>
      <c r="I8" s="465"/>
      <c r="J8" s="18"/>
      <c r="K8" s="18">
        <v>410</v>
      </c>
      <c r="L8" s="465"/>
      <c r="M8" s="295">
        <v>610</v>
      </c>
      <c r="N8" s="295">
        <v>620</v>
      </c>
      <c r="O8" s="465"/>
      <c r="P8" s="295">
        <v>5560</v>
      </c>
      <c r="Q8" s="295">
        <v>40</v>
      </c>
      <c r="R8" s="295">
        <f>SUM(AF8:AI8)</f>
        <v>670</v>
      </c>
      <c r="S8" s="497">
        <v>1970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>
        <v>670</v>
      </c>
      <c r="AH8" s="494"/>
      <c r="AI8" s="835"/>
      <c r="AJ8" s="77"/>
      <c r="AK8" s="21"/>
      <c r="AL8" s="525"/>
      <c r="AM8" s="27">
        <f t="shared" ref="AM8:AM20" si="0">SUM(C8:S8)+T8+U8+AJ8+AK8+AL8</f>
        <v>44380</v>
      </c>
      <c r="AN8" s="896">
        <v>41740</v>
      </c>
      <c r="AO8" s="281">
        <v>0</v>
      </c>
      <c r="AP8" s="14">
        <f t="shared" ref="AP8:AP20" si="1">(AM8*100)/(AM8+AQ8)</f>
        <v>51.532745006967019</v>
      </c>
      <c r="AQ8" s="550">
        <f t="shared" ref="AQ8:AQ20" si="2">AN8+AO8</f>
        <v>41740</v>
      </c>
    </row>
    <row r="9" spans="2:43" ht="26.25" customHeight="1" x14ac:dyDescent="0.2">
      <c r="B9" s="151" t="s">
        <v>42</v>
      </c>
      <c r="C9" s="94">
        <v>10490</v>
      </c>
      <c r="D9" s="295"/>
      <c r="E9" s="94">
        <v>0</v>
      </c>
      <c r="F9" s="94">
        <v>4740</v>
      </c>
      <c r="G9" s="94">
        <v>820</v>
      </c>
      <c r="H9" s="94">
        <v>10420</v>
      </c>
      <c r="I9" s="332"/>
      <c r="J9" s="18"/>
      <c r="K9" s="18">
        <v>250</v>
      </c>
      <c r="L9" s="332"/>
      <c r="M9" s="94">
        <v>370</v>
      </c>
      <c r="N9" s="94">
        <v>490</v>
      </c>
      <c r="O9" s="332"/>
      <c r="P9" s="18">
        <v>5600</v>
      </c>
      <c r="Q9" s="18">
        <v>20</v>
      </c>
      <c r="R9" s="295">
        <f>SUM(AF9:AI9)</f>
        <v>160</v>
      </c>
      <c r="S9" s="20">
        <v>2100</v>
      </c>
      <c r="T9" s="771">
        <f t="shared" ref="T9:T19" si="3">SUM(V9:AE9)</f>
        <v>0</v>
      </c>
      <c r="U9" s="892">
        <v>0</v>
      </c>
      <c r="V9" s="467"/>
      <c r="W9" s="467"/>
      <c r="X9" s="467"/>
      <c r="Y9" s="467"/>
      <c r="Z9" s="467"/>
      <c r="AA9" s="467"/>
      <c r="AB9" s="467"/>
      <c r="AC9" s="467"/>
      <c r="AD9" s="477"/>
      <c r="AE9" s="512"/>
      <c r="AF9" s="17"/>
      <c r="AG9" s="18">
        <v>160</v>
      </c>
      <c r="AH9" s="18"/>
      <c r="AI9" s="520"/>
      <c r="AJ9" s="77"/>
      <c r="AK9" s="21"/>
      <c r="AL9" s="525"/>
      <c r="AM9" s="22">
        <f t="shared" si="0"/>
        <v>35460</v>
      </c>
      <c r="AN9" s="423">
        <v>40110</v>
      </c>
      <c r="AO9" s="24">
        <v>0</v>
      </c>
      <c r="AP9" s="25">
        <f t="shared" si="1"/>
        <v>46.923382294561335</v>
      </c>
      <c r="AQ9" s="301">
        <f t="shared" si="2"/>
        <v>40110</v>
      </c>
    </row>
    <row r="10" spans="2:43" ht="26.25" customHeight="1" x14ac:dyDescent="0.2">
      <c r="B10" s="152" t="s">
        <v>43</v>
      </c>
      <c r="C10" s="94">
        <v>11100</v>
      </c>
      <c r="D10" s="295"/>
      <c r="E10" s="94">
        <v>2380</v>
      </c>
      <c r="F10" s="94">
        <v>4050</v>
      </c>
      <c r="G10" s="94">
        <v>880</v>
      </c>
      <c r="H10" s="94">
        <v>10140</v>
      </c>
      <c r="I10" s="332"/>
      <c r="J10" s="18"/>
      <c r="K10" s="18">
        <v>140</v>
      </c>
      <c r="L10" s="332"/>
      <c r="M10" s="94">
        <v>170</v>
      </c>
      <c r="N10" s="94">
        <v>530</v>
      </c>
      <c r="O10" s="332"/>
      <c r="P10" s="18">
        <v>7650</v>
      </c>
      <c r="Q10" s="18">
        <v>20</v>
      </c>
      <c r="R10" s="295">
        <f t="shared" ref="R10:R19" si="4">SUM(AF10:AI10)</f>
        <v>160</v>
      </c>
      <c r="S10" s="20">
        <v>1725</v>
      </c>
      <c r="T10" s="771">
        <f t="shared" si="3"/>
        <v>0</v>
      </c>
      <c r="U10" s="892">
        <v>0</v>
      </c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18">
        <v>160</v>
      </c>
      <c r="AH10" s="18"/>
      <c r="AI10" s="520"/>
      <c r="AJ10" s="181"/>
      <c r="AK10" s="180"/>
      <c r="AL10" s="526"/>
      <c r="AM10" s="22">
        <f t="shared" si="0"/>
        <v>38945</v>
      </c>
      <c r="AN10" s="423">
        <v>47970</v>
      </c>
      <c r="AO10" s="24">
        <v>0</v>
      </c>
      <c r="AP10" s="25">
        <f t="shared" si="1"/>
        <v>44.808145889662313</v>
      </c>
      <c r="AQ10" s="301">
        <f t="shared" si="2"/>
        <v>47970</v>
      </c>
    </row>
    <row r="11" spans="2:43" ht="26.25" customHeight="1" x14ac:dyDescent="0.2">
      <c r="B11" s="152" t="s">
        <v>44</v>
      </c>
      <c r="C11" s="94">
        <v>13960</v>
      </c>
      <c r="D11" s="295"/>
      <c r="E11" s="94">
        <v>0</v>
      </c>
      <c r="F11" s="94">
        <v>7820</v>
      </c>
      <c r="G11" s="94">
        <v>1200</v>
      </c>
      <c r="H11" s="94">
        <v>9360</v>
      </c>
      <c r="I11" s="332"/>
      <c r="J11" s="18"/>
      <c r="K11" s="18">
        <v>370</v>
      </c>
      <c r="L11" s="332"/>
      <c r="M11" s="94">
        <v>600</v>
      </c>
      <c r="N11" s="94">
        <v>490</v>
      </c>
      <c r="O11" s="332"/>
      <c r="P11" s="18">
        <v>5240</v>
      </c>
      <c r="Q11" s="18">
        <v>20</v>
      </c>
      <c r="R11" s="295">
        <f t="shared" si="4"/>
        <v>440</v>
      </c>
      <c r="S11" s="20">
        <v>1685</v>
      </c>
      <c r="T11" s="771">
        <f t="shared" si="3"/>
        <v>0</v>
      </c>
      <c r="U11" s="892">
        <v>0</v>
      </c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18">
        <v>440</v>
      </c>
      <c r="AH11" s="18"/>
      <c r="AI11" s="520"/>
      <c r="AJ11" s="181"/>
      <c r="AK11" s="180"/>
      <c r="AL11" s="526"/>
      <c r="AM11" s="22">
        <f t="shared" si="0"/>
        <v>41185</v>
      </c>
      <c r="AN11" s="423">
        <v>47750</v>
      </c>
      <c r="AO11" s="24">
        <v>0</v>
      </c>
      <c r="AP11" s="25">
        <f t="shared" si="1"/>
        <v>46.309102153257996</v>
      </c>
      <c r="AQ11" s="301">
        <f t="shared" si="2"/>
        <v>47750</v>
      </c>
    </row>
    <row r="12" spans="2:43" ht="26.25" customHeight="1" x14ac:dyDescent="0.2">
      <c r="B12" s="153" t="s">
        <v>45</v>
      </c>
      <c r="C12" s="94">
        <v>10110</v>
      </c>
      <c r="D12" s="94"/>
      <c r="E12" s="94">
        <v>3120</v>
      </c>
      <c r="F12" s="94">
        <v>5500</v>
      </c>
      <c r="G12" s="94">
        <v>2010</v>
      </c>
      <c r="H12" s="94">
        <v>14320</v>
      </c>
      <c r="I12" s="332"/>
      <c r="J12" s="18"/>
      <c r="K12" s="18">
        <v>170</v>
      </c>
      <c r="L12" s="332"/>
      <c r="M12" s="94">
        <v>540</v>
      </c>
      <c r="N12" s="94">
        <v>1010</v>
      </c>
      <c r="O12" s="332"/>
      <c r="P12" s="18">
        <v>6710</v>
      </c>
      <c r="Q12" s="18">
        <v>0</v>
      </c>
      <c r="R12" s="295">
        <f t="shared" si="4"/>
        <v>290</v>
      </c>
      <c r="S12" s="20">
        <v>3190</v>
      </c>
      <c r="T12" s="771">
        <f t="shared" si="3"/>
        <v>0</v>
      </c>
      <c r="U12" s="892">
        <v>0</v>
      </c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18">
        <v>290</v>
      </c>
      <c r="AH12" s="18"/>
      <c r="AI12" s="520"/>
      <c r="AJ12" s="181"/>
      <c r="AK12" s="180"/>
      <c r="AL12" s="526"/>
      <c r="AM12" s="22">
        <f t="shared" si="0"/>
        <v>46970</v>
      </c>
      <c r="AN12" s="423">
        <v>50720</v>
      </c>
      <c r="AO12" s="24">
        <v>0</v>
      </c>
      <c r="AP12" s="25">
        <f t="shared" si="1"/>
        <v>48.080663322755655</v>
      </c>
      <c r="AQ12" s="301">
        <f t="shared" si="2"/>
        <v>50720</v>
      </c>
    </row>
    <row r="13" spans="2:43" ht="26.25" customHeight="1" x14ac:dyDescent="0.2">
      <c r="B13" s="151" t="s">
        <v>46</v>
      </c>
      <c r="C13" s="95">
        <v>12200</v>
      </c>
      <c r="D13" s="95"/>
      <c r="E13" s="95">
        <v>940</v>
      </c>
      <c r="F13" s="95">
        <v>11160</v>
      </c>
      <c r="G13" s="95">
        <v>1210</v>
      </c>
      <c r="H13" s="95">
        <v>11670</v>
      </c>
      <c r="I13" s="277"/>
      <c r="J13" s="18"/>
      <c r="K13" s="18">
        <v>270</v>
      </c>
      <c r="L13" s="277"/>
      <c r="M13" s="18">
        <v>420</v>
      </c>
      <c r="N13" s="18">
        <v>670</v>
      </c>
      <c r="O13" s="277"/>
      <c r="P13" s="18">
        <v>9400</v>
      </c>
      <c r="Q13" s="18">
        <v>20</v>
      </c>
      <c r="R13" s="295">
        <f t="shared" si="4"/>
        <v>220</v>
      </c>
      <c r="S13" s="30">
        <v>1250</v>
      </c>
      <c r="T13" s="771">
        <f t="shared" si="3"/>
        <v>0</v>
      </c>
      <c r="U13" s="892">
        <v>0</v>
      </c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8">
        <v>220</v>
      </c>
      <c r="AH13" s="18"/>
      <c r="AI13" s="520"/>
      <c r="AJ13" s="573"/>
      <c r="AK13" s="271"/>
      <c r="AL13" s="694"/>
      <c r="AM13" s="22">
        <f t="shared" si="0"/>
        <v>49430</v>
      </c>
      <c r="AN13" s="422">
        <v>70590</v>
      </c>
      <c r="AO13" s="31">
        <v>0</v>
      </c>
      <c r="AP13" s="32">
        <f t="shared" si="1"/>
        <v>41.184802532911185</v>
      </c>
      <c r="AQ13" s="620">
        <f t="shared" si="2"/>
        <v>70590</v>
      </c>
    </row>
    <row r="14" spans="2:43" ht="26.25" customHeight="1" x14ac:dyDescent="0.2">
      <c r="B14" s="152" t="s">
        <v>47</v>
      </c>
      <c r="C14" s="94">
        <v>12750</v>
      </c>
      <c r="D14" s="94"/>
      <c r="E14" s="94">
        <v>3200</v>
      </c>
      <c r="F14" s="94">
        <v>10960</v>
      </c>
      <c r="G14" s="94">
        <v>1010</v>
      </c>
      <c r="H14" s="94">
        <v>13780</v>
      </c>
      <c r="I14" s="277"/>
      <c r="J14" s="18"/>
      <c r="K14" s="18">
        <v>220</v>
      </c>
      <c r="L14" s="277"/>
      <c r="M14" s="18">
        <v>970</v>
      </c>
      <c r="N14" s="18">
        <v>790</v>
      </c>
      <c r="O14" s="277"/>
      <c r="P14" s="18">
        <v>8180</v>
      </c>
      <c r="Q14" s="18">
        <v>0</v>
      </c>
      <c r="R14" s="295">
        <f t="shared" si="4"/>
        <v>430</v>
      </c>
      <c r="S14" s="20">
        <v>5190</v>
      </c>
      <c r="T14" s="771">
        <f t="shared" si="3"/>
        <v>0</v>
      </c>
      <c r="U14" s="892">
        <v>0</v>
      </c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8">
        <v>430</v>
      </c>
      <c r="AH14" s="18"/>
      <c r="AI14" s="520"/>
      <c r="AJ14" s="77"/>
      <c r="AK14" s="21"/>
      <c r="AL14" s="525"/>
      <c r="AM14" s="22">
        <f t="shared" si="0"/>
        <v>57480</v>
      </c>
      <c r="AN14" s="423">
        <v>59320</v>
      </c>
      <c r="AO14" s="24">
        <v>0</v>
      </c>
      <c r="AP14" s="25">
        <f t="shared" si="1"/>
        <v>49.212328767123289</v>
      </c>
      <c r="AQ14" s="301">
        <f t="shared" si="2"/>
        <v>59320</v>
      </c>
    </row>
    <row r="15" spans="2:43" ht="26.25" customHeight="1" x14ac:dyDescent="0.2">
      <c r="B15" s="151" t="s">
        <v>48</v>
      </c>
      <c r="C15" s="94">
        <v>15540</v>
      </c>
      <c r="D15" s="94"/>
      <c r="E15" s="94">
        <v>620</v>
      </c>
      <c r="F15" s="94">
        <v>5810</v>
      </c>
      <c r="G15" s="94">
        <v>4280</v>
      </c>
      <c r="H15" s="94">
        <v>12560</v>
      </c>
      <c r="I15" s="277"/>
      <c r="J15" s="18"/>
      <c r="K15" s="18">
        <v>740</v>
      </c>
      <c r="L15" s="608"/>
      <c r="M15" s="18">
        <v>1040</v>
      </c>
      <c r="N15" s="18">
        <v>520</v>
      </c>
      <c r="O15" s="608"/>
      <c r="P15" s="18">
        <v>12220</v>
      </c>
      <c r="Q15" s="18">
        <v>20</v>
      </c>
      <c r="R15" s="295">
        <f t="shared" si="4"/>
        <v>500</v>
      </c>
      <c r="S15" s="20">
        <v>5010</v>
      </c>
      <c r="T15" s="771">
        <f t="shared" si="3"/>
        <v>0</v>
      </c>
      <c r="U15" s="892">
        <v>0</v>
      </c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8">
        <v>500</v>
      </c>
      <c r="AH15" s="18"/>
      <c r="AI15" s="520"/>
      <c r="AJ15" s="77"/>
      <c r="AK15" s="21"/>
      <c r="AL15" s="525"/>
      <c r="AM15" s="22">
        <f t="shared" si="0"/>
        <v>58860</v>
      </c>
      <c r="AN15" s="423">
        <v>67990</v>
      </c>
      <c r="AO15" s="24">
        <v>0</v>
      </c>
      <c r="AP15" s="25">
        <f t="shared" si="1"/>
        <v>46.401261332282225</v>
      </c>
      <c r="AQ15" s="301">
        <f t="shared" si="2"/>
        <v>67990</v>
      </c>
    </row>
    <row r="16" spans="2:43" ht="26.25" customHeight="1" x14ac:dyDescent="0.2">
      <c r="B16" s="152" t="s">
        <v>49</v>
      </c>
      <c r="C16" s="94">
        <v>11070</v>
      </c>
      <c r="D16" s="94"/>
      <c r="E16" s="94">
        <v>2570</v>
      </c>
      <c r="F16" s="94">
        <v>5740</v>
      </c>
      <c r="G16" s="94">
        <v>1220</v>
      </c>
      <c r="H16" s="94">
        <v>10720</v>
      </c>
      <c r="I16" s="277"/>
      <c r="J16" s="18"/>
      <c r="K16" s="18">
        <v>40</v>
      </c>
      <c r="L16" s="608"/>
      <c r="M16" s="18">
        <v>120</v>
      </c>
      <c r="N16" s="18">
        <v>980</v>
      </c>
      <c r="O16" s="608"/>
      <c r="P16" s="18">
        <v>9140</v>
      </c>
      <c r="Q16" s="18">
        <v>20</v>
      </c>
      <c r="R16" s="295">
        <f t="shared" si="4"/>
        <v>100</v>
      </c>
      <c r="S16" s="20">
        <v>3915</v>
      </c>
      <c r="T16" s="771">
        <f t="shared" si="3"/>
        <v>0</v>
      </c>
      <c r="U16" s="892">
        <v>0</v>
      </c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8">
        <v>100</v>
      </c>
      <c r="AH16" s="18"/>
      <c r="AI16" s="520"/>
      <c r="AJ16" s="77"/>
      <c r="AK16" s="21"/>
      <c r="AL16" s="525"/>
      <c r="AM16" s="22">
        <f t="shared" si="0"/>
        <v>45635</v>
      </c>
      <c r="AN16" s="423">
        <v>56430</v>
      </c>
      <c r="AO16" s="24">
        <v>0</v>
      </c>
      <c r="AP16" s="25">
        <f t="shared" si="1"/>
        <v>44.711703326311664</v>
      </c>
      <c r="AQ16" s="301">
        <f t="shared" si="2"/>
        <v>56430</v>
      </c>
    </row>
    <row r="17" spans="2:43" ht="26.25" customHeight="1" x14ac:dyDescent="0.2">
      <c r="B17" s="152" t="s">
        <v>50</v>
      </c>
      <c r="C17" s="94">
        <v>15220</v>
      </c>
      <c r="D17" s="94"/>
      <c r="E17" s="94">
        <v>0</v>
      </c>
      <c r="F17" s="94">
        <v>6660</v>
      </c>
      <c r="G17" s="94">
        <v>1440</v>
      </c>
      <c r="H17" s="94">
        <v>11600</v>
      </c>
      <c r="I17" s="277"/>
      <c r="J17" s="18"/>
      <c r="K17" s="18">
        <v>810</v>
      </c>
      <c r="L17" s="608"/>
      <c r="M17" s="18">
        <v>2380</v>
      </c>
      <c r="N17" s="18">
        <v>960</v>
      </c>
      <c r="O17" s="608"/>
      <c r="P17" s="18">
        <v>8440</v>
      </c>
      <c r="Q17" s="18">
        <v>0</v>
      </c>
      <c r="R17" s="295">
        <f t="shared" si="4"/>
        <v>940</v>
      </c>
      <c r="S17" s="20">
        <v>5920</v>
      </c>
      <c r="T17" s="771">
        <f t="shared" si="3"/>
        <v>0</v>
      </c>
      <c r="U17" s="892">
        <v>0</v>
      </c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/>
      <c r="AG17" s="18">
        <v>940</v>
      </c>
      <c r="AH17" s="18"/>
      <c r="AI17" s="520"/>
      <c r="AJ17" s="77"/>
      <c r="AK17" s="21"/>
      <c r="AL17" s="525"/>
      <c r="AM17" s="22">
        <f t="shared" si="0"/>
        <v>54370</v>
      </c>
      <c r="AN17" s="423">
        <v>47635</v>
      </c>
      <c r="AO17" s="24">
        <v>0</v>
      </c>
      <c r="AP17" s="25">
        <f t="shared" si="1"/>
        <v>53.301308759374542</v>
      </c>
      <c r="AQ17" s="301">
        <f t="shared" si="2"/>
        <v>47635</v>
      </c>
    </row>
    <row r="18" spans="2:43" ht="26.25" customHeight="1" x14ac:dyDescent="0.2">
      <c r="B18" s="151" t="s">
        <v>51</v>
      </c>
      <c r="C18" s="94">
        <v>12300</v>
      </c>
      <c r="D18" s="94"/>
      <c r="E18" s="94">
        <v>1200</v>
      </c>
      <c r="F18" s="94">
        <v>5600</v>
      </c>
      <c r="G18" s="94">
        <v>1020</v>
      </c>
      <c r="H18" s="94">
        <v>13240</v>
      </c>
      <c r="I18" s="277"/>
      <c r="J18" s="18">
        <v>0</v>
      </c>
      <c r="K18" s="18">
        <v>300</v>
      </c>
      <c r="L18" s="608"/>
      <c r="M18" s="18">
        <v>800</v>
      </c>
      <c r="N18" s="18">
        <v>690</v>
      </c>
      <c r="O18" s="608"/>
      <c r="P18" s="18">
        <v>6700</v>
      </c>
      <c r="Q18" s="18">
        <v>20</v>
      </c>
      <c r="R18" s="295">
        <f t="shared" si="4"/>
        <v>260</v>
      </c>
      <c r="S18" s="20">
        <v>9435</v>
      </c>
      <c r="T18" s="771">
        <f t="shared" si="3"/>
        <v>0</v>
      </c>
      <c r="U18" s="892">
        <v>0</v>
      </c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8">
        <v>260</v>
      </c>
      <c r="AH18" s="18"/>
      <c r="AI18" s="520"/>
      <c r="AJ18" s="77"/>
      <c r="AK18" s="21"/>
      <c r="AL18" s="525"/>
      <c r="AM18" s="22">
        <f t="shared" si="0"/>
        <v>51565</v>
      </c>
      <c r="AN18" s="423">
        <v>54280</v>
      </c>
      <c r="AO18" s="24">
        <v>0</v>
      </c>
      <c r="AP18" s="25">
        <f t="shared" si="1"/>
        <v>48.717464216543057</v>
      </c>
      <c r="AQ18" s="301">
        <f t="shared" si="2"/>
        <v>54280</v>
      </c>
    </row>
    <row r="19" spans="2:43" ht="26.25" customHeight="1" thickBot="1" x14ac:dyDescent="0.25">
      <c r="B19" s="153" t="s">
        <v>52</v>
      </c>
      <c r="C19" s="261">
        <v>10460</v>
      </c>
      <c r="D19" s="261">
        <v>40440</v>
      </c>
      <c r="E19" s="261">
        <v>0</v>
      </c>
      <c r="F19" s="261">
        <v>9790</v>
      </c>
      <c r="G19" s="261">
        <v>1020</v>
      </c>
      <c r="H19" s="261">
        <v>9280</v>
      </c>
      <c r="I19" s="333"/>
      <c r="J19" s="79"/>
      <c r="K19" s="79">
        <v>110</v>
      </c>
      <c r="L19" s="333"/>
      <c r="M19" s="261">
        <v>470</v>
      </c>
      <c r="N19" s="261">
        <v>320</v>
      </c>
      <c r="O19" s="333"/>
      <c r="P19" s="79">
        <v>4290</v>
      </c>
      <c r="Q19" s="79">
        <v>20</v>
      </c>
      <c r="R19" s="295">
        <f t="shared" si="4"/>
        <v>180</v>
      </c>
      <c r="S19" s="80">
        <v>7690</v>
      </c>
      <c r="T19" s="771">
        <f t="shared" si="3"/>
        <v>0</v>
      </c>
      <c r="U19" s="892">
        <v>0</v>
      </c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18">
        <v>180</v>
      </c>
      <c r="AH19" s="98"/>
      <c r="AI19" s="836"/>
      <c r="AJ19" s="481"/>
      <c r="AK19" s="192"/>
      <c r="AL19" s="527"/>
      <c r="AM19" s="27">
        <f t="shared" si="0"/>
        <v>84070</v>
      </c>
      <c r="AN19" s="643">
        <v>48210</v>
      </c>
      <c r="AO19" s="194">
        <v>0</v>
      </c>
      <c r="AP19" s="33">
        <f t="shared" si="1"/>
        <v>63.554581191412154</v>
      </c>
      <c r="AQ19" s="323">
        <f t="shared" si="2"/>
        <v>48210</v>
      </c>
    </row>
    <row r="20" spans="2:43" ht="26.25" customHeight="1" thickBot="1" x14ac:dyDescent="0.25">
      <c r="B20" s="179" t="s">
        <v>53</v>
      </c>
      <c r="C20" s="82">
        <f t="shared" ref="C20:AO20" si="5">SUM(C8:C19)</f>
        <v>150320</v>
      </c>
      <c r="D20" s="82">
        <f t="shared" si="5"/>
        <v>40440</v>
      </c>
      <c r="E20" s="83">
        <f t="shared" si="5"/>
        <v>14570</v>
      </c>
      <c r="F20" s="83">
        <f t="shared" si="5"/>
        <v>83710</v>
      </c>
      <c r="G20" s="83">
        <f t="shared" si="5"/>
        <v>17130</v>
      </c>
      <c r="H20" s="83">
        <f t="shared" si="5"/>
        <v>139030</v>
      </c>
      <c r="I20" s="195">
        <f t="shared" si="5"/>
        <v>0</v>
      </c>
      <c r="J20" s="83">
        <f t="shared" si="5"/>
        <v>0</v>
      </c>
      <c r="K20" s="83">
        <f t="shared" si="5"/>
        <v>3830</v>
      </c>
      <c r="L20" s="328">
        <f t="shared" si="5"/>
        <v>0</v>
      </c>
      <c r="M20" s="83">
        <f t="shared" si="5"/>
        <v>8490</v>
      </c>
      <c r="N20" s="83">
        <f t="shared" si="5"/>
        <v>8070</v>
      </c>
      <c r="O20" s="328">
        <f t="shared" si="5"/>
        <v>0</v>
      </c>
      <c r="P20" s="83">
        <f t="shared" si="5"/>
        <v>89130</v>
      </c>
      <c r="Q20" s="83">
        <f t="shared" si="5"/>
        <v>200</v>
      </c>
      <c r="R20" s="83">
        <f t="shared" si="5"/>
        <v>4350</v>
      </c>
      <c r="S20" s="84">
        <f>SUM(S8:S19)</f>
        <v>49080</v>
      </c>
      <c r="T20" s="748">
        <f t="shared" si="5"/>
        <v>0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4350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 t="shared" si="0"/>
        <v>608350</v>
      </c>
      <c r="AN20" s="644">
        <f t="shared" si="5"/>
        <v>632745</v>
      </c>
      <c r="AO20" s="199">
        <f t="shared" si="5"/>
        <v>0</v>
      </c>
      <c r="AP20" s="37">
        <f t="shared" si="1"/>
        <v>49.017198522272672</v>
      </c>
      <c r="AQ20" s="200">
        <f t="shared" si="2"/>
        <v>632745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CORIO.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  <c r="AN26" s="1"/>
    </row>
    <row r="27" spans="2:43" ht="80.25" customHeight="1" x14ac:dyDescent="0.2">
      <c r="B27" s="1064" t="s">
        <v>73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Foglio2!D13</f>
        <v>0</v>
      </c>
      <c r="D29" s="340"/>
      <c r="E29" s="215">
        <f>Foglio2!E13</f>
        <v>1471.3959424200493</v>
      </c>
      <c r="F29" s="215">
        <f>Foglio2!F13</f>
        <v>342.32975726870927</v>
      </c>
      <c r="G29" s="329">
        <f>Foglio2!G13</f>
        <v>0</v>
      </c>
      <c r="H29" s="329">
        <f>Foglio2!H13</f>
        <v>144.03255435316115</v>
      </c>
      <c r="I29" s="329">
        <f>Foglio2!I13</f>
        <v>0</v>
      </c>
      <c r="J29" s="277">
        <f>Foglio2!J13</f>
        <v>0</v>
      </c>
      <c r="K29" s="215">
        <f>Foglio2!K13</f>
        <v>204.29519347119717</v>
      </c>
      <c r="L29" s="215">
        <f>Foglio2!L13</f>
        <v>188.28035673507028</v>
      </c>
      <c r="M29" s="215">
        <f>Foglio2!M13</f>
        <v>1697.2596675863076</v>
      </c>
      <c r="N29" s="215">
        <f>Foglio2!N13</f>
        <v>0</v>
      </c>
      <c r="O29" s="215">
        <f>Foglio2!O13</f>
        <v>0</v>
      </c>
      <c r="P29" s="329">
        <f>Foglio2!P13</f>
        <v>0</v>
      </c>
      <c r="Q29" s="329">
        <f>Foglio2!Q13</f>
        <v>0</v>
      </c>
      <c r="R29" s="215">
        <f t="shared" ref="R29:R34" si="6">SUM(AF29:AI29)</f>
        <v>461.03241379553106</v>
      </c>
      <c r="S29" s="619">
        <f>Foglio2!T13</f>
        <v>2819.7603755334676</v>
      </c>
      <c r="T29" s="842">
        <f t="shared" ref="T29:T34" si="7">SUM(V29:AE29)</f>
        <v>240.99804881071418</v>
      </c>
      <c r="U29" s="437">
        <f>Foglio2!V13</f>
        <v>1654.1125065689873</v>
      </c>
      <c r="V29" s="844">
        <f>Foglio2!W13</f>
        <v>0</v>
      </c>
      <c r="W29" s="489">
        <f>Foglio2!X13</f>
        <v>10.143066520453615</v>
      </c>
      <c r="X29" s="489">
        <f>Foglio2!Y13</f>
        <v>16.011807447967445</v>
      </c>
      <c r="Y29" s="489">
        <f>Foglio2!Z13</f>
        <v>2.2447025261292572</v>
      </c>
      <c r="Z29" s="489">
        <f>Foglio2!AA13</f>
        <v>19.145101167526189</v>
      </c>
      <c r="AA29" s="489">
        <f>Foglio2!AB13</f>
        <v>86.000481083177093</v>
      </c>
      <c r="AB29" s="489">
        <f>Foglio2!AC13</f>
        <v>10.588371879888163</v>
      </c>
      <c r="AC29" s="489">
        <f>Foglio2!AD13</f>
        <v>5.0064035647993057</v>
      </c>
      <c r="AD29" s="489">
        <f>Foglio2!AE13</f>
        <v>27.081836145203184</v>
      </c>
      <c r="AE29" s="845">
        <f>Foglio2!AF13</f>
        <v>64.776278475569868</v>
      </c>
      <c r="AF29" s="434">
        <f>Foglio2!AG13</f>
        <v>144.06284723475534</v>
      </c>
      <c r="AG29" s="215">
        <f>Foglio2!AH13</f>
        <v>217.70989120382296</v>
      </c>
      <c r="AH29" s="215">
        <f>Foglio2!AI13</f>
        <v>96.038532280770866</v>
      </c>
      <c r="AI29" s="619">
        <f>Foglio2!AJ13</f>
        <v>3.2211430761818849</v>
      </c>
      <c r="AJ29" s="606"/>
      <c r="AK29" s="753"/>
      <c r="AL29" s="847"/>
      <c r="AM29" s="55">
        <f t="shared" ref="AM29:AM41" si="8">SUM(C29:S29)+T29+U29+AJ29+AK29+AL29</f>
        <v>9223.4968165431947</v>
      </c>
      <c r="AN29" s="222">
        <v>0</v>
      </c>
      <c r="AO29" s="223">
        <v>0</v>
      </c>
      <c r="AP29" s="58">
        <f>(AM29*100)/(AM29+AQ29)</f>
        <v>100</v>
      </c>
      <c r="AQ29" s="652">
        <f>AN29+AO29</f>
        <v>0</v>
      </c>
    </row>
    <row r="30" spans="2:43" ht="26.25" customHeight="1" x14ac:dyDescent="0.2">
      <c r="B30" s="151" t="s">
        <v>42</v>
      </c>
      <c r="C30" s="340">
        <f t="shared" ref="C30:Q32" si="9">C29</f>
        <v>0</v>
      </c>
      <c r="D30" s="340">
        <f t="shared" si="9"/>
        <v>0</v>
      </c>
      <c r="E30" s="434">
        <f t="shared" si="9"/>
        <v>1471.3959424200493</v>
      </c>
      <c r="F30" s="434">
        <f t="shared" si="9"/>
        <v>342.32975726870927</v>
      </c>
      <c r="G30" s="340">
        <f t="shared" si="9"/>
        <v>0</v>
      </c>
      <c r="H30" s="340">
        <f t="shared" si="9"/>
        <v>144.03255435316115</v>
      </c>
      <c r="I30" s="340">
        <f t="shared" si="9"/>
        <v>0</v>
      </c>
      <c r="J30" s="19">
        <f t="shared" si="9"/>
        <v>0</v>
      </c>
      <c r="K30" s="434">
        <f t="shared" si="9"/>
        <v>204.29519347119717</v>
      </c>
      <c r="L30" s="434">
        <f t="shared" si="9"/>
        <v>188.28035673507028</v>
      </c>
      <c r="M30" s="434">
        <f t="shared" si="9"/>
        <v>1697.2596675863076</v>
      </c>
      <c r="N30" s="434">
        <f t="shared" si="9"/>
        <v>0</v>
      </c>
      <c r="O30" s="434">
        <f t="shared" si="9"/>
        <v>0</v>
      </c>
      <c r="P30" s="340">
        <f t="shared" si="9"/>
        <v>0</v>
      </c>
      <c r="Q30" s="340">
        <f t="shared" si="9"/>
        <v>0</v>
      </c>
      <c r="R30" s="215">
        <f t="shared" si="6"/>
        <v>461.03241379553106</v>
      </c>
      <c r="S30" s="437">
        <f t="shared" ref="S30:S35" si="10">S29</f>
        <v>2819.7603755334676</v>
      </c>
      <c r="T30" s="842">
        <f t="shared" si="7"/>
        <v>240.99804881071418</v>
      </c>
      <c r="U30" s="437">
        <f t="shared" ref="U30:AI32" si="11">U29</f>
        <v>1654.1125065689873</v>
      </c>
      <c r="V30" s="844">
        <f t="shared" si="11"/>
        <v>0</v>
      </c>
      <c r="W30" s="433">
        <f t="shared" si="11"/>
        <v>10.143066520453615</v>
      </c>
      <c r="X30" s="433">
        <f t="shared" si="11"/>
        <v>16.011807447967445</v>
      </c>
      <c r="Y30" s="433">
        <f t="shared" si="11"/>
        <v>2.2447025261292572</v>
      </c>
      <c r="Z30" s="433">
        <f t="shared" si="11"/>
        <v>19.145101167526189</v>
      </c>
      <c r="AA30" s="433">
        <f t="shared" si="11"/>
        <v>86.000481083177093</v>
      </c>
      <c r="AB30" s="433">
        <f t="shared" si="11"/>
        <v>10.588371879888163</v>
      </c>
      <c r="AC30" s="433">
        <f t="shared" si="11"/>
        <v>5.0064035647993057</v>
      </c>
      <c r="AD30" s="433">
        <f t="shared" si="11"/>
        <v>27.081836145203184</v>
      </c>
      <c r="AE30" s="846">
        <f t="shared" si="11"/>
        <v>64.776278475569868</v>
      </c>
      <c r="AF30" s="434">
        <f t="shared" si="11"/>
        <v>144.06284723475534</v>
      </c>
      <c r="AG30" s="434">
        <f t="shared" si="11"/>
        <v>217.70989120382296</v>
      </c>
      <c r="AH30" s="434">
        <f t="shared" si="11"/>
        <v>96.038532280770866</v>
      </c>
      <c r="AI30" s="437">
        <f t="shared" si="11"/>
        <v>3.2211430761818849</v>
      </c>
      <c r="AJ30" s="606"/>
      <c r="AK30" s="753"/>
      <c r="AL30" s="847"/>
      <c r="AM30" s="55">
        <f t="shared" si="8"/>
        <v>9223.4968165431947</v>
      </c>
      <c r="AN30" s="56"/>
      <c r="AO30" s="57"/>
      <c r="AP30" s="58">
        <f t="shared" ref="AP30:AP41" si="12">(AM30*100)/(AM30+AQ30)</f>
        <v>100</v>
      </c>
      <c r="AQ30" s="652">
        <f t="shared" ref="AQ30:AQ41" si="13">AN30+AO30</f>
        <v>0</v>
      </c>
    </row>
    <row r="31" spans="2:43" ht="26.25" customHeight="1" x14ac:dyDescent="0.2">
      <c r="B31" s="152" t="s">
        <v>43</v>
      </c>
      <c r="C31" s="340">
        <f t="shared" si="9"/>
        <v>0</v>
      </c>
      <c r="D31" s="340">
        <f t="shared" si="9"/>
        <v>0</v>
      </c>
      <c r="E31" s="434">
        <f t="shared" si="9"/>
        <v>1471.3959424200493</v>
      </c>
      <c r="F31" s="434">
        <f t="shared" si="9"/>
        <v>342.32975726870927</v>
      </c>
      <c r="G31" s="340">
        <f t="shared" si="9"/>
        <v>0</v>
      </c>
      <c r="H31" s="340">
        <f t="shared" si="9"/>
        <v>144.03255435316115</v>
      </c>
      <c r="I31" s="340">
        <f t="shared" si="9"/>
        <v>0</v>
      </c>
      <c r="J31" s="19">
        <f t="shared" si="9"/>
        <v>0</v>
      </c>
      <c r="K31" s="434">
        <f t="shared" si="9"/>
        <v>204.29519347119717</v>
      </c>
      <c r="L31" s="434">
        <f t="shared" si="9"/>
        <v>188.28035673507028</v>
      </c>
      <c r="M31" s="434">
        <f t="shared" si="9"/>
        <v>1697.2596675863076</v>
      </c>
      <c r="N31" s="434">
        <f t="shared" si="9"/>
        <v>0</v>
      </c>
      <c r="O31" s="434">
        <f t="shared" si="9"/>
        <v>0</v>
      </c>
      <c r="P31" s="340">
        <f t="shared" si="9"/>
        <v>0</v>
      </c>
      <c r="Q31" s="340">
        <f t="shared" si="9"/>
        <v>0</v>
      </c>
      <c r="R31" s="215">
        <f t="shared" si="6"/>
        <v>461.03241379553106</v>
      </c>
      <c r="S31" s="437">
        <f t="shared" si="10"/>
        <v>2819.7603755334676</v>
      </c>
      <c r="T31" s="842">
        <f t="shared" si="7"/>
        <v>240.99804881071418</v>
      </c>
      <c r="U31" s="437">
        <f t="shared" si="11"/>
        <v>1654.1125065689873</v>
      </c>
      <c r="V31" s="844">
        <f t="shared" si="11"/>
        <v>0</v>
      </c>
      <c r="W31" s="433">
        <f t="shared" si="11"/>
        <v>10.143066520453615</v>
      </c>
      <c r="X31" s="433">
        <f t="shared" si="11"/>
        <v>16.011807447967445</v>
      </c>
      <c r="Y31" s="433">
        <f t="shared" si="11"/>
        <v>2.2447025261292572</v>
      </c>
      <c r="Z31" s="433">
        <f t="shared" si="11"/>
        <v>19.145101167526189</v>
      </c>
      <c r="AA31" s="433">
        <f t="shared" si="11"/>
        <v>86.000481083177093</v>
      </c>
      <c r="AB31" s="433">
        <f t="shared" si="11"/>
        <v>10.588371879888163</v>
      </c>
      <c r="AC31" s="433">
        <f t="shared" si="11"/>
        <v>5.0064035647993057</v>
      </c>
      <c r="AD31" s="433">
        <f t="shared" si="11"/>
        <v>27.081836145203184</v>
      </c>
      <c r="AE31" s="846">
        <f t="shared" si="11"/>
        <v>64.776278475569868</v>
      </c>
      <c r="AF31" s="434">
        <f t="shared" si="11"/>
        <v>144.06284723475534</v>
      </c>
      <c r="AG31" s="434">
        <f t="shared" si="11"/>
        <v>217.70989120382296</v>
      </c>
      <c r="AH31" s="434">
        <f t="shared" si="11"/>
        <v>96.038532280770866</v>
      </c>
      <c r="AI31" s="437">
        <f t="shared" si="11"/>
        <v>3.2211430761818849</v>
      </c>
      <c r="AJ31" s="606"/>
      <c r="AK31" s="753"/>
      <c r="AL31" s="847"/>
      <c r="AM31" s="55">
        <f t="shared" si="8"/>
        <v>9223.4968165431947</v>
      </c>
      <c r="AN31" s="56"/>
      <c r="AO31" s="57"/>
      <c r="AP31" s="58">
        <f t="shared" si="12"/>
        <v>100</v>
      </c>
      <c r="AQ31" s="652">
        <f t="shared" si="13"/>
        <v>0</v>
      </c>
    </row>
    <row r="32" spans="2:43" ht="26.25" customHeight="1" x14ac:dyDescent="0.2">
      <c r="B32" s="152" t="s">
        <v>44</v>
      </c>
      <c r="C32" s="340">
        <f t="shared" si="9"/>
        <v>0</v>
      </c>
      <c r="D32" s="340">
        <f t="shared" si="9"/>
        <v>0</v>
      </c>
      <c r="E32" s="434">
        <f t="shared" si="9"/>
        <v>1471.3959424200493</v>
      </c>
      <c r="F32" s="434">
        <f t="shared" si="9"/>
        <v>342.32975726870927</v>
      </c>
      <c r="G32" s="340">
        <f t="shared" si="9"/>
        <v>0</v>
      </c>
      <c r="H32" s="340">
        <f t="shared" si="9"/>
        <v>144.03255435316115</v>
      </c>
      <c r="I32" s="340">
        <f t="shared" si="9"/>
        <v>0</v>
      </c>
      <c r="J32" s="19">
        <f t="shared" si="9"/>
        <v>0</v>
      </c>
      <c r="K32" s="434">
        <f t="shared" si="9"/>
        <v>204.29519347119717</v>
      </c>
      <c r="L32" s="434">
        <f t="shared" si="9"/>
        <v>188.28035673507028</v>
      </c>
      <c r="M32" s="434">
        <f t="shared" si="9"/>
        <v>1697.2596675863076</v>
      </c>
      <c r="N32" s="434">
        <f t="shared" si="9"/>
        <v>0</v>
      </c>
      <c r="O32" s="434">
        <f t="shared" si="9"/>
        <v>0</v>
      </c>
      <c r="P32" s="340">
        <f t="shared" si="9"/>
        <v>0</v>
      </c>
      <c r="Q32" s="340">
        <f t="shared" si="9"/>
        <v>0</v>
      </c>
      <c r="R32" s="215">
        <f t="shared" si="6"/>
        <v>461.03241379553106</v>
      </c>
      <c r="S32" s="437">
        <f t="shared" si="10"/>
        <v>2819.7603755334676</v>
      </c>
      <c r="T32" s="842">
        <f t="shared" si="7"/>
        <v>240.99804881071418</v>
      </c>
      <c r="U32" s="437">
        <f t="shared" si="11"/>
        <v>1654.1125065689873</v>
      </c>
      <c r="V32" s="844">
        <f t="shared" si="11"/>
        <v>0</v>
      </c>
      <c r="W32" s="433">
        <f t="shared" si="11"/>
        <v>10.143066520453615</v>
      </c>
      <c r="X32" s="433">
        <f t="shared" si="11"/>
        <v>16.011807447967445</v>
      </c>
      <c r="Y32" s="433">
        <f t="shared" si="11"/>
        <v>2.2447025261292572</v>
      </c>
      <c r="Z32" s="433">
        <f t="shared" si="11"/>
        <v>19.145101167526189</v>
      </c>
      <c r="AA32" s="433">
        <f t="shared" si="11"/>
        <v>86.000481083177093</v>
      </c>
      <c r="AB32" s="433">
        <f t="shared" si="11"/>
        <v>10.588371879888163</v>
      </c>
      <c r="AC32" s="433">
        <f t="shared" si="11"/>
        <v>5.0064035647993057</v>
      </c>
      <c r="AD32" s="433">
        <f t="shared" si="11"/>
        <v>27.081836145203184</v>
      </c>
      <c r="AE32" s="846">
        <f t="shared" si="11"/>
        <v>64.776278475569868</v>
      </c>
      <c r="AF32" s="434">
        <f t="shared" si="11"/>
        <v>144.06284723475534</v>
      </c>
      <c r="AG32" s="434">
        <f t="shared" si="11"/>
        <v>217.70989120382296</v>
      </c>
      <c r="AH32" s="434">
        <f t="shared" si="11"/>
        <v>96.038532280770866</v>
      </c>
      <c r="AI32" s="437">
        <f t="shared" si="11"/>
        <v>3.2211430761818849</v>
      </c>
      <c r="AJ32" s="606"/>
      <c r="AK32" s="753"/>
      <c r="AL32" s="847"/>
      <c r="AM32" s="55">
        <f t="shared" si="8"/>
        <v>9223.4968165431947</v>
      </c>
      <c r="AN32" s="56"/>
      <c r="AO32" s="57"/>
      <c r="AP32" s="58">
        <f t="shared" si="12"/>
        <v>100</v>
      </c>
      <c r="AQ32" s="652">
        <f t="shared" si="13"/>
        <v>0</v>
      </c>
    </row>
    <row r="33" spans="2:44" ht="26.25" customHeight="1" x14ac:dyDescent="0.2">
      <c r="B33" s="153" t="s">
        <v>45</v>
      </c>
      <c r="C33" s="340">
        <f t="shared" ref="C33:Q33" si="14">C32</f>
        <v>0</v>
      </c>
      <c r="D33" s="340">
        <f t="shared" si="14"/>
        <v>0</v>
      </c>
      <c r="E33" s="434">
        <f t="shared" si="14"/>
        <v>1471.3959424200493</v>
      </c>
      <c r="F33" s="434">
        <f t="shared" si="14"/>
        <v>342.32975726870927</v>
      </c>
      <c r="G33" s="340">
        <f t="shared" si="14"/>
        <v>0</v>
      </c>
      <c r="H33" s="340">
        <f t="shared" si="14"/>
        <v>144.03255435316115</v>
      </c>
      <c r="I33" s="340">
        <f t="shared" si="14"/>
        <v>0</v>
      </c>
      <c r="J33" s="19">
        <f t="shared" si="14"/>
        <v>0</v>
      </c>
      <c r="K33" s="434">
        <f t="shared" si="14"/>
        <v>204.29519347119717</v>
      </c>
      <c r="L33" s="434">
        <f t="shared" si="14"/>
        <v>188.28035673507028</v>
      </c>
      <c r="M33" s="434">
        <f t="shared" si="14"/>
        <v>1697.2596675863076</v>
      </c>
      <c r="N33" s="434">
        <f t="shared" si="14"/>
        <v>0</v>
      </c>
      <c r="O33" s="434">
        <f t="shared" si="14"/>
        <v>0</v>
      </c>
      <c r="P33" s="340">
        <f t="shared" si="14"/>
        <v>0</v>
      </c>
      <c r="Q33" s="340">
        <f t="shared" si="14"/>
        <v>0</v>
      </c>
      <c r="R33" s="215">
        <f t="shared" si="6"/>
        <v>461.03241379553106</v>
      </c>
      <c r="S33" s="437">
        <f t="shared" si="10"/>
        <v>2819.7603755334676</v>
      </c>
      <c r="T33" s="842">
        <f t="shared" si="7"/>
        <v>240.99804881071418</v>
      </c>
      <c r="U33" s="437">
        <f t="shared" ref="U33:AI33" si="15">U32</f>
        <v>1654.1125065689873</v>
      </c>
      <c r="V33" s="844">
        <f t="shared" si="15"/>
        <v>0</v>
      </c>
      <c r="W33" s="433">
        <f t="shared" si="15"/>
        <v>10.143066520453615</v>
      </c>
      <c r="X33" s="433">
        <f t="shared" si="15"/>
        <v>16.011807447967445</v>
      </c>
      <c r="Y33" s="433">
        <f t="shared" si="15"/>
        <v>2.2447025261292572</v>
      </c>
      <c r="Z33" s="433">
        <f t="shared" si="15"/>
        <v>19.145101167526189</v>
      </c>
      <c r="AA33" s="433">
        <f t="shared" si="15"/>
        <v>86.000481083177093</v>
      </c>
      <c r="AB33" s="433">
        <f t="shared" si="15"/>
        <v>10.588371879888163</v>
      </c>
      <c r="AC33" s="433">
        <f t="shared" si="15"/>
        <v>5.0064035647993057</v>
      </c>
      <c r="AD33" s="433">
        <f t="shared" si="15"/>
        <v>27.081836145203184</v>
      </c>
      <c r="AE33" s="846">
        <f t="shared" si="15"/>
        <v>64.776278475569868</v>
      </c>
      <c r="AF33" s="434">
        <f t="shared" si="15"/>
        <v>144.06284723475534</v>
      </c>
      <c r="AG33" s="434">
        <f t="shared" si="15"/>
        <v>217.70989120382296</v>
      </c>
      <c r="AH33" s="434">
        <f t="shared" si="15"/>
        <v>96.038532280770866</v>
      </c>
      <c r="AI33" s="437">
        <f t="shared" si="15"/>
        <v>3.2211430761818849</v>
      </c>
      <c r="AJ33" s="606"/>
      <c r="AK33" s="753"/>
      <c r="AL33" s="847"/>
      <c r="AM33" s="55">
        <f t="shared" si="8"/>
        <v>9223.4968165431947</v>
      </c>
      <c r="AN33" s="56"/>
      <c r="AO33" s="57"/>
      <c r="AP33" s="58">
        <f t="shared" si="12"/>
        <v>100</v>
      </c>
      <c r="AQ33" s="652">
        <f t="shared" si="13"/>
        <v>0</v>
      </c>
    </row>
    <row r="34" spans="2:44" ht="26.25" customHeight="1" x14ac:dyDescent="0.2">
      <c r="B34" s="151" t="s">
        <v>46</v>
      </c>
      <c r="C34" s="340">
        <f t="shared" ref="C34:Q38" si="16">C33</f>
        <v>0</v>
      </c>
      <c r="D34" s="340">
        <f t="shared" si="16"/>
        <v>0</v>
      </c>
      <c r="E34" s="434">
        <f t="shared" si="16"/>
        <v>1471.3959424200493</v>
      </c>
      <c r="F34" s="434">
        <f t="shared" si="16"/>
        <v>342.32975726870927</v>
      </c>
      <c r="G34" s="340">
        <f t="shared" si="16"/>
        <v>0</v>
      </c>
      <c r="H34" s="340">
        <f t="shared" si="16"/>
        <v>144.03255435316115</v>
      </c>
      <c r="I34" s="340">
        <f t="shared" si="16"/>
        <v>0</v>
      </c>
      <c r="J34" s="19">
        <f t="shared" si="16"/>
        <v>0</v>
      </c>
      <c r="K34" s="434">
        <f t="shared" si="16"/>
        <v>204.29519347119717</v>
      </c>
      <c r="L34" s="434">
        <f t="shared" si="16"/>
        <v>188.28035673507028</v>
      </c>
      <c r="M34" s="434">
        <f t="shared" si="16"/>
        <v>1697.2596675863076</v>
      </c>
      <c r="N34" s="434">
        <f t="shared" si="16"/>
        <v>0</v>
      </c>
      <c r="O34" s="434">
        <f t="shared" si="16"/>
        <v>0</v>
      </c>
      <c r="P34" s="340">
        <f t="shared" si="16"/>
        <v>0</v>
      </c>
      <c r="Q34" s="340">
        <f t="shared" si="16"/>
        <v>0</v>
      </c>
      <c r="R34" s="215">
        <f t="shared" si="6"/>
        <v>461.03241379553106</v>
      </c>
      <c r="S34" s="437">
        <f t="shared" si="10"/>
        <v>2819.7603755334676</v>
      </c>
      <c r="T34" s="842">
        <f t="shared" si="7"/>
        <v>240.99804881071418</v>
      </c>
      <c r="U34" s="437">
        <f t="shared" ref="U34:AI38" si="17">U33</f>
        <v>1654.1125065689873</v>
      </c>
      <c r="V34" s="844">
        <f t="shared" si="17"/>
        <v>0</v>
      </c>
      <c r="W34" s="433">
        <f t="shared" si="17"/>
        <v>10.143066520453615</v>
      </c>
      <c r="X34" s="433">
        <f t="shared" si="17"/>
        <v>16.011807447967445</v>
      </c>
      <c r="Y34" s="433">
        <f t="shared" si="17"/>
        <v>2.2447025261292572</v>
      </c>
      <c r="Z34" s="433">
        <f t="shared" si="17"/>
        <v>19.145101167526189</v>
      </c>
      <c r="AA34" s="433">
        <f t="shared" si="17"/>
        <v>86.000481083177093</v>
      </c>
      <c r="AB34" s="433">
        <f t="shared" si="17"/>
        <v>10.588371879888163</v>
      </c>
      <c r="AC34" s="433">
        <f t="shared" si="17"/>
        <v>5.0064035647993057</v>
      </c>
      <c r="AD34" s="433">
        <f t="shared" si="17"/>
        <v>27.081836145203184</v>
      </c>
      <c r="AE34" s="846">
        <f t="shared" si="17"/>
        <v>64.776278475569868</v>
      </c>
      <c r="AF34" s="434">
        <f t="shared" si="17"/>
        <v>144.06284723475534</v>
      </c>
      <c r="AG34" s="434">
        <f t="shared" si="17"/>
        <v>217.70989120382296</v>
      </c>
      <c r="AH34" s="434">
        <f t="shared" si="17"/>
        <v>96.038532280770866</v>
      </c>
      <c r="AI34" s="437">
        <f t="shared" si="17"/>
        <v>3.2211430761818849</v>
      </c>
      <c r="AJ34" s="606"/>
      <c r="AK34" s="753"/>
      <c r="AL34" s="847"/>
      <c r="AM34" s="55">
        <f t="shared" si="8"/>
        <v>9223.4968165431947</v>
      </c>
      <c r="AN34" s="61"/>
      <c r="AO34" s="62"/>
      <c r="AP34" s="63">
        <f t="shared" si="12"/>
        <v>100</v>
      </c>
      <c r="AQ34" s="653">
        <f t="shared" si="13"/>
        <v>0</v>
      </c>
    </row>
    <row r="35" spans="2:44" ht="26.25" customHeight="1" x14ac:dyDescent="0.2">
      <c r="B35" s="152" t="s">
        <v>47</v>
      </c>
      <c r="C35" s="340">
        <f t="shared" si="16"/>
        <v>0</v>
      </c>
      <c r="D35" s="340">
        <f t="shared" si="16"/>
        <v>0</v>
      </c>
      <c r="E35" s="434">
        <f t="shared" si="16"/>
        <v>1471.3959424200493</v>
      </c>
      <c r="F35" s="434">
        <f t="shared" si="16"/>
        <v>342.32975726870927</v>
      </c>
      <c r="G35" s="340">
        <f t="shared" si="16"/>
        <v>0</v>
      </c>
      <c r="H35" s="340">
        <f t="shared" si="16"/>
        <v>144.03255435316115</v>
      </c>
      <c r="I35" s="340">
        <f t="shared" si="16"/>
        <v>0</v>
      </c>
      <c r="J35" s="19">
        <f t="shared" si="16"/>
        <v>0</v>
      </c>
      <c r="K35" s="434">
        <f t="shared" si="16"/>
        <v>204.29519347119717</v>
      </c>
      <c r="L35" s="434">
        <f t="shared" si="16"/>
        <v>188.28035673507028</v>
      </c>
      <c r="M35" s="434">
        <f t="shared" si="16"/>
        <v>1697.2596675863076</v>
      </c>
      <c r="N35" s="434">
        <f t="shared" si="16"/>
        <v>0</v>
      </c>
      <c r="O35" s="434">
        <f t="shared" si="16"/>
        <v>0</v>
      </c>
      <c r="P35" s="340">
        <f t="shared" si="16"/>
        <v>0</v>
      </c>
      <c r="Q35" s="340">
        <f t="shared" si="16"/>
        <v>0</v>
      </c>
      <c r="R35" s="215">
        <f t="shared" ref="R35:R40" si="18">SUM(AF35:AI35)</f>
        <v>461.03241379553106</v>
      </c>
      <c r="S35" s="437">
        <f t="shared" si="10"/>
        <v>2819.7603755334676</v>
      </c>
      <c r="T35" s="842">
        <f t="shared" ref="T35:T40" si="19">SUM(V35:AE35)</f>
        <v>240.99804881071418</v>
      </c>
      <c r="U35" s="437">
        <f t="shared" si="17"/>
        <v>1654.1125065689873</v>
      </c>
      <c r="V35" s="844">
        <f t="shared" si="17"/>
        <v>0</v>
      </c>
      <c r="W35" s="433">
        <f t="shared" si="17"/>
        <v>10.143066520453615</v>
      </c>
      <c r="X35" s="433">
        <f t="shared" si="17"/>
        <v>16.011807447967445</v>
      </c>
      <c r="Y35" s="433">
        <f t="shared" si="17"/>
        <v>2.2447025261292572</v>
      </c>
      <c r="Z35" s="433">
        <f t="shared" si="17"/>
        <v>19.145101167526189</v>
      </c>
      <c r="AA35" s="433">
        <f t="shared" si="17"/>
        <v>86.000481083177093</v>
      </c>
      <c r="AB35" s="433">
        <f t="shared" si="17"/>
        <v>10.588371879888163</v>
      </c>
      <c r="AC35" s="433">
        <f t="shared" si="17"/>
        <v>5.0064035647993057</v>
      </c>
      <c r="AD35" s="433">
        <f t="shared" si="17"/>
        <v>27.081836145203184</v>
      </c>
      <c r="AE35" s="846">
        <f t="shared" si="17"/>
        <v>64.776278475569868</v>
      </c>
      <c r="AF35" s="434">
        <f t="shared" si="17"/>
        <v>144.06284723475534</v>
      </c>
      <c r="AG35" s="434">
        <f t="shared" si="17"/>
        <v>217.70989120382296</v>
      </c>
      <c r="AH35" s="434">
        <f t="shared" si="17"/>
        <v>96.038532280770866</v>
      </c>
      <c r="AI35" s="437">
        <f t="shared" si="17"/>
        <v>3.2211430761818849</v>
      </c>
      <c r="AJ35" s="606"/>
      <c r="AK35" s="753"/>
      <c r="AL35" s="847"/>
      <c r="AM35" s="55">
        <f t="shared" si="8"/>
        <v>9223.4968165431947</v>
      </c>
      <c r="AN35" s="56"/>
      <c r="AO35" s="57"/>
      <c r="AP35" s="58">
        <f t="shared" si="12"/>
        <v>100</v>
      </c>
      <c r="AQ35" s="652">
        <f t="shared" si="13"/>
        <v>0</v>
      </c>
    </row>
    <row r="36" spans="2:44" ht="26.25" customHeight="1" x14ac:dyDescent="0.2">
      <c r="B36" s="151" t="s">
        <v>48</v>
      </c>
      <c r="C36" s="340">
        <f t="shared" si="16"/>
        <v>0</v>
      </c>
      <c r="D36" s="340">
        <f t="shared" si="16"/>
        <v>0</v>
      </c>
      <c r="E36" s="434">
        <f t="shared" si="16"/>
        <v>1471.3959424200493</v>
      </c>
      <c r="F36" s="434">
        <f t="shared" si="16"/>
        <v>342.32975726870927</v>
      </c>
      <c r="G36" s="340">
        <f t="shared" si="16"/>
        <v>0</v>
      </c>
      <c r="H36" s="340">
        <f t="shared" si="16"/>
        <v>144.03255435316115</v>
      </c>
      <c r="I36" s="340">
        <f t="shared" si="16"/>
        <v>0</v>
      </c>
      <c r="J36" s="19">
        <f t="shared" si="16"/>
        <v>0</v>
      </c>
      <c r="K36" s="434">
        <f t="shared" si="16"/>
        <v>204.29519347119717</v>
      </c>
      <c r="L36" s="434">
        <f t="shared" si="16"/>
        <v>188.28035673507028</v>
      </c>
      <c r="M36" s="434">
        <f t="shared" si="16"/>
        <v>1697.2596675863076</v>
      </c>
      <c r="N36" s="434">
        <f t="shared" si="16"/>
        <v>0</v>
      </c>
      <c r="O36" s="434">
        <f t="shared" si="16"/>
        <v>0</v>
      </c>
      <c r="P36" s="340">
        <f t="shared" si="16"/>
        <v>0</v>
      </c>
      <c r="Q36" s="340">
        <f t="shared" si="16"/>
        <v>0</v>
      </c>
      <c r="R36" s="215">
        <f t="shared" si="18"/>
        <v>461.03241379553106</v>
      </c>
      <c r="S36" s="437">
        <f>S35</f>
        <v>2819.7603755334676</v>
      </c>
      <c r="T36" s="842">
        <f t="shared" si="19"/>
        <v>240.99804881071418</v>
      </c>
      <c r="U36" s="437">
        <f t="shared" si="17"/>
        <v>1654.1125065689873</v>
      </c>
      <c r="V36" s="844">
        <f t="shared" si="17"/>
        <v>0</v>
      </c>
      <c r="W36" s="433">
        <f t="shared" si="17"/>
        <v>10.143066520453615</v>
      </c>
      <c r="X36" s="433">
        <f t="shared" si="17"/>
        <v>16.011807447967445</v>
      </c>
      <c r="Y36" s="433">
        <f t="shared" si="17"/>
        <v>2.2447025261292572</v>
      </c>
      <c r="Z36" s="433">
        <f t="shared" si="17"/>
        <v>19.145101167526189</v>
      </c>
      <c r="AA36" s="433">
        <f t="shared" si="17"/>
        <v>86.000481083177093</v>
      </c>
      <c r="AB36" s="433">
        <f t="shared" si="17"/>
        <v>10.588371879888163</v>
      </c>
      <c r="AC36" s="433">
        <f t="shared" si="17"/>
        <v>5.0064035647993057</v>
      </c>
      <c r="AD36" s="433">
        <f t="shared" si="17"/>
        <v>27.081836145203184</v>
      </c>
      <c r="AE36" s="846">
        <f t="shared" si="17"/>
        <v>64.776278475569868</v>
      </c>
      <c r="AF36" s="434">
        <f t="shared" si="17"/>
        <v>144.06284723475534</v>
      </c>
      <c r="AG36" s="434">
        <f t="shared" si="17"/>
        <v>217.70989120382296</v>
      </c>
      <c r="AH36" s="434">
        <f t="shared" si="17"/>
        <v>96.038532280770866</v>
      </c>
      <c r="AI36" s="437">
        <f t="shared" si="17"/>
        <v>3.2211430761818849</v>
      </c>
      <c r="AJ36" s="606"/>
      <c r="AK36" s="753"/>
      <c r="AL36" s="847"/>
      <c r="AM36" s="55">
        <f t="shared" si="8"/>
        <v>9223.4968165431947</v>
      </c>
      <c r="AN36" s="56"/>
      <c r="AO36" s="57"/>
      <c r="AP36" s="58">
        <f>(AM36*100)/(AM36+AQ36)</f>
        <v>100</v>
      </c>
      <c r="AQ36" s="652">
        <f t="shared" si="13"/>
        <v>0</v>
      </c>
    </row>
    <row r="37" spans="2:44" ht="26.25" customHeight="1" x14ac:dyDescent="0.2">
      <c r="B37" s="152" t="s">
        <v>49</v>
      </c>
      <c r="C37" s="340">
        <f t="shared" si="16"/>
        <v>0</v>
      </c>
      <c r="D37" s="340">
        <f t="shared" si="16"/>
        <v>0</v>
      </c>
      <c r="E37" s="434">
        <f t="shared" si="16"/>
        <v>1471.3959424200493</v>
      </c>
      <c r="F37" s="434">
        <f t="shared" si="16"/>
        <v>342.32975726870927</v>
      </c>
      <c r="G37" s="340">
        <f t="shared" si="16"/>
        <v>0</v>
      </c>
      <c r="H37" s="340">
        <f t="shared" si="16"/>
        <v>144.03255435316115</v>
      </c>
      <c r="I37" s="340">
        <f t="shared" si="16"/>
        <v>0</v>
      </c>
      <c r="J37" s="19">
        <f t="shared" si="16"/>
        <v>0</v>
      </c>
      <c r="K37" s="434">
        <f t="shared" si="16"/>
        <v>204.29519347119717</v>
      </c>
      <c r="L37" s="434">
        <f t="shared" si="16"/>
        <v>188.28035673507028</v>
      </c>
      <c r="M37" s="434">
        <f t="shared" si="16"/>
        <v>1697.2596675863076</v>
      </c>
      <c r="N37" s="434">
        <f t="shared" si="16"/>
        <v>0</v>
      </c>
      <c r="O37" s="434">
        <f t="shared" si="16"/>
        <v>0</v>
      </c>
      <c r="P37" s="340">
        <f t="shared" si="16"/>
        <v>0</v>
      </c>
      <c r="Q37" s="340">
        <f t="shared" si="16"/>
        <v>0</v>
      </c>
      <c r="R37" s="215">
        <f t="shared" si="18"/>
        <v>461.03241379553106</v>
      </c>
      <c r="S37" s="437">
        <f>S36</f>
        <v>2819.7603755334676</v>
      </c>
      <c r="T37" s="842">
        <f t="shared" si="19"/>
        <v>240.99804881071418</v>
      </c>
      <c r="U37" s="437">
        <f t="shared" si="17"/>
        <v>1654.1125065689873</v>
      </c>
      <c r="V37" s="844">
        <f t="shared" si="17"/>
        <v>0</v>
      </c>
      <c r="W37" s="433">
        <f t="shared" si="17"/>
        <v>10.143066520453615</v>
      </c>
      <c r="X37" s="433">
        <f t="shared" si="17"/>
        <v>16.011807447967445</v>
      </c>
      <c r="Y37" s="433">
        <f t="shared" si="17"/>
        <v>2.2447025261292572</v>
      </c>
      <c r="Z37" s="433">
        <f t="shared" si="17"/>
        <v>19.145101167526189</v>
      </c>
      <c r="AA37" s="433">
        <f t="shared" si="17"/>
        <v>86.000481083177093</v>
      </c>
      <c r="AB37" s="433">
        <f t="shared" si="17"/>
        <v>10.588371879888163</v>
      </c>
      <c r="AC37" s="433">
        <f t="shared" si="17"/>
        <v>5.0064035647993057</v>
      </c>
      <c r="AD37" s="433">
        <f t="shared" si="17"/>
        <v>27.081836145203184</v>
      </c>
      <c r="AE37" s="846">
        <f t="shared" si="17"/>
        <v>64.776278475569868</v>
      </c>
      <c r="AF37" s="434">
        <f t="shared" si="17"/>
        <v>144.06284723475534</v>
      </c>
      <c r="AG37" s="434">
        <f t="shared" si="17"/>
        <v>217.70989120382296</v>
      </c>
      <c r="AH37" s="434">
        <f t="shared" si="17"/>
        <v>96.038532280770866</v>
      </c>
      <c r="AI37" s="437">
        <f t="shared" si="17"/>
        <v>3.2211430761818849</v>
      </c>
      <c r="AJ37" s="606"/>
      <c r="AK37" s="753"/>
      <c r="AL37" s="847"/>
      <c r="AM37" s="55">
        <f t="shared" si="8"/>
        <v>9223.4968165431947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4" ht="26.25" customHeight="1" x14ac:dyDescent="0.2">
      <c r="B38" s="152" t="s">
        <v>50</v>
      </c>
      <c r="C38" s="340">
        <f t="shared" si="16"/>
        <v>0</v>
      </c>
      <c r="D38" s="340">
        <f t="shared" si="16"/>
        <v>0</v>
      </c>
      <c r="E38" s="434">
        <f t="shared" si="16"/>
        <v>1471.3959424200493</v>
      </c>
      <c r="F38" s="434">
        <f t="shared" si="16"/>
        <v>342.32975726870927</v>
      </c>
      <c r="G38" s="340">
        <f t="shared" si="16"/>
        <v>0</v>
      </c>
      <c r="H38" s="340">
        <f t="shared" si="16"/>
        <v>144.03255435316115</v>
      </c>
      <c r="I38" s="340">
        <f t="shared" si="16"/>
        <v>0</v>
      </c>
      <c r="J38" s="19">
        <f t="shared" si="16"/>
        <v>0</v>
      </c>
      <c r="K38" s="434">
        <f t="shared" si="16"/>
        <v>204.29519347119717</v>
      </c>
      <c r="L38" s="434">
        <f t="shared" si="16"/>
        <v>188.28035673507028</v>
      </c>
      <c r="M38" s="434">
        <f t="shared" si="16"/>
        <v>1697.2596675863076</v>
      </c>
      <c r="N38" s="434">
        <f t="shared" si="16"/>
        <v>0</v>
      </c>
      <c r="O38" s="434">
        <f t="shared" si="16"/>
        <v>0</v>
      </c>
      <c r="P38" s="340">
        <f t="shared" si="16"/>
        <v>0</v>
      </c>
      <c r="Q38" s="340">
        <f t="shared" si="16"/>
        <v>0</v>
      </c>
      <c r="R38" s="215">
        <f t="shared" si="18"/>
        <v>461.03241379553106</v>
      </c>
      <c r="S38" s="437">
        <f>S37</f>
        <v>2819.7603755334676</v>
      </c>
      <c r="T38" s="842">
        <f t="shared" si="19"/>
        <v>240.99804881071418</v>
      </c>
      <c r="U38" s="437">
        <f t="shared" si="17"/>
        <v>1654.1125065689873</v>
      </c>
      <c r="V38" s="844">
        <f t="shared" si="17"/>
        <v>0</v>
      </c>
      <c r="W38" s="433">
        <f t="shared" si="17"/>
        <v>10.143066520453615</v>
      </c>
      <c r="X38" s="433">
        <f t="shared" si="17"/>
        <v>16.011807447967445</v>
      </c>
      <c r="Y38" s="433">
        <f t="shared" si="17"/>
        <v>2.2447025261292572</v>
      </c>
      <c r="Z38" s="433">
        <f t="shared" si="17"/>
        <v>19.145101167526189</v>
      </c>
      <c r="AA38" s="433">
        <f t="shared" si="17"/>
        <v>86.000481083177093</v>
      </c>
      <c r="AB38" s="433">
        <f t="shared" si="17"/>
        <v>10.588371879888163</v>
      </c>
      <c r="AC38" s="433">
        <f t="shared" si="17"/>
        <v>5.0064035647993057</v>
      </c>
      <c r="AD38" s="433">
        <f t="shared" si="17"/>
        <v>27.081836145203184</v>
      </c>
      <c r="AE38" s="846">
        <f t="shared" si="17"/>
        <v>64.776278475569868</v>
      </c>
      <c r="AF38" s="434">
        <f t="shared" si="17"/>
        <v>144.06284723475534</v>
      </c>
      <c r="AG38" s="434">
        <f t="shared" si="17"/>
        <v>217.70989120382296</v>
      </c>
      <c r="AH38" s="434">
        <f t="shared" si="17"/>
        <v>96.038532280770866</v>
      </c>
      <c r="AI38" s="437">
        <f t="shared" si="17"/>
        <v>3.2211430761818849</v>
      </c>
      <c r="AJ38" s="606"/>
      <c r="AK38" s="753"/>
      <c r="AL38" s="847"/>
      <c r="AM38" s="55">
        <f t="shared" si="8"/>
        <v>9223.4968165431947</v>
      </c>
      <c r="AN38" s="56"/>
      <c r="AO38" s="57"/>
      <c r="AP38" s="58">
        <f t="shared" si="12"/>
        <v>100</v>
      </c>
      <c r="AQ38" s="652">
        <f t="shared" si="13"/>
        <v>0</v>
      </c>
    </row>
    <row r="39" spans="2:44" ht="26.25" customHeight="1" x14ac:dyDescent="0.2">
      <c r="B39" s="151" t="s">
        <v>51</v>
      </c>
      <c r="C39" s="340">
        <f t="shared" ref="C39:Q39" si="20">C38</f>
        <v>0</v>
      </c>
      <c r="D39" s="340">
        <f t="shared" si="20"/>
        <v>0</v>
      </c>
      <c r="E39" s="434">
        <f t="shared" si="20"/>
        <v>1471.3959424200493</v>
      </c>
      <c r="F39" s="434">
        <f t="shared" si="20"/>
        <v>342.32975726870927</v>
      </c>
      <c r="G39" s="340">
        <f t="shared" si="20"/>
        <v>0</v>
      </c>
      <c r="H39" s="340">
        <f t="shared" si="20"/>
        <v>144.03255435316115</v>
      </c>
      <c r="I39" s="340">
        <f t="shared" si="20"/>
        <v>0</v>
      </c>
      <c r="J39" s="19">
        <f t="shared" si="20"/>
        <v>0</v>
      </c>
      <c r="K39" s="434">
        <f t="shared" si="20"/>
        <v>204.29519347119717</v>
      </c>
      <c r="L39" s="434">
        <f t="shared" si="20"/>
        <v>188.28035673507028</v>
      </c>
      <c r="M39" s="434">
        <f t="shared" si="20"/>
        <v>1697.2596675863076</v>
      </c>
      <c r="N39" s="434">
        <f t="shared" si="20"/>
        <v>0</v>
      </c>
      <c r="O39" s="434">
        <f t="shared" si="20"/>
        <v>0</v>
      </c>
      <c r="P39" s="340">
        <f t="shared" si="20"/>
        <v>0</v>
      </c>
      <c r="Q39" s="340">
        <f t="shared" si="20"/>
        <v>0</v>
      </c>
      <c r="R39" s="215">
        <f t="shared" si="18"/>
        <v>461.03241379553106</v>
      </c>
      <c r="S39" s="437">
        <f>S38</f>
        <v>2819.7603755334676</v>
      </c>
      <c r="T39" s="842">
        <f t="shared" si="19"/>
        <v>240.99804881071418</v>
      </c>
      <c r="U39" s="437">
        <f t="shared" ref="U39:AI39" si="21">U38</f>
        <v>1654.1125065689873</v>
      </c>
      <c r="V39" s="844">
        <f t="shared" si="21"/>
        <v>0</v>
      </c>
      <c r="W39" s="433">
        <f t="shared" si="21"/>
        <v>10.143066520453615</v>
      </c>
      <c r="X39" s="433">
        <f t="shared" si="21"/>
        <v>16.011807447967445</v>
      </c>
      <c r="Y39" s="433">
        <f t="shared" si="21"/>
        <v>2.2447025261292572</v>
      </c>
      <c r="Z39" s="433">
        <f t="shared" si="21"/>
        <v>19.145101167526189</v>
      </c>
      <c r="AA39" s="433">
        <f t="shared" si="21"/>
        <v>86.000481083177093</v>
      </c>
      <c r="AB39" s="433">
        <f t="shared" si="21"/>
        <v>10.588371879888163</v>
      </c>
      <c r="AC39" s="433">
        <f t="shared" si="21"/>
        <v>5.0064035647993057</v>
      </c>
      <c r="AD39" s="433">
        <f t="shared" si="21"/>
        <v>27.081836145203184</v>
      </c>
      <c r="AE39" s="846">
        <f t="shared" si="21"/>
        <v>64.776278475569868</v>
      </c>
      <c r="AF39" s="434">
        <f t="shared" si="21"/>
        <v>144.06284723475534</v>
      </c>
      <c r="AG39" s="434">
        <f t="shared" si="21"/>
        <v>217.70989120382296</v>
      </c>
      <c r="AH39" s="434">
        <f t="shared" si="21"/>
        <v>96.038532280770866</v>
      </c>
      <c r="AI39" s="437">
        <f t="shared" si="21"/>
        <v>3.2211430761818849</v>
      </c>
      <c r="AJ39" s="606"/>
      <c r="AK39" s="753"/>
      <c r="AL39" s="847"/>
      <c r="AM39" s="55">
        <f t="shared" si="8"/>
        <v>9223.4968165431947</v>
      </c>
      <c r="AN39" s="56"/>
      <c r="AO39" s="57"/>
      <c r="AP39" s="58">
        <f t="shared" si="12"/>
        <v>100</v>
      </c>
      <c r="AQ39" s="652">
        <f>AN39+AO39</f>
        <v>0</v>
      </c>
    </row>
    <row r="40" spans="2:44" ht="26.25" customHeight="1" thickBot="1" x14ac:dyDescent="0.25">
      <c r="B40" s="153" t="s">
        <v>52</v>
      </c>
      <c r="C40" s="340">
        <f t="shared" ref="C40:Q40" si="22">C39</f>
        <v>0</v>
      </c>
      <c r="D40" s="340">
        <f t="shared" si="22"/>
        <v>0</v>
      </c>
      <c r="E40" s="434">
        <f t="shared" si="22"/>
        <v>1471.3959424200493</v>
      </c>
      <c r="F40" s="434">
        <f t="shared" si="22"/>
        <v>342.32975726870927</v>
      </c>
      <c r="G40" s="340">
        <f t="shared" si="22"/>
        <v>0</v>
      </c>
      <c r="H40" s="340">
        <f t="shared" si="22"/>
        <v>144.03255435316115</v>
      </c>
      <c r="I40" s="340">
        <f t="shared" si="22"/>
        <v>0</v>
      </c>
      <c r="J40" s="19">
        <f t="shared" si="22"/>
        <v>0</v>
      </c>
      <c r="K40" s="434">
        <f t="shared" si="22"/>
        <v>204.29519347119717</v>
      </c>
      <c r="L40" s="434">
        <f t="shared" si="22"/>
        <v>188.28035673507028</v>
      </c>
      <c r="M40" s="434">
        <f t="shared" si="22"/>
        <v>1697.2596675863076</v>
      </c>
      <c r="N40" s="434">
        <f t="shared" si="22"/>
        <v>0</v>
      </c>
      <c r="O40" s="434">
        <f t="shared" si="22"/>
        <v>0</v>
      </c>
      <c r="P40" s="340">
        <f t="shared" si="22"/>
        <v>0</v>
      </c>
      <c r="Q40" s="340">
        <f t="shared" si="22"/>
        <v>0</v>
      </c>
      <c r="R40" s="215">
        <f t="shared" si="18"/>
        <v>461.03241379553106</v>
      </c>
      <c r="S40" s="437">
        <f>S39</f>
        <v>2819.7603755334676</v>
      </c>
      <c r="T40" s="842">
        <f t="shared" si="19"/>
        <v>240.99804881071418</v>
      </c>
      <c r="U40" s="437">
        <f t="shared" ref="U40:AI40" si="23">U39</f>
        <v>1654.1125065689873</v>
      </c>
      <c r="V40" s="844">
        <f t="shared" si="23"/>
        <v>0</v>
      </c>
      <c r="W40" s="433">
        <f t="shared" si="23"/>
        <v>10.143066520453615</v>
      </c>
      <c r="X40" s="433">
        <f t="shared" si="23"/>
        <v>16.011807447967445</v>
      </c>
      <c r="Y40" s="433">
        <f t="shared" si="23"/>
        <v>2.2447025261292572</v>
      </c>
      <c r="Z40" s="433">
        <f t="shared" si="23"/>
        <v>19.145101167526189</v>
      </c>
      <c r="AA40" s="433">
        <f t="shared" si="23"/>
        <v>86.000481083177093</v>
      </c>
      <c r="AB40" s="433">
        <f t="shared" si="23"/>
        <v>10.588371879888163</v>
      </c>
      <c r="AC40" s="433">
        <f t="shared" si="23"/>
        <v>5.0064035647993057</v>
      </c>
      <c r="AD40" s="433">
        <f t="shared" si="23"/>
        <v>27.081836145203184</v>
      </c>
      <c r="AE40" s="846">
        <f t="shared" si="23"/>
        <v>64.776278475569868</v>
      </c>
      <c r="AF40" s="434">
        <f t="shared" si="23"/>
        <v>144.06284723475534</v>
      </c>
      <c r="AG40" s="434">
        <f t="shared" si="23"/>
        <v>217.70989120382296</v>
      </c>
      <c r="AH40" s="434">
        <f t="shared" si="23"/>
        <v>96.038532280770866</v>
      </c>
      <c r="AI40" s="437">
        <f t="shared" si="23"/>
        <v>3.2211430761818849</v>
      </c>
      <c r="AJ40" s="606"/>
      <c r="AK40" s="753"/>
      <c r="AL40" s="847"/>
      <c r="AM40" s="55">
        <f t="shared" si="8"/>
        <v>9223.4968165431947</v>
      </c>
      <c r="AN40" s="112"/>
      <c r="AO40" s="113"/>
      <c r="AP40" s="65">
        <f t="shared" si="12"/>
        <v>100</v>
      </c>
      <c r="AQ40" s="654">
        <f t="shared" si="13"/>
        <v>0</v>
      </c>
    </row>
    <row r="41" spans="2:44" ht="26.25" customHeight="1" thickBot="1" x14ac:dyDescent="0.25">
      <c r="B41" s="265" t="s">
        <v>53</v>
      </c>
      <c r="C41" s="903">
        <f t="shared" ref="C41:AL41" si="24">SUM(C29:C40)</f>
        <v>0</v>
      </c>
      <c r="D41" s="446">
        <f t="shared" si="24"/>
        <v>0</v>
      </c>
      <c r="E41" s="115">
        <f t="shared" si="24"/>
        <v>17656.751309040592</v>
      </c>
      <c r="F41" s="115">
        <f t="shared" si="24"/>
        <v>4107.9570872245113</v>
      </c>
      <c r="G41" s="435">
        <f t="shared" si="24"/>
        <v>0</v>
      </c>
      <c r="H41" s="191">
        <f t="shared" si="24"/>
        <v>1728.3906522379341</v>
      </c>
      <c r="I41" s="191">
        <f t="shared" si="24"/>
        <v>0</v>
      </c>
      <c r="J41" s="195">
        <f>SUM(J29:J40)</f>
        <v>0</v>
      </c>
      <c r="K41" s="115">
        <f t="shared" si="24"/>
        <v>2451.5423216543659</v>
      </c>
      <c r="L41" s="115">
        <f t="shared" si="24"/>
        <v>2259.3642808208429</v>
      </c>
      <c r="M41" s="115">
        <f t="shared" si="24"/>
        <v>20367.116011035687</v>
      </c>
      <c r="N41" s="115">
        <f t="shared" si="24"/>
        <v>0</v>
      </c>
      <c r="O41" s="115">
        <f t="shared" si="24"/>
        <v>0</v>
      </c>
      <c r="P41" s="191">
        <f t="shared" si="24"/>
        <v>0</v>
      </c>
      <c r="Q41" s="191">
        <f t="shared" si="24"/>
        <v>0</v>
      </c>
      <c r="R41" s="115">
        <f t="shared" si="24"/>
        <v>5532.3889655463745</v>
      </c>
      <c r="S41" s="118">
        <f t="shared" si="24"/>
        <v>33837.124506401611</v>
      </c>
      <c r="T41" s="843">
        <f>SUM(T29:T40)</f>
        <v>2891.9765857285693</v>
      </c>
      <c r="U41" s="841">
        <f t="shared" si="24"/>
        <v>19849.350078827847</v>
      </c>
      <c r="V41" s="706">
        <f t="shared" si="24"/>
        <v>0</v>
      </c>
      <c r="W41" s="119">
        <f t="shared" si="24"/>
        <v>121.71679824544339</v>
      </c>
      <c r="X41" s="119">
        <f t="shared" si="24"/>
        <v>192.14168937560933</v>
      </c>
      <c r="Y41" s="119">
        <f t="shared" si="24"/>
        <v>26.936430313551082</v>
      </c>
      <c r="Z41" s="119">
        <f t="shared" si="24"/>
        <v>229.74121401031422</v>
      </c>
      <c r="AA41" s="119">
        <f t="shared" si="24"/>
        <v>1032.0057729981252</v>
      </c>
      <c r="AB41" s="119">
        <f t="shared" si="24"/>
        <v>127.06046255865793</v>
      </c>
      <c r="AC41" s="119">
        <f t="shared" si="24"/>
        <v>60.076842777591672</v>
      </c>
      <c r="AD41" s="119">
        <f t="shared" si="24"/>
        <v>324.98203374243809</v>
      </c>
      <c r="AE41" s="121">
        <f t="shared" si="24"/>
        <v>777.31534170683824</v>
      </c>
      <c r="AF41" s="183">
        <f t="shared" si="24"/>
        <v>1728.7541668170636</v>
      </c>
      <c r="AG41" s="120">
        <f t="shared" si="24"/>
        <v>2612.5186944458756</v>
      </c>
      <c r="AH41" s="120">
        <f t="shared" si="24"/>
        <v>1152.4623873692501</v>
      </c>
      <c r="AI41" s="183">
        <f t="shared" si="24"/>
        <v>38.65371691418261</v>
      </c>
      <c r="AJ41" s="655">
        <f t="shared" si="24"/>
        <v>0</v>
      </c>
      <c r="AK41" s="119">
        <f t="shared" si="24"/>
        <v>0</v>
      </c>
      <c r="AL41" s="848">
        <f t="shared" si="24"/>
        <v>0</v>
      </c>
      <c r="AM41" s="67">
        <f t="shared" si="8"/>
        <v>110681.96179851833</v>
      </c>
      <c r="AN41" s="122">
        <f>SUM(AN29:AN40)</f>
        <v>0</v>
      </c>
      <c r="AO41" s="123">
        <f>SUM(AO29:AO40)</f>
        <v>0</v>
      </c>
      <c r="AP41" s="68">
        <f t="shared" si="12"/>
        <v>100.00000000000001</v>
      </c>
      <c r="AQ41" s="124">
        <f t="shared" si="13"/>
        <v>0</v>
      </c>
    </row>
    <row r="42" spans="2:44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4" ht="30" customHeight="1" thickBot="1" x14ac:dyDescent="0.25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4" ht="21" thickTop="1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  <c r="AR44" s="73"/>
    </row>
    <row r="45" spans="2:44" ht="20.25" x14ac:dyDescent="0.3">
      <c r="B45" s="1067" t="str">
        <f>B3</f>
        <v>RACCOLTA DIFFERENZIATA ANNO 2023 - CORIO.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  <c r="AR45" s="74"/>
    </row>
    <row r="46" spans="2:44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  <c r="AR46" s="74"/>
    </row>
    <row r="47" spans="2:44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R47" s="74"/>
    </row>
    <row r="48" spans="2:44" ht="90.75" thickTop="1" thickBot="1" x14ac:dyDescent="0.25">
      <c r="B48" s="1070" t="s">
        <v>73</v>
      </c>
      <c r="C48" s="155" t="s">
        <v>4</v>
      </c>
      <c r="D48" s="600" t="s">
        <v>176</v>
      </c>
      <c r="E48" s="156" t="s">
        <v>5</v>
      </c>
      <c r="F48" s="157" t="s">
        <v>6</v>
      </c>
      <c r="G48" s="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280" t="s">
        <v>22</v>
      </c>
      <c r="W48" s="165" t="s">
        <v>23</v>
      </c>
      <c r="X48" s="165" t="s">
        <v>24</v>
      </c>
      <c r="Y48" s="165" t="s">
        <v>25</v>
      </c>
      <c r="Z48" s="165" t="s">
        <v>26</v>
      </c>
      <c r="AA48" s="165" t="s">
        <v>27</v>
      </c>
      <c r="AB48" s="165" t="s">
        <v>28</v>
      </c>
      <c r="AC48" s="165" t="s">
        <v>29</v>
      </c>
      <c r="AD48" s="165" t="s">
        <v>30</v>
      </c>
      <c r="AE48" s="165" t="s">
        <v>31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  <c r="AR48" s="74"/>
    </row>
    <row r="49" spans="2:44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7" t="s">
        <v>39</v>
      </c>
      <c r="AG49" s="126" t="s">
        <v>39</v>
      </c>
      <c r="AH49" s="174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  <c r="AR49" s="74"/>
    </row>
    <row r="50" spans="2:44" ht="13.5" customHeight="1" thickBot="1" x14ac:dyDescent="0.3">
      <c r="B50" s="216" t="s">
        <v>41</v>
      </c>
      <c r="C50" s="263"/>
      <c r="D50" s="605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  <c r="AR50" s="74"/>
    </row>
    <row r="51" spans="2:44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5">SUM(AF51:AI51)</f>
        <v>0</v>
      </c>
      <c r="S51" s="220"/>
      <c r="T51" s="315">
        <f t="shared" ref="T51:T61" si="26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 t="shared" ref="AM51:AM61" si="27">SUM(C51:U51)</f>
        <v>0</v>
      </c>
      <c r="AN51" s="56"/>
      <c r="AO51" s="57"/>
      <c r="AP51" s="58" t="e">
        <f t="shared" ref="AP51:AP56" si="28">(AM51*100)/(AM51+AQ51)</f>
        <v>#DIV/0!</v>
      </c>
      <c r="AQ51" s="59">
        <f t="shared" ref="AQ51:AQ57" si="29">AN51+AO51</f>
        <v>0</v>
      </c>
      <c r="AR51" s="74"/>
    </row>
    <row r="52" spans="2:44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5"/>
        <v>0</v>
      </c>
      <c r="S52" s="220"/>
      <c r="T52" s="315">
        <f t="shared" si="26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si="27"/>
        <v>0</v>
      </c>
      <c r="AN52" s="56"/>
      <c r="AO52" s="57"/>
      <c r="AP52" s="58" t="e">
        <f t="shared" si="28"/>
        <v>#DIV/0!</v>
      </c>
      <c r="AQ52" s="59">
        <f t="shared" si="29"/>
        <v>0</v>
      </c>
      <c r="AR52" s="74"/>
    </row>
    <row r="53" spans="2:44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5"/>
        <v>0</v>
      </c>
      <c r="S53" s="220"/>
      <c r="T53" s="315">
        <f t="shared" si="26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27"/>
        <v>0</v>
      </c>
      <c r="AN53" s="56"/>
      <c r="AO53" s="57"/>
      <c r="AP53" s="58" t="e">
        <f t="shared" si="28"/>
        <v>#DIV/0!</v>
      </c>
      <c r="AQ53" s="59">
        <f t="shared" si="29"/>
        <v>0</v>
      </c>
      <c r="AR53" s="74"/>
    </row>
    <row r="54" spans="2:44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5"/>
        <v>0</v>
      </c>
      <c r="S54" s="220"/>
      <c r="T54" s="315">
        <f t="shared" si="26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27"/>
        <v>0</v>
      </c>
      <c r="AN54" s="56"/>
      <c r="AO54" s="57"/>
      <c r="AP54" s="58" t="e">
        <f t="shared" si="28"/>
        <v>#DIV/0!</v>
      </c>
      <c r="AQ54" s="59">
        <f t="shared" si="29"/>
        <v>0</v>
      </c>
      <c r="AR54" s="74"/>
    </row>
    <row r="55" spans="2:44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5"/>
        <v>0</v>
      </c>
      <c r="S55" s="220"/>
      <c r="T55" s="315">
        <f t="shared" si="26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27"/>
        <v>0</v>
      </c>
      <c r="AN55" s="61"/>
      <c r="AO55" s="62"/>
      <c r="AP55" s="63" t="e">
        <f t="shared" si="28"/>
        <v>#DIV/0!</v>
      </c>
      <c r="AQ55" s="64">
        <f t="shared" si="29"/>
        <v>0</v>
      </c>
      <c r="AR55" s="74"/>
    </row>
    <row r="56" spans="2:44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5"/>
        <v>0</v>
      </c>
      <c r="S56" s="220"/>
      <c r="T56" s="315">
        <f t="shared" si="26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27"/>
        <v>0</v>
      </c>
      <c r="AN56" s="56"/>
      <c r="AO56" s="57"/>
      <c r="AP56" s="58" t="e">
        <f t="shared" si="28"/>
        <v>#DIV/0!</v>
      </c>
      <c r="AQ56" s="59">
        <f t="shared" si="29"/>
        <v>0</v>
      </c>
      <c r="AR56" s="74"/>
    </row>
    <row r="57" spans="2:44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5"/>
        <v>0</v>
      </c>
      <c r="S57" s="220"/>
      <c r="T57" s="315">
        <f t="shared" si="26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27"/>
        <v>0</v>
      </c>
      <c r="AN57" s="56"/>
      <c r="AO57" s="57"/>
      <c r="AP57" s="58" t="e">
        <f t="shared" ref="AP57:AP62" si="30">(AM57*100)/(AM57+AQ57)</f>
        <v>#DIV/0!</v>
      </c>
      <c r="AQ57" s="59">
        <f t="shared" si="29"/>
        <v>0</v>
      </c>
      <c r="AR57" s="74"/>
    </row>
    <row r="58" spans="2:44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5"/>
        <v>0</v>
      </c>
      <c r="S58" s="220"/>
      <c r="T58" s="315">
        <f t="shared" si="26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27"/>
        <v>0</v>
      </c>
      <c r="AN58" s="56"/>
      <c r="AO58" s="57"/>
      <c r="AP58" s="58" t="e">
        <f t="shared" si="30"/>
        <v>#DIV/0!</v>
      </c>
      <c r="AQ58" s="59">
        <f>AN58+AO58</f>
        <v>0</v>
      </c>
      <c r="AR58" s="74"/>
    </row>
    <row r="59" spans="2:44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5"/>
        <v>0</v>
      </c>
      <c r="S59" s="220"/>
      <c r="T59" s="315">
        <f t="shared" si="26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27"/>
        <v>0</v>
      </c>
      <c r="AN59" s="56"/>
      <c r="AO59" s="57"/>
      <c r="AP59" s="58" t="e">
        <f t="shared" si="30"/>
        <v>#DIV/0!</v>
      </c>
      <c r="AQ59" s="59">
        <f>AN59+AO59</f>
        <v>0</v>
      </c>
      <c r="AR59" s="74"/>
    </row>
    <row r="60" spans="2:44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5"/>
        <v>0</v>
      </c>
      <c r="S60" s="220"/>
      <c r="T60" s="315">
        <f t="shared" si="26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 t="shared" si="27"/>
        <v>0</v>
      </c>
      <c r="AN60" s="56"/>
      <c r="AO60" s="57"/>
      <c r="AP60" s="58" t="e">
        <f t="shared" si="30"/>
        <v>#DIV/0!</v>
      </c>
      <c r="AQ60" s="59">
        <f>AN60+AO60</f>
        <v>0</v>
      </c>
      <c r="AR60" s="74"/>
    </row>
    <row r="61" spans="2:44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27434</v>
      </c>
      <c r="L61" s="307"/>
      <c r="M61" s="309"/>
      <c r="N61" s="307"/>
      <c r="O61" s="307"/>
      <c r="P61" s="330"/>
      <c r="Q61" s="330"/>
      <c r="R61" s="304">
        <f t="shared" si="25"/>
        <v>496</v>
      </c>
      <c r="S61" s="310"/>
      <c r="T61" s="315">
        <f t="shared" si="26"/>
        <v>201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201</v>
      </c>
      <c r="AE61" s="311">
        <v>0</v>
      </c>
      <c r="AF61" s="504"/>
      <c r="AG61" s="504">
        <v>496</v>
      </c>
      <c r="AH61" s="504"/>
      <c r="AI61" s="504"/>
      <c r="AJ61" s="312"/>
      <c r="AK61" s="313"/>
      <c r="AL61" s="314"/>
      <c r="AM61" s="55">
        <f t="shared" si="27"/>
        <v>28131</v>
      </c>
      <c r="AN61" s="112"/>
      <c r="AO61" s="113"/>
      <c r="AP61" s="65">
        <f t="shared" si="30"/>
        <v>100</v>
      </c>
      <c r="AQ61" s="66">
        <f>AN61+AO61</f>
        <v>0</v>
      </c>
      <c r="AR61" s="74"/>
    </row>
    <row r="62" spans="2:44" ht="26.25" customHeight="1" thickBot="1" x14ac:dyDescent="0.25">
      <c r="B62" s="179" t="s">
        <v>53</v>
      </c>
      <c r="C62" s="114">
        <f t="shared" ref="C62:Q62" si="31">SUM(C50:C61)</f>
        <v>0</v>
      </c>
      <c r="D62" s="427"/>
      <c r="E62" s="115">
        <f t="shared" si="31"/>
        <v>0</v>
      </c>
      <c r="F62" s="191">
        <f t="shared" si="31"/>
        <v>0</v>
      </c>
      <c r="G62" s="115">
        <f t="shared" si="31"/>
        <v>0</v>
      </c>
      <c r="H62" s="191">
        <f t="shared" si="31"/>
        <v>0</v>
      </c>
      <c r="I62" s="191">
        <f t="shared" si="31"/>
        <v>0</v>
      </c>
      <c r="J62" s="191">
        <f>SUM(J50:J61)</f>
        <v>0</v>
      </c>
      <c r="K62" s="115">
        <f t="shared" si="31"/>
        <v>27434</v>
      </c>
      <c r="L62" s="115">
        <f t="shared" si="31"/>
        <v>0</v>
      </c>
      <c r="M62" s="115">
        <f t="shared" si="31"/>
        <v>0</v>
      </c>
      <c r="N62" s="115">
        <f t="shared" si="31"/>
        <v>0</v>
      </c>
      <c r="O62" s="115">
        <f t="shared" si="31"/>
        <v>0</v>
      </c>
      <c r="P62" s="191">
        <f t="shared" si="31"/>
        <v>0</v>
      </c>
      <c r="Q62" s="191">
        <f t="shared" si="31"/>
        <v>0</v>
      </c>
      <c r="R62" s="115">
        <f>SUM(R50:R61)</f>
        <v>496</v>
      </c>
      <c r="S62" s="116">
        <f>SUM(S50:S61)</f>
        <v>0</v>
      </c>
      <c r="T62" s="117">
        <f>SUM(T50:T61)</f>
        <v>201</v>
      </c>
      <c r="U62" s="118">
        <f t="shared" ref="U62:AL62" si="32">SUM(U50:U61)</f>
        <v>0</v>
      </c>
      <c r="V62" s="186">
        <f t="shared" si="32"/>
        <v>0</v>
      </c>
      <c r="W62" s="119">
        <f t="shared" si="32"/>
        <v>0</v>
      </c>
      <c r="X62" s="119">
        <f t="shared" si="32"/>
        <v>0</v>
      </c>
      <c r="Y62" s="119">
        <f t="shared" si="32"/>
        <v>0</v>
      </c>
      <c r="Z62" s="119">
        <f t="shared" si="32"/>
        <v>0</v>
      </c>
      <c r="AA62" s="119">
        <f t="shared" si="32"/>
        <v>0</v>
      </c>
      <c r="AB62" s="119">
        <f t="shared" si="32"/>
        <v>0</v>
      </c>
      <c r="AC62" s="119">
        <f t="shared" si="32"/>
        <v>0</v>
      </c>
      <c r="AD62" s="119">
        <f t="shared" si="32"/>
        <v>201</v>
      </c>
      <c r="AE62" s="184">
        <f t="shared" si="32"/>
        <v>0</v>
      </c>
      <c r="AF62" s="184">
        <f t="shared" si="32"/>
        <v>0</v>
      </c>
      <c r="AG62" s="184">
        <f t="shared" si="32"/>
        <v>496</v>
      </c>
      <c r="AH62" s="184">
        <f t="shared" si="32"/>
        <v>0</v>
      </c>
      <c r="AI62" s="184">
        <f t="shared" si="32"/>
        <v>0</v>
      </c>
      <c r="AJ62" s="183">
        <f t="shared" si="32"/>
        <v>0</v>
      </c>
      <c r="AK62" s="120">
        <f t="shared" si="32"/>
        <v>0</v>
      </c>
      <c r="AL62" s="121">
        <f t="shared" si="32"/>
        <v>0</v>
      </c>
      <c r="AM62" s="67">
        <f>SUM(C62:U62)</f>
        <v>28131</v>
      </c>
      <c r="AN62" s="122">
        <f>SUM(AN50:AN61)</f>
        <v>0</v>
      </c>
      <c r="AO62" s="123">
        <f>SUM(AO50:AO61)</f>
        <v>0</v>
      </c>
      <c r="AP62" s="68">
        <f t="shared" si="30"/>
        <v>100</v>
      </c>
      <c r="AQ62" s="124">
        <f>AN62+AO62</f>
        <v>0</v>
      </c>
      <c r="AR62" s="74"/>
    </row>
    <row r="63" spans="2:44" ht="26.25" customHeight="1" thickBot="1" x14ac:dyDescent="0.25">
      <c r="B63" s="39" t="s">
        <v>54</v>
      </c>
      <c r="C63" s="40">
        <v>0.83412037037037035</v>
      </c>
      <c r="D63" s="40"/>
      <c r="E63" s="41">
        <v>0.83473379629629629</v>
      </c>
      <c r="F63" s="41" t="s">
        <v>55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57</v>
      </c>
      <c r="M63" s="41">
        <v>0.83446759259259251</v>
      </c>
      <c r="N63" s="41">
        <v>0.83415509259259257</v>
      </c>
      <c r="O63" s="41" t="s">
        <v>58</v>
      </c>
      <c r="P63" s="41" t="s">
        <v>214</v>
      </c>
      <c r="Q63" s="41">
        <v>0.6257638888888889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  <c r="AR63" s="74"/>
    </row>
    <row r="64" spans="2:44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R64" s="74"/>
    </row>
    <row r="65" spans="2:44" ht="13.5" thickBot="1" x14ac:dyDescent="0.25">
      <c r="AM65" s="1"/>
      <c r="AN65" s="1"/>
      <c r="AR65" s="88"/>
    </row>
    <row r="66" spans="2:44" ht="21" thickTop="1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  <c r="AR66" s="89"/>
    </row>
    <row r="67" spans="2:44" ht="20.25" x14ac:dyDescent="0.3">
      <c r="B67" s="1067" t="str">
        <f>B3</f>
        <v>RACCOLTA DIFFERENZIATA ANNO 2023 - CORIO.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  <c r="AR67" s="90"/>
    </row>
    <row r="68" spans="2:44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  <c r="AR68" s="90"/>
    </row>
    <row r="69" spans="2:44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  <c r="AN69" s="1"/>
      <c r="AR69" s="90"/>
    </row>
    <row r="70" spans="2:44" ht="90" thickTop="1" x14ac:dyDescent="0.2">
      <c r="B70" s="1070" t="s">
        <v>73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  <c r="AR70" s="90"/>
    </row>
    <row r="71" spans="2:44" ht="13.5" thickBot="1" x14ac:dyDescent="0.25">
      <c r="B71" s="1071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  <c r="AR71" s="90"/>
    </row>
    <row r="72" spans="2:44" x14ac:dyDescent="0.2">
      <c r="B72" s="150" t="s">
        <v>41</v>
      </c>
      <c r="C72" s="261">
        <f t="shared" ref="C72:Q72" si="33">C29+C8+C50</f>
        <v>15120</v>
      </c>
      <c r="D72" s="261">
        <f t="shared" si="33"/>
        <v>0</v>
      </c>
      <c r="E72" s="79">
        <f t="shared" si="33"/>
        <v>2011.3959424200493</v>
      </c>
      <c r="F72" s="524">
        <f t="shared" si="33"/>
        <v>6222.3297572687097</v>
      </c>
      <c r="G72" s="524">
        <f t="shared" si="33"/>
        <v>1020</v>
      </c>
      <c r="H72" s="524">
        <f t="shared" si="33"/>
        <v>12084.032554353162</v>
      </c>
      <c r="I72" s="524">
        <f t="shared" si="33"/>
        <v>0</v>
      </c>
      <c r="J72" s="524">
        <f t="shared" si="33"/>
        <v>0</v>
      </c>
      <c r="K72" s="524">
        <f t="shared" si="33"/>
        <v>614.29519347119719</v>
      </c>
      <c r="L72" s="524">
        <f t="shared" si="33"/>
        <v>188.28035673507028</v>
      </c>
      <c r="M72" s="524">
        <f t="shared" si="33"/>
        <v>2307.2596675863078</v>
      </c>
      <c r="N72" s="524">
        <f t="shared" si="33"/>
        <v>620</v>
      </c>
      <c r="O72" s="524">
        <f t="shared" si="33"/>
        <v>0</v>
      </c>
      <c r="P72" s="524">
        <f t="shared" si="33"/>
        <v>5560</v>
      </c>
      <c r="Q72" s="524">
        <f t="shared" si="33"/>
        <v>40</v>
      </c>
      <c r="R72" s="524">
        <f>SUM(AF72:AI72)</f>
        <v>1131.0324137955311</v>
      </c>
      <c r="S72" s="665">
        <f t="shared" ref="S72:S83" si="34">S8+S29</f>
        <v>4789.7603755334676</v>
      </c>
      <c r="T72" s="867">
        <f>SUM(V72:AE72)</f>
        <v>240.99804881071418</v>
      </c>
      <c r="U72" s="864">
        <f t="shared" ref="U72:AL72" si="35">U29+U8+U50</f>
        <v>1654.1125065689873</v>
      </c>
      <c r="V72" s="860">
        <f t="shared" si="35"/>
        <v>0</v>
      </c>
      <c r="W72" s="666">
        <f t="shared" si="35"/>
        <v>10.143066520453615</v>
      </c>
      <c r="X72" s="666">
        <f t="shared" si="35"/>
        <v>16.011807447967445</v>
      </c>
      <c r="Y72" s="666">
        <f t="shared" si="35"/>
        <v>2.2447025261292572</v>
      </c>
      <c r="Z72" s="666">
        <f t="shared" si="35"/>
        <v>19.145101167526189</v>
      </c>
      <c r="AA72" s="666">
        <f t="shared" si="35"/>
        <v>86.000481083177093</v>
      </c>
      <c r="AB72" s="666">
        <f t="shared" si="35"/>
        <v>10.588371879888163</v>
      </c>
      <c r="AC72" s="666">
        <f t="shared" si="35"/>
        <v>5.0064035647993057</v>
      </c>
      <c r="AD72" s="666">
        <f t="shared" si="35"/>
        <v>27.081836145203184</v>
      </c>
      <c r="AE72" s="861">
        <f t="shared" si="35"/>
        <v>64.776278475569868</v>
      </c>
      <c r="AF72" s="855">
        <f t="shared" si="35"/>
        <v>144.06284723475534</v>
      </c>
      <c r="AG72" s="688">
        <f t="shared" si="35"/>
        <v>887.70989120382296</v>
      </c>
      <c r="AH72" s="688">
        <f t="shared" si="35"/>
        <v>96.038532280770866</v>
      </c>
      <c r="AI72" s="689">
        <f t="shared" si="35"/>
        <v>3.2211430761818849</v>
      </c>
      <c r="AJ72" s="667">
        <f t="shared" si="35"/>
        <v>0</v>
      </c>
      <c r="AK72" s="851">
        <f t="shared" si="35"/>
        <v>0</v>
      </c>
      <c r="AL72" s="853">
        <f t="shared" si="35"/>
        <v>0</v>
      </c>
      <c r="AM72" s="100">
        <f t="shared" ref="AM72:AM83" si="36">SUM(C72:S72)+T72+U72+AJ72+AK72+AL72</f>
        <v>53603.4968165432</v>
      </c>
      <c r="AN72" s="668">
        <f t="shared" ref="AN72:AO83" si="37">AN8</f>
        <v>41740</v>
      </c>
      <c r="AO72" s="669">
        <f t="shared" si="37"/>
        <v>0</v>
      </c>
      <c r="AP72" s="690">
        <f t="shared" ref="AP72:AP84" si="38">(AM72*100)/(AM72+AQ72)</f>
        <v>56.221450446363718</v>
      </c>
      <c r="AQ72" s="691">
        <f t="shared" ref="AQ72:AQ84" si="39">AN72+AO72</f>
        <v>41740</v>
      </c>
      <c r="AR72" s="90"/>
    </row>
    <row r="73" spans="2:44" ht="26.25" customHeight="1" x14ac:dyDescent="0.2">
      <c r="B73" s="151" t="s">
        <v>42</v>
      </c>
      <c r="C73" s="17">
        <f t="shared" ref="C73:Q73" si="40">C30+C9+C51</f>
        <v>10490</v>
      </c>
      <c r="D73" s="94">
        <f t="shared" si="40"/>
        <v>0</v>
      </c>
      <c r="E73" s="18">
        <f t="shared" si="40"/>
        <v>1471.3959424200493</v>
      </c>
      <c r="F73" s="18">
        <f t="shared" si="40"/>
        <v>5082.3297572687097</v>
      </c>
      <c r="G73" s="18">
        <f t="shared" si="40"/>
        <v>820</v>
      </c>
      <c r="H73" s="18">
        <f t="shared" si="40"/>
        <v>10564.032554353162</v>
      </c>
      <c r="I73" s="18">
        <f t="shared" si="40"/>
        <v>0</v>
      </c>
      <c r="J73" s="18">
        <f t="shared" si="40"/>
        <v>0</v>
      </c>
      <c r="K73" s="18">
        <f t="shared" si="40"/>
        <v>454.29519347119719</v>
      </c>
      <c r="L73" s="18">
        <f t="shared" si="40"/>
        <v>188.28035673507028</v>
      </c>
      <c r="M73" s="18">
        <f t="shared" si="40"/>
        <v>2067.2596675863078</v>
      </c>
      <c r="N73" s="18">
        <f t="shared" si="40"/>
        <v>490</v>
      </c>
      <c r="O73" s="18">
        <f t="shared" si="40"/>
        <v>0</v>
      </c>
      <c r="P73" s="18">
        <f t="shared" si="40"/>
        <v>5600</v>
      </c>
      <c r="Q73" s="18">
        <f t="shared" si="40"/>
        <v>20</v>
      </c>
      <c r="R73" s="18">
        <f t="shared" ref="R73:R82" si="41">SUM(AF73:AI73)</f>
        <v>621.03241379553094</v>
      </c>
      <c r="S73" s="20">
        <f t="shared" si="34"/>
        <v>4919.7603755334676</v>
      </c>
      <c r="T73" s="768">
        <f t="shared" ref="T73:T83" si="42">SUM(V73:AE73)</f>
        <v>240.99804881071418</v>
      </c>
      <c r="U73" s="865">
        <f t="shared" ref="U73:AL73" si="43">U30+U9+U51</f>
        <v>1654.1125065689873</v>
      </c>
      <c r="V73" s="775">
        <f t="shared" si="43"/>
        <v>0</v>
      </c>
      <c r="W73" s="76">
        <f t="shared" si="43"/>
        <v>10.143066520453615</v>
      </c>
      <c r="X73" s="76">
        <f t="shared" si="43"/>
        <v>16.011807447967445</v>
      </c>
      <c r="Y73" s="76">
        <f t="shared" si="43"/>
        <v>2.2447025261292572</v>
      </c>
      <c r="Z73" s="76">
        <f t="shared" si="43"/>
        <v>19.145101167526189</v>
      </c>
      <c r="AA73" s="76">
        <f t="shared" si="43"/>
        <v>86.000481083177093</v>
      </c>
      <c r="AB73" s="76">
        <f t="shared" si="43"/>
        <v>10.588371879888163</v>
      </c>
      <c r="AC73" s="76">
        <f t="shared" si="43"/>
        <v>5.0064035647993057</v>
      </c>
      <c r="AD73" s="76">
        <f t="shared" si="43"/>
        <v>27.081836145203184</v>
      </c>
      <c r="AE73" s="765">
        <f t="shared" si="43"/>
        <v>64.776278475569868</v>
      </c>
      <c r="AF73" s="856">
        <f t="shared" si="43"/>
        <v>144.06284723475534</v>
      </c>
      <c r="AG73" s="500">
        <f t="shared" si="43"/>
        <v>377.70989120382296</v>
      </c>
      <c r="AH73" s="500">
        <f t="shared" si="43"/>
        <v>96.038532280770866</v>
      </c>
      <c r="AI73" s="554">
        <f t="shared" si="43"/>
        <v>3.2211430761818849</v>
      </c>
      <c r="AJ73" s="529">
        <f t="shared" si="43"/>
        <v>0</v>
      </c>
      <c r="AK73" s="793">
        <f t="shared" si="43"/>
        <v>0</v>
      </c>
      <c r="AL73" s="525">
        <f t="shared" si="43"/>
        <v>0</v>
      </c>
      <c r="AM73" s="22">
        <f t="shared" si="36"/>
        <v>44683.4968165432</v>
      </c>
      <c r="AN73" s="102">
        <f t="shared" si="37"/>
        <v>40110</v>
      </c>
      <c r="AO73" s="24">
        <f t="shared" si="37"/>
        <v>0</v>
      </c>
      <c r="AP73" s="918">
        <f t="shared" si="38"/>
        <v>52.696844090790535</v>
      </c>
      <c r="AQ73" s="301">
        <f t="shared" si="39"/>
        <v>40110</v>
      </c>
      <c r="AR73" s="90"/>
    </row>
    <row r="74" spans="2:44" ht="26.25" customHeight="1" x14ac:dyDescent="0.2">
      <c r="B74" s="152" t="s">
        <v>43</v>
      </c>
      <c r="C74" s="17">
        <f t="shared" ref="C74:Q74" si="44">C31+C10+C52</f>
        <v>11100</v>
      </c>
      <c r="D74" s="94">
        <f t="shared" si="44"/>
        <v>0</v>
      </c>
      <c r="E74" s="18">
        <f t="shared" si="44"/>
        <v>3851.3959424200493</v>
      </c>
      <c r="F74" s="18">
        <f t="shared" si="44"/>
        <v>4392.3297572687097</v>
      </c>
      <c r="G74" s="18">
        <f t="shared" si="44"/>
        <v>880</v>
      </c>
      <c r="H74" s="18">
        <f t="shared" si="44"/>
        <v>10284.032554353162</v>
      </c>
      <c r="I74" s="18">
        <f t="shared" si="44"/>
        <v>0</v>
      </c>
      <c r="J74" s="18">
        <f t="shared" si="44"/>
        <v>0</v>
      </c>
      <c r="K74" s="18">
        <f t="shared" si="44"/>
        <v>344.29519347119719</v>
      </c>
      <c r="L74" s="18">
        <f t="shared" si="44"/>
        <v>188.28035673507028</v>
      </c>
      <c r="M74" s="18">
        <f t="shared" si="44"/>
        <v>1867.2596675863076</v>
      </c>
      <c r="N74" s="18">
        <f t="shared" si="44"/>
        <v>530</v>
      </c>
      <c r="O74" s="18">
        <f t="shared" si="44"/>
        <v>0</v>
      </c>
      <c r="P74" s="18">
        <f t="shared" si="44"/>
        <v>7650</v>
      </c>
      <c r="Q74" s="18">
        <f t="shared" si="44"/>
        <v>20</v>
      </c>
      <c r="R74" s="18">
        <f t="shared" si="41"/>
        <v>621.03241379553094</v>
      </c>
      <c r="S74" s="20">
        <f t="shared" si="34"/>
        <v>4544.7603755334676</v>
      </c>
      <c r="T74" s="768">
        <f t="shared" si="42"/>
        <v>240.99804881071418</v>
      </c>
      <c r="U74" s="865">
        <f t="shared" ref="U74:AL74" si="45">U31+U10+U52</f>
        <v>1654.1125065689873</v>
      </c>
      <c r="V74" s="775">
        <f t="shared" si="45"/>
        <v>0</v>
      </c>
      <c r="W74" s="76">
        <f t="shared" si="45"/>
        <v>10.143066520453615</v>
      </c>
      <c r="X74" s="76">
        <f t="shared" si="45"/>
        <v>16.011807447967445</v>
      </c>
      <c r="Y74" s="76">
        <f t="shared" si="45"/>
        <v>2.2447025261292572</v>
      </c>
      <c r="Z74" s="76">
        <f t="shared" si="45"/>
        <v>19.145101167526189</v>
      </c>
      <c r="AA74" s="76">
        <f t="shared" si="45"/>
        <v>86.000481083177093</v>
      </c>
      <c r="AB74" s="76">
        <f t="shared" si="45"/>
        <v>10.588371879888163</v>
      </c>
      <c r="AC74" s="76">
        <f t="shared" si="45"/>
        <v>5.0064035647993057</v>
      </c>
      <c r="AD74" s="76">
        <f t="shared" si="45"/>
        <v>27.081836145203184</v>
      </c>
      <c r="AE74" s="765">
        <f t="shared" si="45"/>
        <v>64.776278475569868</v>
      </c>
      <c r="AF74" s="856">
        <f t="shared" si="45"/>
        <v>144.06284723475534</v>
      </c>
      <c r="AG74" s="500">
        <f t="shared" si="45"/>
        <v>377.70989120382296</v>
      </c>
      <c r="AH74" s="500">
        <f t="shared" si="45"/>
        <v>96.038532280770866</v>
      </c>
      <c r="AI74" s="554">
        <f t="shared" si="45"/>
        <v>3.2211430761818849</v>
      </c>
      <c r="AJ74" s="529">
        <f t="shared" si="45"/>
        <v>0</v>
      </c>
      <c r="AK74" s="793">
        <f t="shared" si="45"/>
        <v>0</v>
      </c>
      <c r="AL74" s="525">
        <f t="shared" si="45"/>
        <v>0</v>
      </c>
      <c r="AM74" s="22">
        <f t="shared" si="36"/>
        <v>48168.4968165432</v>
      </c>
      <c r="AN74" s="102">
        <f t="shared" si="37"/>
        <v>47970</v>
      </c>
      <c r="AO74" s="24">
        <f t="shared" si="37"/>
        <v>0</v>
      </c>
      <c r="AP74" s="918">
        <f t="shared" si="38"/>
        <v>50.103234824298319</v>
      </c>
      <c r="AQ74" s="301">
        <f t="shared" si="39"/>
        <v>47970</v>
      </c>
      <c r="AR74" s="90"/>
    </row>
    <row r="75" spans="2:44" ht="26.25" customHeight="1" x14ac:dyDescent="0.2">
      <c r="B75" s="152" t="s">
        <v>44</v>
      </c>
      <c r="C75" s="17">
        <f t="shared" ref="C75:Q75" si="46">C32+C11+C53</f>
        <v>13960</v>
      </c>
      <c r="D75" s="94">
        <f t="shared" si="46"/>
        <v>0</v>
      </c>
      <c r="E75" s="18">
        <f t="shared" si="46"/>
        <v>1471.3959424200493</v>
      </c>
      <c r="F75" s="18">
        <f t="shared" si="46"/>
        <v>8162.3297572687097</v>
      </c>
      <c r="G75" s="18">
        <f t="shared" si="46"/>
        <v>1200</v>
      </c>
      <c r="H75" s="18">
        <f t="shared" si="46"/>
        <v>9504.0325543531617</v>
      </c>
      <c r="I75" s="18">
        <f t="shared" si="46"/>
        <v>0</v>
      </c>
      <c r="J75" s="18">
        <f t="shared" si="46"/>
        <v>0</v>
      </c>
      <c r="K75" s="18">
        <f t="shared" si="46"/>
        <v>574.29519347119719</v>
      </c>
      <c r="L75" s="18">
        <f t="shared" si="46"/>
        <v>188.28035673507028</v>
      </c>
      <c r="M75" s="18">
        <f t="shared" si="46"/>
        <v>2297.2596675863078</v>
      </c>
      <c r="N75" s="18">
        <f t="shared" si="46"/>
        <v>490</v>
      </c>
      <c r="O75" s="18">
        <f t="shared" si="46"/>
        <v>0</v>
      </c>
      <c r="P75" s="18">
        <f t="shared" si="46"/>
        <v>5240</v>
      </c>
      <c r="Q75" s="18">
        <f t="shared" si="46"/>
        <v>20</v>
      </c>
      <c r="R75" s="18">
        <f t="shared" si="41"/>
        <v>901.03241379553094</v>
      </c>
      <c r="S75" s="20">
        <f t="shared" si="34"/>
        <v>4504.7603755334676</v>
      </c>
      <c r="T75" s="768">
        <f t="shared" si="42"/>
        <v>240.99804881071418</v>
      </c>
      <c r="U75" s="865">
        <f t="shared" ref="U75:AL75" si="47">U32+U11+U53</f>
        <v>1654.1125065689873</v>
      </c>
      <c r="V75" s="775">
        <f t="shared" si="47"/>
        <v>0</v>
      </c>
      <c r="W75" s="76">
        <f t="shared" si="47"/>
        <v>10.143066520453615</v>
      </c>
      <c r="X75" s="76">
        <f t="shared" si="47"/>
        <v>16.011807447967445</v>
      </c>
      <c r="Y75" s="76">
        <f t="shared" si="47"/>
        <v>2.2447025261292572</v>
      </c>
      <c r="Z75" s="76">
        <f t="shared" si="47"/>
        <v>19.145101167526189</v>
      </c>
      <c r="AA75" s="76">
        <f t="shared" si="47"/>
        <v>86.000481083177093</v>
      </c>
      <c r="AB75" s="76">
        <f t="shared" si="47"/>
        <v>10.588371879888163</v>
      </c>
      <c r="AC75" s="76">
        <f t="shared" si="47"/>
        <v>5.0064035647993057</v>
      </c>
      <c r="AD75" s="76">
        <f t="shared" si="47"/>
        <v>27.081836145203184</v>
      </c>
      <c r="AE75" s="765">
        <f t="shared" si="47"/>
        <v>64.776278475569868</v>
      </c>
      <c r="AF75" s="856">
        <f t="shared" si="47"/>
        <v>144.06284723475534</v>
      </c>
      <c r="AG75" s="500">
        <f t="shared" si="47"/>
        <v>657.70989120382296</v>
      </c>
      <c r="AH75" s="500">
        <f t="shared" si="47"/>
        <v>96.038532280770866</v>
      </c>
      <c r="AI75" s="554">
        <f t="shared" si="47"/>
        <v>3.2211430761818849</v>
      </c>
      <c r="AJ75" s="529">
        <f t="shared" si="47"/>
        <v>0</v>
      </c>
      <c r="AK75" s="793">
        <f t="shared" si="47"/>
        <v>0</v>
      </c>
      <c r="AL75" s="525">
        <f t="shared" si="47"/>
        <v>0</v>
      </c>
      <c r="AM75" s="22">
        <f t="shared" si="36"/>
        <v>50408.4968165432</v>
      </c>
      <c r="AN75" s="102">
        <f t="shared" si="37"/>
        <v>47750</v>
      </c>
      <c r="AO75" s="24">
        <f t="shared" si="37"/>
        <v>0</v>
      </c>
      <c r="AP75" s="918">
        <f t="shared" si="38"/>
        <v>51.354185782567505</v>
      </c>
      <c r="AQ75" s="301">
        <f t="shared" si="39"/>
        <v>47750</v>
      </c>
      <c r="AR75" s="90"/>
    </row>
    <row r="76" spans="2:44" ht="26.25" customHeight="1" x14ac:dyDescent="0.2">
      <c r="B76" s="153" t="s">
        <v>45</v>
      </c>
      <c r="C76" s="17">
        <f t="shared" ref="C76:Q76" si="48">C33+C12+C54</f>
        <v>10110</v>
      </c>
      <c r="D76" s="94">
        <f t="shared" si="48"/>
        <v>0</v>
      </c>
      <c r="E76" s="18">
        <f t="shared" si="48"/>
        <v>4591.3959424200493</v>
      </c>
      <c r="F76" s="18">
        <f t="shared" si="48"/>
        <v>5842.3297572687097</v>
      </c>
      <c r="G76" s="18">
        <f t="shared" si="48"/>
        <v>2010</v>
      </c>
      <c r="H76" s="18">
        <f t="shared" si="48"/>
        <v>14464.032554353162</v>
      </c>
      <c r="I76" s="18">
        <f t="shared" si="48"/>
        <v>0</v>
      </c>
      <c r="J76" s="18">
        <f t="shared" si="48"/>
        <v>0</v>
      </c>
      <c r="K76" s="18">
        <f t="shared" si="48"/>
        <v>374.29519347119719</v>
      </c>
      <c r="L76" s="18">
        <f t="shared" si="48"/>
        <v>188.28035673507028</v>
      </c>
      <c r="M76" s="18">
        <f t="shared" si="48"/>
        <v>2237.2596675863078</v>
      </c>
      <c r="N76" s="18">
        <f t="shared" si="48"/>
        <v>1010</v>
      </c>
      <c r="O76" s="18">
        <f t="shared" si="48"/>
        <v>0</v>
      </c>
      <c r="P76" s="18">
        <f t="shared" si="48"/>
        <v>6710</v>
      </c>
      <c r="Q76" s="18">
        <f t="shared" si="48"/>
        <v>0</v>
      </c>
      <c r="R76" s="18">
        <f t="shared" si="41"/>
        <v>751.03241379553094</v>
      </c>
      <c r="S76" s="20">
        <f t="shared" si="34"/>
        <v>6009.7603755334676</v>
      </c>
      <c r="T76" s="768">
        <f t="shared" si="42"/>
        <v>240.99804881071418</v>
      </c>
      <c r="U76" s="865">
        <f t="shared" ref="U76:AL76" si="49">U33+U12+U54</f>
        <v>1654.1125065689873</v>
      </c>
      <c r="V76" s="862">
        <f t="shared" si="49"/>
        <v>0</v>
      </c>
      <c r="W76" s="749">
        <f t="shared" si="49"/>
        <v>10.143066520453615</v>
      </c>
      <c r="X76" s="749">
        <f t="shared" si="49"/>
        <v>16.011807447967445</v>
      </c>
      <c r="Y76" s="749">
        <f t="shared" si="49"/>
        <v>2.2447025261292572</v>
      </c>
      <c r="Z76" s="749">
        <f t="shared" si="49"/>
        <v>19.145101167526189</v>
      </c>
      <c r="AA76" s="749">
        <f t="shared" si="49"/>
        <v>86.000481083177093</v>
      </c>
      <c r="AB76" s="749">
        <f t="shared" si="49"/>
        <v>10.588371879888163</v>
      </c>
      <c r="AC76" s="749">
        <f t="shared" si="49"/>
        <v>5.0064035647993057</v>
      </c>
      <c r="AD76" s="749">
        <f t="shared" si="49"/>
        <v>27.081836145203184</v>
      </c>
      <c r="AE76" s="863">
        <f t="shared" si="49"/>
        <v>64.776278475569868</v>
      </c>
      <c r="AF76" s="857">
        <f t="shared" si="49"/>
        <v>144.06284723475534</v>
      </c>
      <c r="AG76" s="750">
        <f t="shared" si="49"/>
        <v>507.70989120382296</v>
      </c>
      <c r="AH76" s="750">
        <f t="shared" si="49"/>
        <v>96.038532280770866</v>
      </c>
      <c r="AI76" s="751">
        <f t="shared" si="49"/>
        <v>3.2211430761818849</v>
      </c>
      <c r="AJ76" s="752">
        <f t="shared" si="49"/>
        <v>0</v>
      </c>
      <c r="AK76" s="852">
        <f t="shared" si="49"/>
        <v>0</v>
      </c>
      <c r="AL76" s="854">
        <f t="shared" si="49"/>
        <v>0</v>
      </c>
      <c r="AM76" s="22">
        <f t="shared" si="36"/>
        <v>56193.4968165432</v>
      </c>
      <c r="AN76" s="102">
        <f t="shared" si="37"/>
        <v>50720</v>
      </c>
      <c r="AO76" s="24">
        <f t="shared" si="37"/>
        <v>0</v>
      </c>
      <c r="AP76" s="918">
        <f t="shared" si="38"/>
        <v>52.559778222358297</v>
      </c>
      <c r="AQ76" s="301">
        <f t="shared" si="39"/>
        <v>50720</v>
      </c>
      <c r="AR76" s="90"/>
    </row>
    <row r="77" spans="2:44" ht="26.25" customHeight="1" x14ac:dyDescent="0.2">
      <c r="B77" s="151" t="s">
        <v>46</v>
      </c>
      <c r="C77" s="17">
        <f t="shared" ref="C77:Q77" si="50">C34+C13+C55</f>
        <v>12200</v>
      </c>
      <c r="D77" s="94">
        <f t="shared" si="50"/>
        <v>0</v>
      </c>
      <c r="E77" s="18">
        <f t="shared" si="50"/>
        <v>2411.3959424200493</v>
      </c>
      <c r="F77" s="18">
        <f t="shared" si="50"/>
        <v>11502.32975726871</v>
      </c>
      <c r="G77" s="18">
        <f t="shared" si="50"/>
        <v>1210</v>
      </c>
      <c r="H77" s="18">
        <f t="shared" si="50"/>
        <v>11814.032554353162</v>
      </c>
      <c r="I77" s="18">
        <f t="shared" si="50"/>
        <v>0</v>
      </c>
      <c r="J77" s="18">
        <f t="shared" si="50"/>
        <v>0</v>
      </c>
      <c r="K77" s="18">
        <f t="shared" si="50"/>
        <v>474.29519347119719</v>
      </c>
      <c r="L77" s="18">
        <f t="shared" si="50"/>
        <v>188.28035673507028</v>
      </c>
      <c r="M77" s="18">
        <f t="shared" si="50"/>
        <v>2117.2596675863078</v>
      </c>
      <c r="N77" s="18">
        <f t="shared" si="50"/>
        <v>670</v>
      </c>
      <c r="O77" s="18">
        <f t="shared" si="50"/>
        <v>0</v>
      </c>
      <c r="P77" s="18">
        <f t="shared" si="50"/>
        <v>9400</v>
      </c>
      <c r="Q77" s="18">
        <f t="shared" si="50"/>
        <v>20</v>
      </c>
      <c r="R77" s="18">
        <f t="shared" si="41"/>
        <v>681.03241379553094</v>
      </c>
      <c r="S77" s="20">
        <f t="shared" si="34"/>
        <v>4069.7603755334676</v>
      </c>
      <c r="T77" s="768">
        <f t="shared" si="42"/>
        <v>240.99804881071418</v>
      </c>
      <c r="U77" s="865">
        <f t="shared" ref="U77:AL77" si="51">U34+U13+U55</f>
        <v>1654.1125065689873</v>
      </c>
      <c r="V77" s="775">
        <f t="shared" si="51"/>
        <v>0</v>
      </c>
      <c r="W77" s="76">
        <f t="shared" si="51"/>
        <v>10.143066520453615</v>
      </c>
      <c r="X77" s="76">
        <f t="shared" si="51"/>
        <v>16.011807447967445</v>
      </c>
      <c r="Y77" s="76">
        <f t="shared" si="51"/>
        <v>2.2447025261292572</v>
      </c>
      <c r="Z77" s="76">
        <f t="shared" si="51"/>
        <v>19.145101167526189</v>
      </c>
      <c r="AA77" s="76">
        <f t="shared" si="51"/>
        <v>86.000481083177093</v>
      </c>
      <c r="AB77" s="76">
        <f t="shared" si="51"/>
        <v>10.588371879888163</v>
      </c>
      <c r="AC77" s="76">
        <f t="shared" si="51"/>
        <v>5.0064035647993057</v>
      </c>
      <c r="AD77" s="76">
        <f t="shared" si="51"/>
        <v>27.081836145203184</v>
      </c>
      <c r="AE77" s="765">
        <f t="shared" si="51"/>
        <v>64.776278475569868</v>
      </c>
      <c r="AF77" s="856">
        <f t="shared" si="51"/>
        <v>144.06284723475534</v>
      </c>
      <c r="AG77" s="500">
        <f t="shared" si="51"/>
        <v>437.70989120382296</v>
      </c>
      <c r="AH77" s="500">
        <f t="shared" si="51"/>
        <v>96.038532280770866</v>
      </c>
      <c r="AI77" s="554">
        <f t="shared" si="51"/>
        <v>3.2211430761818849</v>
      </c>
      <c r="AJ77" s="529">
        <f t="shared" si="51"/>
        <v>0</v>
      </c>
      <c r="AK77" s="793">
        <f t="shared" si="51"/>
        <v>0</v>
      </c>
      <c r="AL77" s="525">
        <f t="shared" si="51"/>
        <v>0</v>
      </c>
      <c r="AM77" s="22">
        <f t="shared" si="36"/>
        <v>58653.4968165432</v>
      </c>
      <c r="AN77" s="102">
        <f t="shared" si="37"/>
        <v>70590</v>
      </c>
      <c r="AO77" s="24">
        <f t="shared" si="37"/>
        <v>0</v>
      </c>
      <c r="AP77" s="918">
        <f t="shared" si="38"/>
        <v>45.382164875807923</v>
      </c>
      <c r="AQ77" s="301">
        <f t="shared" si="39"/>
        <v>70590</v>
      </c>
      <c r="AR77" s="90"/>
    </row>
    <row r="78" spans="2:44" ht="26.25" customHeight="1" x14ac:dyDescent="0.2">
      <c r="B78" s="152" t="s">
        <v>47</v>
      </c>
      <c r="C78" s="17">
        <f t="shared" ref="C78:Q78" si="52">C35+C14+C56</f>
        <v>12750</v>
      </c>
      <c r="D78" s="94">
        <f t="shared" si="52"/>
        <v>0</v>
      </c>
      <c r="E78" s="18">
        <f t="shared" si="52"/>
        <v>4671.3959424200493</v>
      </c>
      <c r="F78" s="553">
        <f t="shared" si="52"/>
        <v>11302.32975726871</v>
      </c>
      <c r="G78" s="18">
        <f t="shared" si="52"/>
        <v>1010</v>
      </c>
      <c r="H78" s="18">
        <f t="shared" si="52"/>
        <v>13924.032554353162</v>
      </c>
      <c r="I78" s="553">
        <f t="shared" si="52"/>
        <v>0</v>
      </c>
      <c r="J78" s="553">
        <f t="shared" si="52"/>
        <v>0</v>
      </c>
      <c r="K78" s="553">
        <f t="shared" si="52"/>
        <v>424.29519347119719</v>
      </c>
      <c r="L78" s="553">
        <f t="shared" si="52"/>
        <v>188.28035673507028</v>
      </c>
      <c r="M78" s="553">
        <f t="shared" si="52"/>
        <v>2667.2596675863078</v>
      </c>
      <c r="N78" s="553">
        <f t="shared" si="52"/>
        <v>790</v>
      </c>
      <c r="O78" s="553">
        <f t="shared" si="52"/>
        <v>0</v>
      </c>
      <c r="P78" s="18">
        <f t="shared" si="52"/>
        <v>8180</v>
      </c>
      <c r="Q78" s="18">
        <f t="shared" si="52"/>
        <v>0</v>
      </c>
      <c r="R78" s="18">
        <f t="shared" si="41"/>
        <v>891.03241379553094</v>
      </c>
      <c r="S78" s="20">
        <f t="shared" si="34"/>
        <v>8009.7603755334676</v>
      </c>
      <c r="T78" s="768">
        <f t="shared" si="42"/>
        <v>240.99804881071418</v>
      </c>
      <c r="U78" s="865">
        <f t="shared" ref="U78:AL78" si="53">U35+U14+U56</f>
        <v>1654.1125065689873</v>
      </c>
      <c r="V78" s="775">
        <f t="shared" si="53"/>
        <v>0</v>
      </c>
      <c r="W78" s="76">
        <f t="shared" si="53"/>
        <v>10.143066520453615</v>
      </c>
      <c r="X78" s="76">
        <f t="shared" si="53"/>
        <v>16.011807447967445</v>
      </c>
      <c r="Y78" s="76">
        <f t="shared" si="53"/>
        <v>2.2447025261292572</v>
      </c>
      <c r="Z78" s="76">
        <f t="shared" si="53"/>
        <v>19.145101167526189</v>
      </c>
      <c r="AA78" s="76">
        <f t="shared" si="53"/>
        <v>86.000481083177093</v>
      </c>
      <c r="AB78" s="76">
        <f t="shared" si="53"/>
        <v>10.588371879888163</v>
      </c>
      <c r="AC78" s="76">
        <f t="shared" si="53"/>
        <v>5.0064035647993057</v>
      </c>
      <c r="AD78" s="76">
        <f t="shared" si="53"/>
        <v>27.081836145203184</v>
      </c>
      <c r="AE78" s="765">
        <f t="shared" si="53"/>
        <v>64.776278475569868</v>
      </c>
      <c r="AF78" s="856">
        <f t="shared" si="53"/>
        <v>144.06284723475534</v>
      </c>
      <c r="AG78" s="500">
        <f t="shared" si="53"/>
        <v>647.70989120382296</v>
      </c>
      <c r="AH78" s="500">
        <f t="shared" si="53"/>
        <v>96.038532280770866</v>
      </c>
      <c r="AI78" s="554">
        <f t="shared" si="53"/>
        <v>3.2211430761818849</v>
      </c>
      <c r="AJ78" s="529">
        <f t="shared" si="53"/>
        <v>0</v>
      </c>
      <c r="AK78" s="793">
        <f t="shared" si="53"/>
        <v>0</v>
      </c>
      <c r="AL78" s="525">
        <f t="shared" si="53"/>
        <v>0</v>
      </c>
      <c r="AM78" s="22">
        <f t="shared" si="36"/>
        <v>66703.496816543207</v>
      </c>
      <c r="AN78" s="102">
        <f t="shared" si="37"/>
        <v>59320</v>
      </c>
      <c r="AO78" s="24">
        <f t="shared" si="37"/>
        <v>0</v>
      </c>
      <c r="AP78" s="918">
        <f t="shared" si="38"/>
        <v>52.929412769466168</v>
      </c>
      <c r="AQ78" s="301">
        <f t="shared" si="39"/>
        <v>59320</v>
      </c>
      <c r="AR78" s="90"/>
    </row>
    <row r="79" spans="2:44" ht="26.25" customHeight="1" x14ac:dyDescent="0.2">
      <c r="B79" s="151" t="s">
        <v>48</v>
      </c>
      <c r="C79" s="17">
        <f t="shared" ref="C79:Q79" si="54">C36+C15+C57</f>
        <v>15540</v>
      </c>
      <c r="D79" s="94">
        <f t="shared" si="54"/>
        <v>0</v>
      </c>
      <c r="E79" s="18">
        <f t="shared" si="54"/>
        <v>2091.3959424200493</v>
      </c>
      <c r="F79" s="553">
        <f t="shared" si="54"/>
        <v>6152.3297572687097</v>
      </c>
      <c r="G79" s="18">
        <f t="shared" si="54"/>
        <v>4280</v>
      </c>
      <c r="H79" s="18">
        <f t="shared" si="54"/>
        <v>12704.032554353162</v>
      </c>
      <c r="I79" s="553">
        <f t="shared" si="54"/>
        <v>0</v>
      </c>
      <c r="J79" s="553">
        <f t="shared" si="54"/>
        <v>0</v>
      </c>
      <c r="K79" s="553">
        <f t="shared" si="54"/>
        <v>944.29519347119719</v>
      </c>
      <c r="L79" s="553">
        <f t="shared" si="54"/>
        <v>188.28035673507028</v>
      </c>
      <c r="M79" s="553">
        <f t="shared" si="54"/>
        <v>2737.2596675863078</v>
      </c>
      <c r="N79" s="553">
        <f t="shared" si="54"/>
        <v>520</v>
      </c>
      <c r="O79" s="553">
        <f t="shared" si="54"/>
        <v>0</v>
      </c>
      <c r="P79" s="18">
        <f t="shared" si="54"/>
        <v>12220</v>
      </c>
      <c r="Q79" s="18">
        <f t="shared" si="54"/>
        <v>20</v>
      </c>
      <c r="R79" s="18">
        <f t="shared" si="41"/>
        <v>961.03241379553094</v>
      </c>
      <c r="S79" s="20">
        <f t="shared" si="34"/>
        <v>7829.7603755334676</v>
      </c>
      <c r="T79" s="768">
        <f t="shared" si="42"/>
        <v>240.99804881071418</v>
      </c>
      <c r="U79" s="865">
        <f t="shared" ref="U79:AL79" si="55">U36+U15+U57</f>
        <v>1654.1125065689873</v>
      </c>
      <c r="V79" s="775">
        <f t="shared" si="55"/>
        <v>0</v>
      </c>
      <c r="W79" s="76">
        <f t="shared" si="55"/>
        <v>10.143066520453615</v>
      </c>
      <c r="X79" s="76">
        <f t="shared" si="55"/>
        <v>16.011807447967445</v>
      </c>
      <c r="Y79" s="76">
        <f t="shared" si="55"/>
        <v>2.2447025261292572</v>
      </c>
      <c r="Z79" s="76">
        <f t="shared" si="55"/>
        <v>19.145101167526189</v>
      </c>
      <c r="AA79" s="76">
        <f t="shared" si="55"/>
        <v>86.000481083177093</v>
      </c>
      <c r="AB79" s="76">
        <f t="shared" si="55"/>
        <v>10.588371879888163</v>
      </c>
      <c r="AC79" s="76">
        <f t="shared" si="55"/>
        <v>5.0064035647993057</v>
      </c>
      <c r="AD79" s="76">
        <f t="shared" si="55"/>
        <v>27.081836145203184</v>
      </c>
      <c r="AE79" s="765">
        <f t="shared" si="55"/>
        <v>64.776278475569868</v>
      </c>
      <c r="AF79" s="856">
        <f t="shared" si="55"/>
        <v>144.06284723475534</v>
      </c>
      <c r="AG79" s="500">
        <f t="shared" si="55"/>
        <v>717.70989120382296</v>
      </c>
      <c r="AH79" s="500">
        <f t="shared" si="55"/>
        <v>96.038532280770866</v>
      </c>
      <c r="AI79" s="554">
        <f t="shared" si="55"/>
        <v>3.2211430761818849</v>
      </c>
      <c r="AJ79" s="529">
        <f t="shared" si="55"/>
        <v>0</v>
      </c>
      <c r="AK79" s="793">
        <f t="shared" si="55"/>
        <v>0</v>
      </c>
      <c r="AL79" s="525">
        <f t="shared" si="55"/>
        <v>0</v>
      </c>
      <c r="AM79" s="22">
        <f t="shared" si="36"/>
        <v>68083.496816543193</v>
      </c>
      <c r="AN79" s="102">
        <f t="shared" si="37"/>
        <v>67990</v>
      </c>
      <c r="AO79" s="24">
        <f t="shared" si="37"/>
        <v>0</v>
      </c>
      <c r="AP79" s="918">
        <f t="shared" si="38"/>
        <v>50.034355263416671</v>
      </c>
      <c r="AQ79" s="301">
        <f t="shared" si="39"/>
        <v>67990</v>
      </c>
      <c r="AR79" s="90"/>
    </row>
    <row r="80" spans="2:44" ht="26.25" customHeight="1" x14ac:dyDescent="0.2">
      <c r="B80" s="152" t="s">
        <v>49</v>
      </c>
      <c r="C80" s="17">
        <f t="shared" ref="C80:Q80" si="56">C37+C16+C58</f>
        <v>11070</v>
      </c>
      <c r="D80" s="94">
        <f t="shared" si="56"/>
        <v>0</v>
      </c>
      <c r="E80" s="18">
        <f t="shared" si="56"/>
        <v>4041.3959424200493</v>
      </c>
      <c r="F80" s="553">
        <f t="shared" si="56"/>
        <v>6082.3297572687097</v>
      </c>
      <c r="G80" s="18">
        <f t="shared" si="56"/>
        <v>1220</v>
      </c>
      <c r="H80" s="18">
        <f t="shared" si="56"/>
        <v>10864.032554353162</v>
      </c>
      <c r="I80" s="553">
        <f t="shared" si="56"/>
        <v>0</v>
      </c>
      <c r="J80" s="553">
        <f t="shared" si="56"/>
        <v>0</v>
      </c>
      <c r="K80" s="553">
        <f t="shared" si="56"/>
        <v>244.29519347119717</v>
      </c>
      <c r="L80" s="553">
        <f t="shared" si="56"/>
        <v>188.28035673507028</v>
      </c>
      <c r="M80" s="553">
        <f t="shared" si="56"/>
        <v>1817.2596675863076</v>
      </c>
      <c r="N80" s="553">
        <f t="shared" si="56"/>
        <v>980</v>
      </c>
      <c r="O80" s="553">
        <f t="shared" si="56"/>
        <v>0</v>
      </c>
      <c r="P80" s="18">
        <f t="shared" si="56"/>
        <v>9140</v>
      </c>
      <c r="Q80" s="18">
        <f t="shared" si="56"/>
        <v>20</v>
      </c>
      <c r="R80" s="18">
        <f t="shared" si="41"/>
        <v>561.03241379553106</v>
      </c>
      <c r="S80" s="20">
        <f t="shared" si="34"/>
        <v>6734.7603755334676</v>
      </c>
      <c r="T80" s="768">
        <f t="shared" si="42"/>
        <v>240.99804881071418</v>
      </c>
      <c r="U80" s="865">
        <f t="shared" ref="U80:AL80" si="57">U37+U16+U58</f>
        <v>1654.1125065689873</v>
      </c>
      <c r="V80" s="775">
        <f t="shared" si="57"/>
        <v>0</v>
      </c>
      <c r="W80" s="76">
        <f t="shared" si="57"/>
        <v>10.143066520453615</v>
      </c>
      <c r="X80" s="76">
        <f t="shared" si="57"/>
        <v>16.011807447967445</v>
      </c>
      <c r="Y80" s="76">
        <f t="shared" si="57"/>
        <v>2.2447025261292572</v>
      </c>
      <c r="Z80" s="76">
        <f t="shared" si="57"/>
        <v>19.145101167526189</v>
      </c>
      <c r="AA80" s="76">
        <f t="shared" si="57"/>
        <v>86.000481083177093</v>
      </c>
      <c r="AB80" s="76">
        <f t="shared" si="57"/>
        <v>10.588371879888163</v>
      </c>
      <c r="AC80" s="76">
        <f t="shared" si="57"/>
        <v>5.0064035647993057</v>
      </c>
      <c r="AD80" s="76">
        <f t="shared" si="57"/>
        <v>27.081836145203184</v>
      </c>
      <c r="AE80" s="765">
        <f t="shared" si="57"/>
        <v>64.776278475569868</v>
      </c>
      <c r="AF80" s="856">
        <f t="shared" si="57"/>
        <v>144.06284723475534</v>
      </c>
      <c r="AG80" s="500">
        <f t="shared" si="57"/>
        <v>317.70989120382296</v>
      </c>
      <c r="AH80" s="500">
        <f t="shared" si="57"/>
        <v>96.038532280770866</v>
      </c>
      <c r="AI80" s="554">
        <f t="shared" si="57"/>
        <v>3.2211430761818849</v>
      </c>
      <c r="AJ80" s="529">
        <f t="shared" si="57"/>
        <v>0</v>
      </c>
      <c r="AK80" s="793">
        <f t="shared" si="57"/>
        <v>0</v>
      </c>
      <c r="AL80" s="525">
        <f t="shared" si="57"/>
        <v>0</v>
      </c>
      <c r="AM80" s="22">
        <f t="shared" si="36"/>
        <v>54858.4968165432</v>
      </c>
      <c r="AN80" s="102">
        <f t="shared" si="37"/>
        <v>56430</v>
      </c>
      <c r="AO80" s="24">
        <f t="shared" si="37"/>
        <v>0</v>
      </c>
      <c r="AP80" s="918">
        <f t="shared" si="38"/>
        <v>49.293950754835251</v>
      </c>
      <c r="AQ80" s="301">
        <f>AN80+AO80</f>
        <v>56430</v>
      </c>
      <c r="AR80" s="90"/>
    </row>
    <row r="81" spans="2:44" ht="26.25" customHeight="1" x14ac:dyDescent="0.2">
      <c r="B81" s="152" t="s">
        <v>50</v>
      </c>
      <c r="C81" s="17">
        <f t="shared" ref="C81:Q81" si="58">C38+C17+C59</f>
        <v>15220</v>
      </c>
      <c r="D81" s="94">
        <f t="shared" si="58"/>
        <v>0</v>
      </c>
      <c r="E81" s="18">
        <f t="shared" si="58"/>
        <v>1471.3959424200493</v>
      </c>
      <c r="F81" s="553">
        <f t="shared" si="58"/>
        <v>7002.3297572687097</v>
      </c>
      <c r="G81" s="18">
        <f t="shared" si="58"/>
        <v>1440</v>
      </c>
      <c r="H81" s="18">
        <f t="shared" si="58"/>
        <v>11744.032554353162</v>
      </c>
      <c r="I81" s="553">
        <f t="shared" si="58"/>
        <v>0</v>
      </c>
      <c r="J81" s="553">
        <f t="shared" si="58"/>
        <v>0</v>
      </c>
      <c r="K81" s="553">
        <f t="shared" si="58"/>
        <v>1014.2951934711972</v>
      </c>
      <c r="L81" s="553">
        <f t="shared" si="58"/>
        <v>188.28035673507028</v>
      </c>
      <c r="M81" s="553">
        <f t="shared" si="58"/>
        <v>4077.2596675863078</v>
      </c>
      <c r="N81" s="553">
        <f t="shared" si="58"/>
        <v>960</v>
      </c>
      <c r="O81" s="553">
        <f t="shared" si="58"/>
        <v>0</v>
      </c>
      <c r="P81" s="18">
        <f t="shared" si="58"/>
        <v>8440</v>
      </c>
      <c r="Q81" s="18">
        <f t="shared" si="58"/>
        <v>0</v>
      </c>
      <c r="R81" s="18">
        <f t="shared" si="41"/>
        <v>1401.0324137955311</v>
      </c>
      <c r="S81" s="20">
        <f t="shared" si="34"/>
        <v>8739.7603755334676</v>
      </c>
      <c r="T81" s="768">
        <f t="shared" si="42"/>
        <v>240.99804881071418</v>
      </c>
      <c r="U81" s="865">
        <f t="shared" ref="U81:AL81" si="59">U38+U17+U59</f>
        <v>1654.1125065689873</v>
      </c>
      <c r="V81" s="775">
        <f t="shared" si="59"/>
        <v>0</v>
      </c>
      <c r="W81" s="76">
        <f t="shared" si="59"/>
        <v>10.143066520453615</v>
      </c>
      <c r="X81" s="76">
        <f t="shared" si="59"/>
        <v>16.011807447967445</v>
      </c>
      <c r="Y81" s="76">
        <f t="shared" si="59"/>
        <v>2.2447025261292572</v>
      </c>
      <c r="Z81" s="76">
        <f t="shared" si="59"/>
        <v>19.145101167526189</v>
      </c>
      <c r="AA81" s="76">
        <f t="shared" si="59"/>
        <v>86.000481083177093</v>
      </c>
      <c r="AB81" s="76">
        <f t="shared" si="59"/>
        <v>10.588371879888163</v>
      </c>
      <c r="AC81" s="76">
        <f t="shared" si="59"/>
        <v>5.0064035647993057</v>
      </c>
      <c r="AD81" s="76">
        <f t="shared" si="59"/>
        <v>27.081836145203184</v>
      </c>
      <c r="AE81" s="765">
        <f t="shared" si="59"/>
        <v>64.776278475569868</v>
      </c>
      <c r="AF81" s="856">
        <f t="shared" si="59"/>
        <v>144.06284723475534</v>
      </c>
      <c r="AG81" s="500">
        <f t="shared" si="59"/>
        <v>1157.709891203823</v>
      </c>
      <c r="AH81" s="500">
        <f t="shared" si="59"/>
        <v>96.038532280770866</v>
      </c>
      <c r="AI81" s="554">
        <f t="shared" si="59"/>
        <v>3.2211430761818849</v>
      </c>
      <c r="AJ81" s="529">
        <f t="shared" si="59"/>
        <v>0</v>
      </c>
      <c r="AK81" s="793">
        <f t="shared" si="59"/>
        <v>0</v>
      </c>
      <c r="AL81" s="525">
        <f t="shared" si="59"/>
        <v>0</v>
      </c>
      <c r="AM81" s="22">
        <f t="shared" si="36"/>
        <v>63593.4968165432</v>
      </c>
      <c r="AN81" s="102">
        <f t="shared" si="37"/>
        <v>47635</v>
      </c>
      <c r="AO81" s="24">
        <f t="shared" si="37"/>
        <v>0</v>
      </c>
      <c r="AP81" s="918">
        <f t="shared" si="38"/>
        <v>57.173744711692301</v>
      </c>
      <c r="AQ81" s="301">
        <f t="shared" si="39"/>
        <v>47635</v>
      </c>
      <c r="AR81" s="90"/>
    </row>
    <row r="82" spans="2:44" ht="26.25" customHeight="1" x14ac:dyDescent="0.2">
      <c r="B82" s="151" t="s">
        <v>51</v>
      </c>
      <c r="C82" s="17">
        <f t="shared" ref="C82:Q82" si="60">C39+C18+C60</f>
        <v>12300</v>
      </c>
      <c r="D82" s="94">
        <f t="shared" si="60"/>
        <v>0</v>
      </c>
      <c r="E82" s="18">
        <f t="shared" si="60"/>
        <v>2671.3959424200493</v>
      </c>
      <c r="F82" s="553">
        <f t="shared" si="60"/>
        <v>5942.3297572687097</v>
      </c>
      <c r="G82" s="18">
        <f t="shared" si="60"/>
        <v>1020</v>
      </c>
      <c r="H82" s="18">
        <f t="shared" si="60"/>
        <v>13384.032554353162</v>
      </c>
      <c r="I82" s="553">
        <f t="shared" si="60"/>
        <v>0</v>
      </c>
      <c r="J82" s="553">
        <f t="shared" si="60"/>
        <v>0</v>
      </c>
      <c r="K82" s="553">
        <f t="shared" si="60"/>
        <v>504.29519347119719</v>
      </c>
      <c r="L82" s="553">
        <f t="shared" si="60"/>
        <v>188.28035673507028</v>
      </c>
      <c r="M82" s="553">
        <f t="shared" si="60"/>
        <v>2497.2596675863078</v>
      </c>
      <c r="N82" s="553">
        <f t="shared" si="60"/>
        <v>690</v>
      </c>
      <c r="O82" s="553">
        <f t="shared" si="60"/>
        <v>0</v>
      </c>
      <c r="P82" s="18">
        <f t="shared" si="60"/>
        <v>6700</v>
      </c>
      <c r="Q82" s="18">
        <f t="shared" si="60"/>
        <v>20</v>
      </c>
      <c r="R82" s="18">
        <f t="shared" si="41"/>
        <v>721.03241379553094</v>
      </c>
      <c r="S82" s="20">
        <f t="shared" si="34"/>
        <v>12254.760375533468</v>
      </c>
      <c r="T82" s="768">
        <f t="shared" si="42"/>
        <v>240.99804881071418</v>
      </c>
      <c r="U82" s="865">
        <f t="shared" ref="U82:AL82" si="61">U39+U18+U60</f>
        <v>1654.1125065689873</v>
      </c>
      <c r="V82" s="775">
        <f t="shared" si="61"/>
        <v>0</v>
      </c>
      <c r="W82" s="76">
        <f t="shared" si="61"/>
        <v>10.143066520453615</v>
      </c>
      <c r="X82" s="76">
        <f t="shared" si="61"/>
        <v>16.011807447967445</v>
      </c>
      <c r="Y82" s="76">
        <f t="shared" si="61"/>
        <v>2.2447025261292572</v>
      </c>
      <c r="Z82" s="76">
        <f t="shared" si="61"/>
        <v>19.145101167526189</v>
      </c>
      <c r="AA82" s="76">
        <f t="shared" si="61"/>
        <v>86.000481083177093</v>
      </c>
      <c r="AB82" s="76">
        <f t="shared" si="61"/>
        <v>10.588371879888163</v>
      </c>
      <c r="AC82" s="76">
        <f t="shared" si="61"/>
        <v>5.0064035647993057</v>
      </c>
      <c r="AD82" s="76">
        <f t="shared" si="61"/>
        <v>27.081836145203184</v>
      </c>
      <c r="AE82" s="765">
        <f t="shared" si="61"/>
        <v>64.776278475569868</v>
      </c>
      <c r="AF82" s="856">
        <f t="shared" si="61"/>
        <v>144.06284723475534</v>
      </c>
      <c r="AG82" s="500">
        <f t="shared" si="61"/>
        <v>477.70989120382296</v>
      </c>
      <c r="AH82" s="500">
        <f t="shared" si="61"/>
        <v>96.038532280770866</v>
      </c>
      <c r="AI82" s="554">
        <f t="shared" si="61"/>
        <v>3.2211430761818849</v>
      </c>
      <c r="AJ82" s="529">
        <f t="shared" si="61"/>
        <v>0</v>
      </c>
      <c r="AK82" s="793">
        <f t="shared" si="61"/>
        <v>0</v>
      </c>
      <c r="AL82" s="525">
        <f t="shared" si="61"/>
        <v>0</v>
      </c>
      <c r="AM82" s="22">
        <f t="shared" si="36"/>
        <v>60788.4968165432</v>
      </c>
      <c r="AN82" s="102">
        <f t="shared" si="37"/>
        <v>54280</v>
      </c>
      <c r="AO82" s="24">
        <f t="shared" si="37"/>
        <v>0</v>
      </c>
      <c r="AP82" s="918">
        <f t="shared" si="38"/>
        <v>52.828096740900286</v>
      </c>
      <c r="AQ82" s="301">
        <f t="shared" si="39"/>
        <v>54280</v>
      </c>
      <c r="AR82" s="90"/>
    </row>
    <row r="83" spans="2:44" ht="26.25" customHeight="1" thickBot="1" x14ac:dyDescent="0.25">
      <c r="B83" s="154" t="s">
        <v>52</v>
      </c>
      <c r="C83" s="295">
        <f t="shared" ref="C83:Q83" si="62">C40+C19+C61</f>
        <v>10460</v>
      </c>
      <c r="D83" s="295">
        <f t="shared" si="62"/>
        <v>40440</v>
      </c>
      <c r="E83" s="98">
        <f t="shared" si="62"/>
        <v>1471.3959424200493</v>
      </c>
      <c r="F83" s="623">
        <f t="shared" si="62"/>
        <v>10132.32975726871</v>
      </c>
      <c r="G83" s="98">
        <f t="shared" si="62"/>
        <v>1020</v>
      </c>
      <c r="H83" s="98">
        <f t="shared" si="62"/>
        <v>9424.0325543531617</v>
      </c>
      <c r="I83" s="623">
        <f t="shared" si="62"/>
        <v>0</v>
      </c>
      <c r="J83" s="623">
        <f t="shared" si="62"/>
        <v>0</v>
      </c>
      <c r="K83" s="623">
        <f t="shared" si="62"/>
        <v>27748.295193471196</v>
      </c>
      <c r="L83" s="623">
        <f t="shared" si="62"/>
        <v>188.28035673507028</v>
      </c>
      <c r="M83" s="623">
        <f t="shared" si="62"/>
        <v>2167.2596675863078</v>
      </c>
      <c r="N83" s="623">
        <f t="shared" si="62"/>
        <v>320</v>
      </c>
      <c r="O83" s="623">
        <f t="shared" si="62"/>
        <v>0</v>
      </c>
      <c r="P83" s="98">
        <f t="shared" si="62"/>
        <v>4290</v>
      </c>
      <c r="Q83" s="98">
        <f t="shared" si="62"/>
        <v>20</v>
      </c>
      <c r="R83" s="98">
        <f>SUM(AF83:AI83)</f>
        <v>1137.0324137955311</v>
      </c>
      <c r="S83" s="296">
        <f t="shared" si="34"/>
        <v>10509.760375533468</v>
      </c>
      <c r="T83" s="868">
        <f t="shared" si="42"/>
        <v>441.99804881071412</v>
      </c>
      <c r="U83" s="866">
        <f t="shared" ref="U83:AL83" si="63">U40+U19+U61</f>
        <v>1654.1125065689873</v>
      </c>
      <c r="V83" s="860">
        <f t="shared" si="63"/>
        <v>0</v>
      </c>
      <c r="W83" s="666">
        <f t="shared" si="63"/>
        <v>10.143066520453615</v>
      </c>
      <c r="X83" s="666">
        <f t="shared" si="63"/>
        <v>16.011807447967445</v>
      </c>
      <c r="Y83" s="666">
        <f t="shared" si="63"/>
        <v>2.2447025261292572</v>
      </c>
      <c r="Z83" s="666">
        <f t="shared" si="63"/>
        <v>19.145101167526189</v>
      </c>
      <c r="AA83" s="666">
        <f t="shared" si="63"/>
        <v>86.000481083177093</v>
      </c>
      <c r="AB83" s="666">
        <f t="shared" si="63"/>
        <v>10.588371879888163</v>
      </c>
      <c r="AC83" s="666">
        <f t="shared" si="63"/>
        <v>5.0064035647993057</v>
      </c>
      <c r="AD83" s="666">
        <f t="shared" si="63"/>
        <v>228.08183614520317</v>
      </c>
      <c r="AE83" s="861">
        <f t="shared" si="63"/>
        <v>64.776278475569868</v>
      </c>
      <c r="AF83" s="855">
        <f t="shared" si="63"/>
        <v>144.06284723475534</v>
      </c>
      <c r="AG83" s="688">
        <f>AG40+AG19+AG61</f>
        <v>893.70989120382296</v>
      </c>
      <c r="AH83" s="688">
        <f t="shared" si="63"/>
        <v>96.038532280770866</v>
      </c>
      <c r="AI83" s="689">
        <f t="shared" si="63"/>
        <v>3.2211430761818849</v>
      </c>
      <c r="AJ83" s="667">
        <f t="shared" si="63"/>
        <v>0</v>
      </c>
      <c r="AK83" s="851">
        <f t="shared" si="63"/>
        <v>0</v>
      </c>
      <c r="AL83" s="853">
        <f t="shared" si="63"/>
        <v>0</v>
      </c>
      <c r="AM83" s="461">
        <f t="shared" si="36"/>
        <v>121424.49681654318</v>
      </c>
      <c r="AN83" s="299">
        <f t="shared" si="37"/>
        <v>48210</v>
      </c>
      <c r="AO83" s="670">
        <f t="shared" si="37"/>
        <v>0</v>
      </c>
      <c r="AP83" s="671">
        <f t="shared" si="38"/>
        <v>71.580073095545956</v>
      </c>
      <c r="AQ83" s="692">
        <f t="shared" si="39"/>
        <v>48210</v>
      </c>
      <c r="AR83" s="90"/>
    </row>
    <row r="84" spans="2:44" ht="26.25" customHeight="1" thickBot="1" x14ac:dyDescent="0.25">
      <c r="B84" s="35" t="s">
        <v>53</v>
      </c>
      <c r="C84" s="82">
        <f t="shared" ref="C84:AL84" si="64">SUM(C72:C83)</f>
        <v>150320</v>
      </c>
      <c r="D84" s="82">
        <f t="shared" si="64"/>
        <v>40440</v>
      </c>
      <c r="E84" s="83">
        <f t="shared" si="64"/>
        <v>32226.751309040599</v>
      </c>
      <c r="F84" s="83">
        <f t="shared" si="64"/>
        <v>87817.957087224524</v>
      </c>
      <c r="G84" s="83">
        <f t="shared" si="64"/>
        <v>17130</v>
      </c>
      <c r="H84" s="83">
        <f t="shared" si="64"/>
        <v>140758.39065223795</v>
      </c>
      <c r="I84" s="83">
        <f t="shared" si="64"/>
        <v>0</v>
      </c>
      <c r="J84" s="83">
        <f>SUM(J72:J83)</f>
        <v>0</v>
      </c>
      <c r="K84" s="115">
        <f t="shared" si="64"/>
        <v>33715.542321654364</v>
      </c>
      <c r="L84" s="83">
        <f t="shared" si="64"/>
        <v>2259.3642808208429</v>
      </c>
      <c r="M84" s="83">
        <f t="shared" si="64"/>
        <v>28857.116011035694</v>
      </c>
      <c r="N84" s="83">
        <f t="shared" si="64"/>
        <v>8070</v>
      </c>
      <c r="O84" s="83">
        <f t="shared" si="64"/>
        <v>0</v>
      </c>
      <c r="P84" s="83">
        <f t="shared" si="64"/>
        <v>89130</v>
      </c>
      <c r="Q84" s="83">
        <f t="shared" si="64"/>
        <v>200</v>
      </c>
      <c r="R84" s="83">
        <f t="shared" si="64"/>
        <v>10378.388965546372</v>
      </c>
      <c r="S84" s="84">
        <f>SUM(S72:S83)</f>
        <v>82917.124506401626</v>
      </c>
      <c r="T84" s="769">
        <f t="shared" si="64"/>
        <v>3092.9765857285693</v>
      </c>
      <c r="U84" s="772">
        <f t="shared" si="64"/>
        <v>19849.350078827847</v>
      </c>
      <c r="V84" s="530">
        <f t="shared" si="64"/>
        <v>0</v>
      </c>
      <c r="W84" s="85">
        <f t="shared" si="64"/>
        <v>121.71679824544339</v>
      </c>
      <c r="X84" s="85">
        <f t="shared" si="64"/>
        <v>192.14168937560933</v>
      </c>
      <c r="Y84" s="85">
        <f t="shared" si="64"/>
        <v>26.936430313551082</v>
      </c>
      <c r="Z84" s="85">
        <f t="shared" si="64"/>
        <v>229.74121401031422</v>
      </c>
      <c r="AA84" s="85">
        <f t="shared" si="64"/>
        <v>1032.0057729981252</v>
      </c>
      <c r="AB84" s="85">
        <f t="shared" si="64"/>
        <v>127.06046255865793</v>
      </c>
      <c r="AC84" s="85">
        <f t="shared" si="64"/>
        <v>60.076842777591672</v>
      </c>
      <c r="AD84" s="85">
        <f t="shared" si="64"/>
        <v>525.98203374243803</v>
      </c>
      <c r="AE84" s="87">
        <f t="shared" si="64"/>
        <v>777.31534170683824</v>
      </c>
      <c r="AF84" s="183">
        <f t="shared" si="64"/>
        <v>1728.7541668170636</v>
      </c>
      <c r="AG84" s="120">
        <f t="shared" si="64"/>
        <v>7458.5186944458737</v>
      </c>
      <c r="AH84" s="419">
        <f t="shared" si="64"/>
        <v>1152.4623873692501</v>
      </c>
      <c r="AI84" s="183">
        <f t="shared" si="64"/>
        <v>38.65371691418261</v>
      </c>
      <c r="AJ84" s="530">
        <f t="shared" si="64"/>
        <v>0</v>
      </c>
      <c r="AK84" s="196">
        <f t="shared" si="64"/>
        <v>0</v>
      </c>
      <c r="AL84" s="598">
        <f t="shared" si="64"/>
        <v>0</v>
      </c>
      <c r="AM84" s="298">
        <f>SUM(C84:S84)+T84+U84+AJ84+AK84+AL84</f>
        <v>747162.96179851843</v>
      </c>
      <c r="AN84" s="324">
        <f>SUM(AN72:AN83)</f>
        <v>632745</v>
      </c>
      <c r="AO84" s="266">
        <f>SUM(AO72:AO83)</f>
        <v>0</v>
      </c>
      <c r="AP84" s="454">
        <f t="shared" si="38"/>
        <v>54.145854831121873</v>
      </c>
      <c r="AQ84" s="200">
        <f t="shared" si="39"/>
        <v>632745</v>
      </c>
      <c r="AR84" s="90"/>
    </row>
    <row r="85" spans="2:44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  <c r="AR85" s="90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25953" r:id="rId4">
          <objectPr defaultSize="0" r:id="rId5">
            <anchor moveWithCells="1" sizeWithCells="1">
              <from>
                <xdr:col>1</xdr:col>
                <xdr:colOff>733425</xdr:colOff>
                <xdr:row>0</xdr:row>
                <xdr:rowOff>190500</xdr:rowOff>
              </from>
              <to>
                <xdr:col>2</xdr:col>
                <xdr:colOff>781050</xdr:colOff>
                <xdr:row>3</xdr:row>
                <xdr:rowOff>152400</xdr:rowOff>
              </to>
            </anchor>
          </objectPr>
        </oleObject>
      </mc:Choice>
      <mc:Fallback>
        <oleObject progId="Word.Document.8" shapeId="12595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R109"/>
  <sheetViews>
    <sheetView topLeftCell="O60" zoomScale="78" zoomScaleNormal="78" workbookViewId="0">
      <selection activeCell="S84" sqref="S84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4.1406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customWidth="1"/>
    <col min="18" max="18" width="12.7109375" style="1" customWidth="1"/>
    <col min="19" max="19" width="14.140625" style="1" bestFit="1" customWidth="1"/>
    <col min="20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252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74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12000</v>
      </c>
      <c r="D8" s="295"/>
      <c r="E8" s="295">
        <v>420</v>
      </c>
      <c r="F8" s="295">
        <v>8000</v>
      </c>
      <c r="G8" s="295">
        <v>2050</v>
      </c>
      <c r="H8" s="295">
        <v>7440</v>
      </c>
      <c r="I8" s="465"/>
      <c r="J8" s="18"/>
      <c r="K8" s="18">
        <v>0</v>
      </c>
      <c r="L8" s="465"/>
      <c r="M8" s="295">
        <v>330</v>
      </c>
      <c r="N8" s="295">
        <v>640</v>
      </c>
      <c r="O8" s="465"/>
      <c r="P8" s="295">
        <v>4980</v>
      </c>
      <c r="Q8" s="295"/>
      <c r="R8" s="295">
        <f>SUM(AF8:AI8)</f>
        <v>70</v>
      </c>
      <c r="S8" s="497">
        <v>1360</v>
      </c>
      <c r="T8" s="890">
        <f>SUM(V8:AE8)</f>
        <v>0</v>
      </c>
      <c r="U8" s="891">
        <v>0</v>
      </c>
      <c r="V8" s="467"/>
      <c r="W8" s="467"/>
      <c r="X8" s="467"/>
      <c r="Y8" s="467"/>
      <c r="Z8" s="467"/>
      <c r="AA8" s="467"/>
      <c r="AB8" s="467"/>
      <c r="AC8" s="467"/>
      <c r="AD8" s="467"/>
      <c r="AE8" s="572"/>
      <c r="AF8" s="834"/>
      <c r="AG8" s="494">
        <v>70</v>
      </c>
      <c r="AH8" s="494"/>
      <c r="AI8" s="835"/>
      <c r="AJ8" s="77"/>
      <c r="AK8" s="21"/>
      <c r="AL8" s="525"/>
      <c r="AM8" s="27">
        <f t="shared" ref="AM8:AM20" si="0">SUM(C8:S8)+T8+U8+AJ8+AK8+AL8</f>
        <v>37290</v>
      </c>
      <c r="AN8" s="896">
        <v>37485</v>
      </c>
      <c r="AO8" s="281">
        <v>0</v>
      </c>
      <c r="AP8" s="14">
        <f t="shared" ref="AP8:AP19" si="1">(AM8*100)/(AM8+AQ8)</f>
        <v>49.869608826479435</v>
      </c>
      <c r="AQ8" s="550">
        <f t="shared" ref="AQ8:AQ20" si="2">AN8+AO8</f>
        <v>37485</v>
      </c>
    </row>
    <row r="9" spans="2:43" ht="26.25" customHeight="1" x14ac:dyDescent="0.2">
      <c r="B9" s="151" t="s">
        <v>42</v>
      </c>
      <c r="C9" s="94">
        <v>11460</v>
      </c>
      <c r="D9" s="295"/>
      <c r="E9" s="94">
        <v>540</v>
      </c>
      <c r="F9" s="94">
        <v>7460</v>
      </c>
      <c r="G9" s="94">
        <v>2420</v>
      </c>
      <c r="H9" s="94">
        <v>11240</v>
      </c>
      <c r="I9" s="332"/>
      <c r="J9" s="18"/>
      <c r="K9" s="18">
        <v>30</v>
      </c>
      <c r="L9" s="332"/>
      <c r="M9" s="94">
        <v>60</v>
      </c>
      <c r="N9" s="94">
        <v>540</v>
      </c>
      <c r="O9" s="332"/>
      <c r="P9" s="18">
        <v>4680</v>
      </c>
      <c r="Q9" s="18"/>
      <c r="R9" s="295">
        <f t="shared" ref="R9:R19" si="3">SUM(AF9:AI9)</f>
        <v>60</v>
      </c>
      <c r="S9" s="20">
        <v>490</v>
      </c>
      <c r="T9" s="771">
        <f t="shared" ref="T9:T19" si="4">SUM(V9:AE9)</f>
        <v>0</v>
      </c>
      <c r="U9" s="892">
        <v>0</v>
      </c>
      <c r="V9" s="467"/>
      <c r="W9" s="467"/>
      <c r="X9" s="467"/>
      <c r="Y9" s="467"/>
      <c r="Z9" s="467"/>
      <c r="AA9" s="467"/>
      <c r="AB9" s="467"/>
      <c r="AC9" s="467"/>
      <c r="AD9" s="477"/>
      <c r="AE9" s="512"/>
      <c r="AF9" s="17"/>
      <c r="AG9" s="18">
        <v>60</v>
      </c>
      <c r="AH9" s="18"/>
      <c r="AI9" s="520"/>
      <c r="AJ9" s="77"/>
      <c r="AK9" s="21"/>
      <c r="AL9" s="525"/>
      <c r="AM9" s="22">
        <f t="shared" si="0"/>
        <v>38980</v>
      </c>
      <c r="AN9" s="423">
        <v>25120</v>
      </c>
      <c r="AO9" s="24">
        <v>0</v>
      </c>
      <c r="AP9" s="25">
        <f t="shared" si="1"/>
        <v>60.811232449297975</v>
      </c>
      <c r="AQ9" s="301">
        <f t="shared" si="2"/>
        <v>25120</v>
      </c>
    </row>
    <row r="10" spans="2:43" ht="26.25" customHeight="1" x14ac:dyDescent="0.2">
      <c r="B10" s="152" t="s">
        <v>43</v>
      </c>
      <c r="C10" s="94">
        <v>14590</v>
      </c>
      <c r="D10" s="295"/>
      <c r="E10" s="94">
        <v>2440</v>
      </c>
      <c r="F10" s="94">
        <v>10600</v>
      </c>
      <c r="G10" s="94">
        <v>2600</v>
      </c>
      <c r="H10" s="94">
        <v>7060</v>
      </c>
      <c r="I10" s="332"/>
      <c r="J10" s="18"/>
      <c r="K10" s="18">
        <v>0</v>
      </c>
      <c r="L10" s="332"/>
      <c r="M10" s="94">
        <v>380</v>
      </c>
      <c r="N10" s="94">
        <v>660</v>
      </c>
      <c r="O10" s="332"/>
      <c r="P10" s="18">
        <v>4840</v>
      </c>
      <c r="Q10" s="18"/>
      <c r="R10" s="295">
        <f t="shared" si="3"/>
        <v>230</v>
      </c>
      <c r="S10" s="20">
        <v>2460</v>
      </c>
      <c r="T10" s="771">
        <f t="shared" si="4"/>
        <v>0</v>
      </c>
      <c r="U10" s="892">
        <v>0</v>
      </c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18">
        <v>230</v>
      </c>
      <c r="AH10" s="18"/>
      <c r="AI10" s="520"/>
      <c r="AJ10" s="181"/>
      <c r="AK10" s="180"/>
      <c r="AL10" s="526"/>
      <c r="AM10" s="22">
        <f t="shared" si="0"/>
        <v>45860</v>
      </c>
      <c r="AN10" s="423">
        <v>27650</v>
      </c>
      <c r="AO10" s="24">
        <v>0</v>
      </c>
      <c r="AP10" s="25">
        <f t="shared" si="1"/>
        <v>62.386069922459527</v>
      </c>
      <c r="AQ10" s="301">
        <f t="shared" si="2"/>
        <v>27650</v>
      </c>
    </row>
    <row r="11" spans="2:43" ht="26.25" customHeight="1" x14ac:dyDescent="0.2">
      <c r="B11" s="152" t="s">
        <v>44</v>
      </c>
      <c r="C11" s="94">
        <v>11540</v>
      </c>
      <c r="D11" s="295"/>
      <c r="E11" s="94">
        <v>0</v>
      </c>
      <c r="F11" s="94">
        <v>6830</v>
      </c>
      <c r="G11" s="94">
        <v>2450</v>
      </c>
      <c r="H11" s="94">
        <v>12380</v>
      </c>
      <c r="I11" s="332"/>
      <c r="J11" s="18"/>
      <c r="K11" s="18">
        <v>190</v>
      </c>
      <c r="L11" s="332"/>
      <c r="M11" s="94">
        <v>220</v>
      </c>
      <c r="N11" s="94">
        <v>1030</v>
      </c>
      <c r="O11" s="332"/>
      <c r="P11" s="18">
        <v>5130</v>
      </c>
      <c r="Q11" s="18"/>
      <c r="R11" s="295">
        <f t="shared" si="3"/>
        <v>180</v>
      </c>
      <c r="S11" s="20">
        <v>730</v>
      </c>
      <c r="T11" s="771">
        <f t="shared" si="4"/>
        <v>0</v>
      </c>
      <c r="U11" s="892">
        <v>0</v>
      </c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18">
        <v>180</v>
      </c>
      <c r="AH11" s="18"/>
      <c r="AI11" s="520"/>
      <c r="AJ11" s="181"/>
      <c r="AK11" s="180"/>
      <c r="AL11" s="526"/>
      <c r="AM11" s="22">
        <f t="shared" si="0"/>
        <v>40680</v>
      </c>
      <c r="AN11" s="423">
        <v>26990</v>
      </c>
      <c r="AO11" s="24">
        <v>0</v>
      </c>
      <c r="AP11" s="25">
        <f t="shared" si="1"/>
        <v>60.115265257869069</v>
      </c>
      <c r="AQ11" s="301">
        <f t="shared" si="2"/>
        <v>26990</v>
      </c>
    </row>
    <row r="12" spans="2:43" ht="26.25" customHeight="1" x14ac:dyDescent="0.2">
      <c r="B12" s="153" t="s">
        <v>45</v>
      </c>
      <c r="C12" s="94">
        <v>13060</v>
      </c>
      <c r="D12" s="94"/>
      <c r="E12" s="94">
        <v>3620</v>
      </c>
      <c r="F12" s="94">
        <v>7520</v>
      </c>
      <c r="G12" s="94">
        <v>3410</v>
      </c>
      <c r="H12" s="94">
        <v>8080</v>
      </c>
      <c r="I12" s="332"/>
      <c r="J12" s="18"/>
      <c r="K12" s="18">
        <v>290</v>
      </c>
      <c r="L12" s="332"/>
      <c r="M12" s="94">
        <v>600</v>
      </c>
      <c r="N12" s="94">
        <v>770</v>
      </c>
      <c r="O12" s="332"/>
      <c r="P12" s="18">
        <v>5320</v>
      </c>
      <c r="Q12" s="18"/>
      <c r="R12" s="295">
        <f t="shared" si="3"/>
        <v>380</v>
      </c>
      <c r="S12" s="20">
        <v>610</v>
      </c>
      <c r="T12" s="771">
        <f t="shared" si="4"/>
        <v>0</v>
      </c>
      <c r="U12" s="892">
        <v>0</v>
      </c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18">
        <v>380</v>
      </c>
      <c r="AH12" s="18"/>
      <c r="AI12" s="520"/>
      <c r="AJ12" s="181"/>
      <c r="AK12" s="180"/>
      <c r="AL12" s="526"/>
      <c r="AM12" s="22">
        <f t="shared" si="0"/>
        <v>43660</v>
      </c>
      <c r="AN12" s="423">
        <v>32440</v>
      </c>
      <c r="AO12" s="24">
        <v>0</v>
      </c>
      <c r="AP12" s="25">
        <f t="shared" si="1"/>
        <v>57.371879106438897</v>
      </c>
      <c r="AQ12" s="301">
        <f t="shared" si="2"/>
        <v>32440</v>
      </c>
    </row>
    <row r="13" spans="2:43" ht="26.25" customHeight="1" x14ac:dyDescent="0.2">
      <c r="B13" s="151" t="s">
        <v>46</v>
      </c>
      <c r="C13" s="95">
        <v>12760</v>
      </c>
      <c r="D13" s="95"/>
      <c r="E13" s="95">
        <v>1100</v>
      </c>
      <c r="F13" s="95">
        <v>7280</v>
      </c>
      <c r="G13" s="95">
        <v>1900</v>
      </c>
      <c r="H13" s="95">
        <v>12580</v>
      </c>
      <c r="I13" s="277"/>
      <c r="J13" s="18"/>
      <c r="K13" s="18">
        <v>0</v>
      </c>
      <c r="L13" s="277"/>
      <c r="M13" s="18">
        <v>0</v>
      </c>
      <c r="N13" s="18">
        <v>950</v>
      </c>
      <c r="O13" s="277"/>
      <c r="P13" s="18">
        <v>8800</v>
      </c>
      <c r="Q13" s="18"/>
      <c r="R13" s="295">
        <f t="shared" si="3"/>
        <v>0</v>
      </c>
      <c r="S13" s="30">
        <v>0</v>
      </c>
      <c r="T13" s="771">
        <f t="shared" si="4"/>
        <v>0</v>
      </c>
      <c r="U13" s="892">
        <v>0</v>
      </c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8">
        <v>0</v>
      </c>
      <c r="AH13" s="18"/>
      <c r="AI13" s="520"/>
      <c r="AJ13" s="573"/>
      <c r="AK13" s="271"/>
      <c r="AL13" s="694"/>
      <c r="AM13" s="22">
        <f t="shared" si="0"/>
        <v>45370</v>
      </c>
      <c r="AN13" s="422">
        <v>29670</v>
      </c>
      <c r="AO13" s="31">
        <v>0</v>
      </c>
      <c r="AP13" s="32">
        <f t="shared" si="1"/>
        <v>60.461087420042645</v>
      </c>
      <c r="AQ13" s="620">
        <f t="shared" si="2"/>
        <v>29670</v>
      </c>
    </row>
    <row r="14" spans="2:43" ht="26.25" customHeight="1" x14ac:dyDescent="0.2">
      <c r="B14" s="152" t="s">
        <v>47</v>
      </c>
      <c r="C14" s="94">
        <v>12800</v>
      </c>
      <c r="D14" s="94"/>
      <c r="E14" s="94">
        <v>560</v>
      </c>
      <c r="F14" s="94">
        <v>7700</v>
      </c>
      <c r="G14" s="94">
        <v>2200</v>
      </c>
      <c r="H14" s="94">
        <v>8320</v>
      </c>
      <c r="I14" s="277"/>
      <c r="J14" s="18"/>
      <c r="K14" s="18">
        <v>500</v>
      </c>
      <c r="L14" s="277"/>
      <c r="M14" s="18">
        <v>1060</v>
      </c>
      <c r="N14" s="18">
        <v>1040</v>
      </c>
      <c r="O14" s="277"/>
      <c r="P14" s="18">
        <v>5430</v>
      </c>
      <c r="Q14" s="18"/>
      <c r="R14" s="295">
        <f t="shared" si="3"/>
        <v>290</v>
      </c>
      <c r="S14" s="20">
        <v>1030</v>
      </c>
      <c r="T14" s="771">
        <f t="shared" si="4"/>
        <v>0</v>
      </c>
      <c r="U14" s="892">
        <v>0</v>
      </c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8">
        <v>290</v>
      </c>
      <c r="AH14" s="18"/>
      <c r="AI14" s="520"/>
      <c r="AJ14" s="77"/>
      <c r="AK14" s="21"/>
      <c r="AL14" s="525"/>
      <c r="AM14" s="22">
        <f t="shared" si="0"/>
        <v>40930</v>
      </c>
      <c r="AN14" s="423">
        <v>27270</v>
      </c>
      <c r="AO14" s="24">
        <v>0</v>
      </c>
      <c r="AP14" s="25">
        <f t="shared" si="1"/>
        <v>60.014662756598241</v>
      </c>
      <c r="AQ14" s="301">
        <f t="shared" si="2"/>
        <v>27270</v>
      </c>
    </row>
    <row r="15" spans="2:43" ht="26.25" customHeight="1" x14ac:dyDescent="0.2">
      <c r="B15" s="151" t="s">
        <v>48</v>
      </c>
      <c r="C15" s="94">
        <v>13080</v>
      </c>
      <c r="D15" s="94"/>
      <c r="E15" s="94">
        <v>900</v>
      </c>
      <c r="F15" s="94">
        <v>9300</v>
      </c>
      <c r="G15" s="94">
        <v>1550</v>
      </c>
      <c r="H15" s="94">
        <v>13160</v>
      </c>
      <c r="I15" s="277"/>
      <c r="J15" s="18"/>
      <c r="K15" s="18">
        <v>670</v>
      </c>
      <c r="L15" s="608"/>
      <c r="M15" s="18">
        <v>470</v>
      </c>
      <c r="N15" s="18">
        <v>850</v>
      </c>
      <c r="O15" s="608"/>
      <c r="P15" s="18">
        <v>4480</v>
      </c>
      <c r="Q15" s="18"/>
      <c r="R15" s="295">
        <f t="shared" si="3"/>
        <v>650</v>
      </c>
      <c r="S15" s="20">
        <v>730</v>
      </c>
      <c r="T15" s="771">
        <f t="shared" si="4"/>
        <v>0</v>
      </c>
      <c r="U15" s="892">
        <v>0</v>
      </c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8">
        <v>650</v>
      </c>
      <c r="AH15" s="18"/>
      <c r="AI15" s="520"/>
      <c r="AJ15" s="77"/>
      <c r="AK15" s="21"/>
      <c r="AL15" s="525"/>
      <c r="AM15" s="22">
        <f t="shared" si="0"/>
        <v>45840</v>
      </c>
      <c r="AN15" s="423">
        <v>38470</v>
      </c>
      <c r="AO15" s="24">
        <v>0</v>
      </c>
      <c r="AP15" s="25">
        <f t="shared" si="1"/>
        <v>54.370774522595184</v>
      </c>
      <c r="AQ15" s="301">
        <f t="shared" si="2"/>
        <v>38470</v>
      </c>
    </row>
    <row r="16" spans="2:43" ht="26.25" customHeight="1" x14ac:dyDescent="0.2">
      <c r="B16" s="152" t="s">
        <v>49</v>
      </c>
      <c r="C16" s="94">
        <v>11880</v>
      </c>
      <c r="D16" s="94"/>
      <c r="E16" s="94">
        <v>1000</v>
      </c>
      <c r="F16" s="94">
        <v>7340</v>
      </c>
      <c r="G16" s="94">
        <v>3000</v>
      </c>
      <c r="H16" s="94">
        <v>6640</v>
      </c>
      <c r="I16" s="277"/>
      <c r="J16" s="18"/>
      <c r="K16" s="18">
        <v>70</v>
      </c>
      <c r="L16" s="608"/>
      <c r="M16" s="18">
        <v>130</v>
      </c>
      <c r="N16" s="18">
        <v>840</v>
      </c>
      <c r="O16" s="608"/>
      <c r="P16" s="18">
        <v>5340</v>
      </c>
      <c r="Q16" s="18"/>
      <c r="R16" s="295">
        <f t="shared" si="3"/>
        <v>70</v>
      </c>
      <c r="S16" s="20">
        <v>1910</v>
      </c>
      <c r="T16" s="771">
        <f t="shared" si="4"/>
        <v>0</v>
      </c>
      <c r="U16" s="892">
        <v>0</v>
      </c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8">
        <v>70</v>
      </c>
      <c r="AH16" s="18"/>
      <c r="AI16" s="520"/>
      <c r="AJ16" s="77"/>
      <c r="AK16" s="21"/>
      <c r="AL16" s="525"/>
      <c r="AM16" s="22">
        <f t="shared" si="0"/>
        <v>38220</v>
      </c>
      <c r="AN16" s="423">
        <v>26940</v>
      </c>
      <c r="AO16" s="24">
        <v>0</v>
      </c>
      <c r="AP16" s="25">
        <f t="shared" si="1"/>
        <v>58.655616942909759</v>
      </c>
      <c r="AQ16" s="301">
        <f t="shared" si="2"/>
        <v>26940</v>
      </c>
    </row>
    <row r="17" spans="2:43" ht="26.25" customHeight="1" x14ac:dyDescent="0.2">
      <c r="B17" s="152" t="s">
        <v>50</v>
      </c>
      <c r="C17" s="94">
        <v>12820</v>
      </c>
      <c r="D17" s="94"/>
      <c r="E17" s="94">
        <v>0</v>
      </c>
      <c r="F17" s="94">
        <v>5820</v>
      </c>
      <c r="G17" s="94">
        <v>2400</v>
      </c>
      <c r="H17" s="94">
        <v>8700</v>
      </c>
      <c r="I17" s="277"/>
      <c r="J17" s="18"/>
      <c r="K17" s="18">
        <v>90</v>
      </c>
      <c r="L17" s="608"/>
      <c r="M17" s="18">
        <v>710</v>
      </c>
      <c r="N17" s="18">
        <v>840</v>
      </c>
      <c r="O17" s="608"/>
      <c r="P17" s="18">
        <v>5020</v>
      </c>
      <c r="Q17" s="18"/>
      <c r="R17" s="295">
        <f t="shared" si="3"/>
        <v>130</v>
      </c>
      <c r="S17" s="20">
        <v>2010</v>
      </c>
      <c r="T17" s="771">
        <f t="shared" si="4"/>
        <v>0</v>
      </c>
      <c r="U17" s="892">
        <v>0</v>
      </c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/>
      <c r="AG17" s="18">
        <v>130</v>
      </c>
      <c r="AH17" s="18"/>
      <c r="AI17" s="520"/>
      <c r="AJ17" s="77"/>
      <c r="AK17" s="21"/>
      <c r="AL17" s="525"/>
      <c r="AM17" s="22">
        <f t="shared" si="0"/>
        <v>38540</v>
      </c>
      <c r="AN17" s="423">
        <v>31870</v>
      </c>
      <c r="AO17" s="24">
        <v>0</v>
      </c>
      <c r="AP17" s="25">
        <f t="shared" si="1"/>
        <v>54.736543104672634</v>
      </c>
      <c r="AQ17" s="301">
        <f t="shared" si="2"/>
        <v>31870</v>
      </c>
    </row>
    <row r="18" spans="2:43" ht="26.25" customHeight="1" x14ac:dyDescent="0.2">
      <c r="B18" s="151" t="s">
        <v>51</v>
      </c>
      <c r="C18" s="94">
        <v>12430</v>
      </c>
      <c r="D18" s="94"/>
      <c r="E18" s="94">
        <v>4000</v>
      </c>
      <c r="F18" s="94">
        <v>6060</v>
      </c>
      <c r="G18" s="94">
        <v>3040</v>
      </c>
      <c r="H18" s="94">
        <v>10940</v>
      </c>
      <c r="I18" s="277"/>
      <c r="J18" s="18"/>
      <c r="K18" s="18">
        <v>270</v>
      </c>
      <c r="L18" s="608"/>
      <c r="M18" s="18">
        <v>1910</v>
      </c>
      <c r="N18" s="18">
        <v>910</v>
      </c>
      <c r="O18" s="608"/>
      <c r="P18" s="18">
        <v>7140</v>
      </c>
      <c r="Q18" s="18"/>
      <c r="R18" s="295">
        <f t="shared" si="3"/>
        <v>200</v>
      </c>
      <c r="S18" s="20">
        <v>1300</v>
      </c>
      <c r="T18" s="771">
        <f t="shared" si="4"/>
        <v>0</v>
      </c>
      <c r="U18" s="892">
        <v>0</v>
      </c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8">
        <v>200</v>
      </c>
      <c r="AH18" s="18"/>
      <c r="AI18" s="520"/>
      <c r="AJ18" s="77"/>
      <c r="AK18" s="21"/>
      <c r="AL18" s="525"/>
      <c r="AM18" s="22">
        <f t="shared" si="0"/>
        <v>48200</v>
      </c>
      <c r="AN18" s="423">
        <v>25790</v>
      </c>
      <c r="AO18" s="24">
        <v>0</v>
      </c>
      <c r="AP18" s="25">
        <f t="shared" si="1"/>
        <v>65.143938370050009</v>
      </c>
      <c r="AQ18" s="301">
        <f t="shared" si="2"/>
        <v>25790</v>
      </c>
    </row>
    <row r="19" spans="2:43" ht="26.25" customHeight="1" thickBot="1" x14ac:dyDescent="0.25">
      <c r="B19" s="154" t="s">
        <v>52</v>
      </c>
      <c r="C19" s="261">
        <v>10300</v>
      </c>
      <c r="D19" s="261">
        <v>26880</v>
      </c>
      <c r="E19" s="261">
        <v>0</v>
      </c>
      <c r="F19" s="261">
        <v>6960</v>
      </c>
      <c r="G19" s="261">
        <v>1950</v>
      </c>
      <c r="H19" s="261">
        <v>6420</v>
      </c>
      <c r="I19" s="333"/>
      <c r="J19" s="79"/>
      <c r="K19" s="79">
        <v>250</v>
      </c>
      <c r="L19" s="333"/>
      <c r="M19" s="261">
        <v>1010</v>
      </c>
      <c r="N19" s="261">
        <v>420</v>
      </c>
      <c r="O19" s="333"/>
      <c r="P19" s="79">
        <v>5070</v>
      </c>
      <c r="Q19" s="79"/>
      <c r="R19" s="295">
        <f t="shared" si="3"/>
        <v>350</v>
      </c>
      <c r="S19" s="80">
        <v>1510</v>
      </c>
      <c r="T19" s="771">
        <f t="shared" si="4"/>
        <v>0</v>
      </c>
      <c r="U19" s="892">
        <v>0</v>
      </c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98">
        <v>350</v>
      </c>
      <c r="AH19" s="98"/>
      <c r="AI19" s="836"/>
      <c r="AJ19" s="481"/>
      <c r="AK19" s="192"/>
      <c r="AL19" s="527"/>
      <c r="AM19" s="27">
        <f t="shared" si="0"/>
        <v>61120</v>
      </c>
      <c r="AN19" s="643">
        <v>26360</v>
      </c>
      <c r="AO19" s="194">
        <v>0</v>
      </c>
      <c r="AP19" s="33">
        <f t="shared" si="1"/>
        <v>69.867398262459986</v>
      </c>
      <c r="AQ19" s="323">
        <f t="shared" si="2"/>
        <v>26360</v>
      </c>
    </row>
    <row r="20" spans="2:43" ht="26.25" customHeight="1" thickBot="1" x14ac:dyDescent="0.25">
      <c r="B20" s="35" t="s">
        <v>53</v>
      </c>
      <c r="C20" s="82">
        <f t="shared" ref="C20:AO20" si="5">SUM(C8:C19)</f>
        <v>148720</v>
      </c>
      <c r="D20" s="82">
        <f t="shared" si="5"/>
        <v>26880</v>
      </c>
      <c r="E20" s="83">
        <f t="shared" si="5"/>
        <v>14580</v>
      </c>
      <c r="F20" s="83">
        <f t="shared" si="5"/>
        <v>90870</v>
      </c>
      <c r="G20" s="83">
        <f t="shared" si="5"/>
        <v>28970</v>
      </c>
      <c r="H20" s="83">
        <f t="shared" si="5"/>
        <v>112960</v>
      </c>
      <c r="I20" s="195">
        <f t="shared" si="5"/>
        <v>0</v>
      </c>
      <c r="J20" s="83">
        <f t="shared" si="5"/>
        <v>0</v>
      </c>
      <c r="K20" s="83">
        <f t="shared" si="5"/>
        <v>2360</v>
      </c>
      <c r="L20" s="328">
        <f t="shared" si="5"/>
        <v>0</v>
      </c>
      <c r="M20" s="83">
        <f t="shared" si="5"/>
        <v>6880</v>
      </c>
      <c r="N20" s="83">
        <f t="shared" si="5"/>
        <v>9490</v>
      </c>
      <c r="O20" s="328">
        <f t="shared" si="5"/>
        <v>0</v>
      </c>
      <c r="P20" s="83">
        <f t="shared" si="5"/>
        <v>66230</v>
      </c>
      <c r="Q20" s="83">
        <f t="shared" si="5"/>
        <v>0</v>
      </c>
      <c r="R20" s="83">
        <f t="shared" si="5"/>
        <v>2610</v>
      </c>
      <c r="S20" s="84">
        <f>SUM(S8:S19)</f>
        <v>14140</v>
      </c>
      <c r="T20" s="748">
        <f t="shared" si="5"/>
        <v>0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2610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 t="shared" si="0"/>
        <v>524690</v>
      </c>
      <c r="AN20" s="644">
        <f t="shared" si="5"/>
        <v>356055</v>
      </c>
      <c r="AO20" s="199">
        <f t="shared" si="5"/>
        <v>0</v>
      </c>
      <c r="AP20" s="37">
        <f>(AM20*100)/(AM20+AQ20)</f>
        <v>59.573429312684148</v>
      </c>
      <c r="AQ20" s="200">
        <f t="shared" si="2"/>
        <v>356055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2023 -FIANO.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74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Foglio2!D14</f>
        <v>0</v>
      </c>
      <c r="D29" s="340"/>
      <c r="E29" s="215">
        <f>Foglio2!E14</f>
        <v>5206.0270026936159</v>
      </c>
      <c r="F29" s="215">
        <f>Foglio2!F14</f>
        <v>1211.2157637428643</v>
      </c>
      <c r="G29" s="329">
        <f>Foglio2!G14</f>
        <v>0</v>
      </c>
      <c r="H29" s="329">
        <f>Foglio2!H14</f>
        <v>509.6095113570945</v>
      </c>
      <c r="I29" s="329">
        <f>Foglio2!I14</f>
        <v>0</v>
      </c>
      <c r="J29" s="277">
        <f>Foglio2!J14</f>
        <v>0</v>
      </c>
      <c r="K29" s="215">
        <f>Foglio2!K14</f>
        <v>722.82807303538527</v>
      </c>
      <c r="L29" s="215">
        <f>Foglio2!L14</f>
        <v>666.16509736149635</v>
      </c>
      <c r="M29" s="215">
        <f>Foglio2!M14</f>
        <v>6005.1678853377189</v>
      </c>
      <c r="N29" s="215">
        <f>Foglio2!N14</f>
        <v>0</v>
      </c>
      <c r="O29" s="215">
        <f>Foglio2!O14</f>
        <v>0</v>
      </c>
      <c r="P29" s="329">
        <f>Foglio2!P14</f>
        <v>0</v>
      </c>
      <c r="Q29" s="329">
        <f>Foglio2!Q14</f>
        <v>0</v>
      </c>
      <c r="R29" s="215">
        <f t="shared" ref="R29:R34" si="6">SUM(AF29:AI29)</f>
        <v>1631.2041688717431</v>
      </c>
      <c r="S29" s="619">
        <f>Foglio2!T14</f>
        <v>9976.7494478804238</v>
      </c>
      <c r="T29" s="842">
        <f t="shared" ref="T29:T34" si="7">SUM(V29:AE29)</f>
        <v>852.6884664650521</v>
      </c>
      <c r="U29" s="437">
        <f>Foglio2!V14</f>
        <v>3308.75</v>
      </c>
      <c r="V29" s="844">
        <f>Foglio2!W14</f>
        <v>0</v>
      </c>
      <c r="W29" s="489">
        <f>Foglio2!X14</f>
        <v>35.887742159156019</v>
      </c>
      <c r="X29" s="489">
        <f>Foglio2!Y14</f>
        <v>56.652257582651764</v>
      </c>
      <c r="Y29" s="489">
        <f>Foglio2!Z14</f>
        <v>7.9421056067500073</v>
      </c>
      <c r="Z29" s="489">
        <f>Foglio2!AA14</f>
        <v>67.738336618974415</v>
      </c>
      <c r="AA29" s="489">
        <f>Foglio2!AB14</f>
        <v>304.28303752644689</v>
      </c>
      <c r="AB29" s="489">
        <f>Foglio2!AC14</f>
        <v>37.463301571021404</v>
      </c>
      <c r="AC29" s="489">
        <f>Foglio2!AD14</f>
        <v>17.713432117978648</v>
      </c>
      <c r="AD29" s="489">
        <f>Foglio2!AE14</f>
        <v>95.819735660384694</v>
      </c>
      <c r="AE29" s="845">
        <f>Foglio2!AF14</f>
        <v>229.18851762168822</v>
      </c>
      <c r="AF29" s="434">
        <f>Foglio2!AG14</f>
        <v>509.71669226946625</v>
      </c>
      <c r="AG29" s="215">
        <f>Foglio2!AH14</f>
        <v>770.29135373069528</v>
      </c>
      <c r="AH29" s="215">
        <f>Foglio2!AI14</f>
        <v>339.79921918938061</v>
      </c>
      <c r="AI29" s="619">
        <f>Foglio2!AJ14</f>
        <v>11.396903682200865</v>
      </c>
      <c r="AJ29" s="606"/>
      <c r="AK29" s="753"/>
      <c r="AL29" s="847"/>
      <c r="AM29" s="55">
        <f t="shared" ref="AM29:AM41" si="8">SUM(C29:S29)+T29+U29+AJ29+AK29+AL29</f>
        <v>30090.405416745398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Q30" si="11">C29</f>
        <v>0</v>
      </c>
      <c r="D30" s="340">
        <f t="shared" si="11"/>
        <v>0</v>
      </c>
      <c r="E30" s="434">
        <f t="shared" si="11"/>
        <v>5206.0270026936159</v>
      </c>
      <c r="F30" s="434">
        <f t="shared" si="11"/>
        <v>1211.2157637428643</v>
      </c>
      <c r="G30" s="340">
        <f t="shared" si="11"/>
        <v>0</v>
      </c>
      <c r="H30" s="340">
        <f t="shared" si="11"/>
        <v>509.6095113570945</v>
      </c>
      <c r="I30" s="340">
        <f t="shared" si="11"/>
        <v>0</v>
      </c>
      <c r="J30" s="19">
        <f t="shared" si="11"/>
        <v>0</v>
      </c>
      <c r="K30" s="434">
        <f t="shared" si="11"/>
        <v>722.82807303538527</v>
      </c>
      <c r="L30" s="434">
        <f t="shared" si="11"/>
        <v>666.16509736149635</v>
      </c>
      <c r="M30" s="434">
        <f t="shared" si="11"/>
        <v>6005.1678853377189</v>
      </c>
      <c r="N30" s="434">
        <f t="shared" si="11"/>
        <v>0</v>
      </c>
      <c r="O30" s="434">
        <f t="shared" si="11"/>
        <v>0</v>
      </c>
      <c r="P30" s="340">
        <f t="shared" si="11"/>
        <v>0</v>
      </c>
      <c r="Q30" s="340">
        <f t="shared" si="11"/>
        <v>0</v>
      </c>
      <c r="R30" s="215">
        <f t="shared" si="6"/>
        <v>1631.2041688717431</v>
      </c>
      <c r="S30" s="437">
        <f t="shared" ref="S30:S35" si="12">S29</f>
        <v>9976.7494478804238</v>
      </c>
      <c r="T30" s="842">
        <f t="shared" si="7"/>
        <v>852.6884664650521</v>
      </c>
      <c r="U30" s="437">
        <f t="shared" ref="U30:AI30" si="13">U29</f>
        <v>3308.75</v>
      </c>
      <c r="V30" s="844">
        <f t="shared" si="13"/>
        <v>0</v>
      </c>
      <c r="W30" s="433">
        <f t="shared" si="13"/>
        <v>35.887742159156019</v>
      </c>
      <c r="X30" s="433">
        <f t="shared" si="13"/>
        <v>56.652257582651764</v>
      </c>
      <c r="Y30" s="433">
        <f t="shared" si="13"/>
        <v>7.9421056067500073</v>
      </c>
      <c r="Z30" s="433">
        <f t="shared" si="13"/>
        <v>67.738336618974415</v>
      </c>
      <c r="AA30" s="433">
        <f t="shared" si="13"/>
        <v>304.28303752644689</v>
      </c>
      <c r="AB30" s="433">
        <f t="shared" si="13"/>
        <v>37.463301571021404</v>
      </c>
      <c r="AC30" s="433">
        <f t="shared" si="13"/>
        <v>17.713432117978648</v>
      </c>
      <c r="AD30" s="433">
        <f t="shared" si="13"/>
        <v>95.819735660384694</v>
      </c>
      <c r="AE30" s="846">
        <f t="shared" si="13"/>
        <v>229.18851762168822</v>
      </c>
      <c r="AF30" s="434">
        <f t="shared" si="13"/>
        <v>509.71669226946625</v>
      </c>
      <c r="AG30" s="434">
        <f t="shared" si="13"/>
        <v>770.29135373069528</v>
      </c>
      <c r="AH30" s="434">
        <f t="shared" si="13"/>
        <v>339.79921918938061</v>
      </c>
      <c r="AI30" s="437">
        <f t="shared" si="13"/>
        <v>11.396903682200865</v>
      </c>
      <c r="AJ30" s="606"/>
      <c r="AK30" s="753"/>
      <c r="AL30" s="847"/>
      <c r="AM30" s="55">
        <f t="shared" si="8"/>
        <v>30090.405416745398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ref="C31:Q31" si="14">C30</f>
        <v>0</v>
      </c>
      <c r="D31" s="340">
        <f t="shared" si="14"/>
        <v>0</v>
      </c>
      <c r="E31" s="434">
        <f t="shared" si="14"/>
        <v>5206.0270026936159</v>
      </c>
      <c r="F31" s="434">
        <f t="shared" si="14"/>
        <v>1211.2157637428643</v>
      </c>
      <c r="G31" s="340">
        <f t="shared" si="14"/>
        <v>0</v>
      </c>
      <c r="H31" s="340">
        <f t="shared" si="14"/>
        <v>509.6095113570945</v>
      </c>
      <c r="I31" s="340">
        <f t="shared" si="14"/>
        <v>0</v>
      </c>
      <c r="J31" s="19">
        <f t="shared" si="14"/>
        <v>0</v>
      </c>
      <c r="K31" s="434">
        <f t="shared" si="14"/>
        <v>722.82807303538527</v>
      </c>
      <c r="L31" s="434">
        <f t="shared" si="14"/>
        <v>666.16509736149635</v>
      </c>
      <c r="M31" s="434">
        <f t="shared" si="14"/>
        <v>6005.1678853377189</v>
      </c>
      <c r="N31" s="434">
        <f t="shared" si="14"/>
        <v>0</v>
      </c>
      <c r="O31" s="434">
        <f t="shared" si="14"/>
        <v>0</v>
      </c>
      <c r="P31" s="340">
        <f t="shared" si="14"/>
        <v>0</v>
      </c>
      <c r="Q31" s="340">
        <f t="shared" si="14"/>
        <v>0</v>
      </c>
      <c r="R31" s="215">
        <f t="shared" si="6"/>
        <v>1631.2041688717431</v>
      </c>
      <c r="S31" s="437">
        <f t="shared" si="12"/>
        <v>9976.7494478804238</v>
      </c>
      <c r="T31" s="842">
        <f t="shared" si="7"/>
        <v>852.6884664650521</v>
      </c>
      <c r="U31" s="437">
        <f t="shared" ref="U31:AI31" si="15">U30</f>
        <v>3308.75</v>
      </c>
      <c r="V31" s="844">
        <f t="shared" si="15"/>
        <v>0</v>
      </c>
      <c r="W31" s="433">
        <f t="shared" si="15"/>
        <v>35.887742159156019</v>
      </c>
      <c r="X31" s="433">
        <f t="shared" si="15"/>
        <v>56.652257582651764</v>
      </c>
      <c r="Y31" s="433">
        <f t="shared" si="15"/>
        <v>7.9421056067500073</v>
      </c>
      <c r="Z31" s="433">
        <f t="shared" si="15"/>
        <v>67.738336618974415</v>
      </c>
      <c r="AA31" s="433">
        <f t="shared" si="15"/>
        <v>304.28303752644689</v>
      </c>
      <c r="AB31" s="433">
        <f t="shared" si="15"/>
        <v>37.463301571021404</v>
      </c>
      <c r="AC31" s="433">
        <f t="shared" si="15"/>
        <v>17.713432117978648</v>
      </c>
      <c r="AD31" s="433">
        <f t="shared" si="15"/>
        <v>95.819735660384694</v>
      </c>
      <c r="AE31" s="846">
        <f t="shared" si="15"/>
        <v>229.18851762168822</v>
      </c>
      <c r="AF31" s="434">
        <f t="shared" si="15"/>
        <v>509.71669226946625</v>
      </c>
      <c r="AG31" s="434">
        <f t="shared" si="15"/>
        <v>770.29135373069528</v>
      </c>
      <c r="AH31" s="434">
        <f t="shared" si="15"/>
        <v>339.79921918938061</v>
      </c>
      <c r="AI31" s="437">
        <f t="shared" si="15"/>
        <v>11.396903682200865</v>
      </c>
      <c r="AJ31" s="606"/>
      <c r="AK31" s="753"/>
      <c r="AL31" s="847"/>
      <c r="AM31" s="55">
        <f t="shared" si="8"/>
        <v>30090.405416745398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ref="C32:Q32" si="16">C31</f>
        <v>0</v>
      </c>
      <c r="D32" s="340">
        <f t="shared" si="16"/>
        <v>0</v>
      </c>
      <c r="E32" s="434">
        <f t="shared" si="16"/>
        <v>5206.0270026936159</v>
      </c>
      <c r="F32" s="434">
        <f t="shared" si="16"/>
        <v>1211.2157637428643</v>
      </c>
      <c r="G32" s="340">
        <f t="shared" si="16"/>
        <v>0</v>
      </c>
      <c r="H32" s="340">
        <f t="shared" si="16"/>
        <v>509.6095113570945</v>
      </c>
      <c r="I32" s="340">
        <f t="shared" si="16"/>
        <v>0</v>
      </c>
      <c r="J32" s="19">
        <f t="shared" si="16"/>
        <v>0</v>
      </c>
      <c r="K32" s="434">
        <f t="shared" si="16"/>
        <v>722.82807303538527</v>
      </c>
      <c r="L32" s="434">
        <f t="shared" si="16"/>
        <v>666.16509736149635</v>
      </c>
      <c r="M32" s="434">
        <f t="shared" si="16"/>
        <v>6005.1678853377189</v>
      </c>
      <c r="N32" s="434">
        <f t="shared" si="16"/>
        <v>0</v>
      </c>
      <c r="O32" s="434">
        <f t="shared" si="16"/>
        <v>0</v>
      </c>
      <c r="P32" s="340">
        <f t="shared" si="16"/>
        <v>0</v>
      </c>
      <c r="Q32" s="340">
        <f t="shared" si="16"/>
        <v>0</v>
      </c>
      <c r="R32" s="215">
        <f t="shared" si="6"/>
        <v>1631.2041688717431</v>
      </c>
      <c r="S32" s="437">
        <f t="shared" si="12"/>
        <v>9976.7494478804238</v>
      </c>
      <c r="T32" s="842">
        <f t="shared" si="7"/>
        <v>852.6884664650521</v>
      </c>
      <c r="U32" s="437">
        <f t="shared" ref="U32:AI32" si="17">U31</f>
        <v>3308.75</v>
      </c>
      <c r="V32" s="844">
        <f t="shared" si="17"/>
        <v>0</v>
      </c>
      <c r="W32" s="433">
        <f t="shared" si="17"/>
        <v>35.887742159156019</v>
      </c>
      <c r="X32" s="433">
        <f t="shared" si="17"/>
        <v>56.652257582651764</v>
      </c>
      <c r="Y32" s="433">
        <f t="shared" si="17"/>
        <v>7.9421056067500073</v>
      </c>
      <c r="Z32" s="433">
        <f t="shared" si="17"/>
        <v>67.738336618974415</v>
      </c>
      <c r="AA32" s="433">
        <f t="shared" si="17"/>
        <v>304.28303752644689</v>
      </c>
      <c r="AB32" s="433">
        <f t="shared" si="17"/>
        <v>37.463301571021404</v>
      </c>
      <c r="AC32" s="433">
        <f t="shared" si="17"/>
        <v>17.713432117978648</v>
      </c>
      <c r="AD32" s="433">
        <f t="shared" si="17"/>
        <v>95.819735660384694</v>
      </c>
      <c r="AE32" s="846">
        <f t="shared" si="17"/>
        <v>229.18851762168822</v>
      </c>
      <c r="AF32" s="434">
        <f t="shared" si="17"/>
        <v>509.71669226946625</v>
      </c>
      <c r="AG32" s="434">
        <f t="shared" si="17"/>
        <v>770.29135373069528</v>
      </c>
      <c r="AH32" s="434">
        <f t="shared" si="17"/>
        <v>339.79921918938061</v>
      </c>
      <c r="AI32" s="437">
        <f t="shared" si="17"/>
        <v>11.396903682200865</v>
      </c>
      <c r="AJ32" s="606"/>
      <c r="AK32" s="753"/>
      <c r="AL32" s="847"/>
      <c r="AM32" s="55">
        <f t="shared" si="8"/>
        <v>30090.405416745398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4" ht="26.25" customHeight="1" x14ac:dyDescent="0.2">
      <c r="B33" s="153" t="s">
        <v>45</v>
      </c>
      <c r="C33" s="340">
        <f t="shared" ref="C33:Q33" si="18">C32</f>
        <v>0</v>
      </c>
      <c r="D33" s="340">
        <f t="shared" si="18"/>
        <v>0</v>
      </c>
      <c r="E33" s="434">
        <f t="shared" si="18"/>
        <v>5206.0270026936159</v>
      </c>
      <c r="F33" s="434">
        <f t="shared" si="18"/>
        <v>1211.2157637428643</v>
      </c>
      <c r="G33" s="340">
        <f t="shared" si="18"/>
        <v>0</v>
      </c>
      <c r="H33" s="340">
        <f t="shared" si="18"/>
        <v>509.6095113570945</v>
      </c>
      <c r="I33" s="340">
        <f t="shared" si="18"/>
        <v>0</v>
      </c>
      <c r="J33" s="19">
        <f t="shared" si="18"/>
        <v>0</v>
      </c>
      <c r="K33" s="434">
        <f t="shared" si="18"/>
        <v>722.82807303538527</v>
      </c>
      <c r="L33" s="434">
        <f t="shared" si="18"/>
        <v>666.16509736149635</v>
      </c>
      <c r="M33" s="434">
        <f t="shared" si="18"/>
        <v>6005.1678853377189</v>
      </c>
      <c r="N33" s="434">
        <f t="shared" si="18"/>
        <v>0</v>
      </c>
      <c r="O33" s="434">
        <f t="shared" si="18"/>
        <v>0</v>
      </c>
      <c r="P33" s="340">
        <f t="shared" si="18"/>
        <v>0</v>
      </c>
      <c r="Q33" s="340">
        <f t="shared" si="18"/>
        <v>0</v>
      </c>
      <c r="R33" s="215">
        <f t="shared" si="6"/>
        <v>1631.2041688717431</v>
      </c>
      <c r="S33" s="437">
        <f t="shared" si="12"/>
        <v>9976.7494478804238</v>
      </c>
      <c r="T33" s="842">
        <f t="shared" si="7"/>
        <v>852.6884664650521</v>
      </c>
      <c r="U33" s="437">
        <f t="shared" ref="U33:AI33" si="19">U32</f>
        <v>3308.75</v>
      </c>
      <c r="V33" s="844">
        <f t="shared" si="19"/>
        <v>0</v>
      </c>
      <c r="W33" s="433">
        <f t="shared" si="19"/>
        <v>35.887742159156019</v>
      </c>
      <c r="X33" s="433">
        <f t="shared" si="19"/>
        <v>56.652257582651764</v>
      </c>
      <c r="Y33" s="433">
        <f t="shared" si="19"/>
        <v>7.9421056067500073</v>
      </c>
      <c r="Z33" s="433">
        <f t="shared" si="19"/>
        <v>67.738336618974415</v>
      </c>
      <c r="AA33" s="433">
        <f t="shared" si="19"/>
        <v>304.28303752644689</v>
      </c>
      <c r="AB33" s="433">
        <f t="shared" si="19"/>
        <v>37.463301571021404</v>
      </c>
      <c r="AC33" s="433">
        <f t="shared" si="19"/>
        <v>17.713432117978648</v>
      </c>
      <c r="AD33" s="433">
        <f t="shared" si="19"/>
        <v>95.819735660384694</v>
      </c>
      <c r="AE33" s="846">
        <f t="shared" si="19"/>
        <v>229.18851762168822</v>
      </c>
      <c r="AF33" s="434">
        <f t="shared" si="19"/>
        <v>509.71669226946625</v>
      </c>
      <c r="AG33" s="434">
        <f t="shared" si="19"/>
        <v>770.29135373069528</v>
      </c>
      <c r="AH33" s="434">
        <f t="shared" si="19"/>
        <v>339.79921918938061</v>
      </c>
      <c r="AI33" s="437">
        <f t="shared" si="19"/>
        <v>11.396903682200865</v>
      </c>
      <c r="AJ33" s="606"/>
      <c r="AK33" s="753"/>
      <c r="AL33" s="847"/>
      <c r="AM33" s="55">
        <f t="shared" si="8"/>
        <v>30090.405416745398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4" ht="26.25" customHeight="1" x14ac:dyDescent="0.2">
      <c r="B34" s="151" t="s">
        <v>46</v>
      </c>
      <c r="C34" s="340">
        <f t="shared" ref="C34:Q38" si="20">C33</f>
        <v>0</v>
      </c>
      <c r="D34" s="340">
        <f t="shared" si="20"/>
        <v>0</v>
      </c>
      <c r="E34" s="434">
        <f t="shared" si="20"/>
        <v>5206.0270026936159</v>
      </c>
      <c r="F34" s="434">
        <f t="shared" si="20"/>
        <v>1211.2157637428643</v>
      </c>
      <c r="G34" s="340">
        <f t="shared" si="20"/>
        <v>0</v>
      </c>
      <c r="H34" s="340">
        <f t="shared" si="20"/>
        <v>509.6095113570945</v>
      </c>
      <c r="I34" s="340">
        <f t="shared" si="20"/>
        <v>0</v>
      </c>
      <c r="J34" s="19">
        <f t="shared" si="20"/>
        <v>0</v>
      </c>
      <c r="K34" s="434">
        <f t="shared" si="20"/>
        <v>722.82807303538527</v>
      </c>
      <c r="L34" s="434">
        <f t="shared" si="20"/>
        <v>666.16509736149635</v>
      </c>
      <c r="M34" s="434">
        <f t="shared" si="20"/>
        <v>6005.1678853377189</v>
      </c>
      <c r="N34" s="434">
        <f t="shared" si="20"/>
        <v>0</v>
      </c>
      <c r="O34" s="434">
        <f t="shared" si="20"/>
        <v>0</v>
      </c>
      <c r="P34" s="340">
        <f t="shared" si="20"/>
        <v>0</v>
      </c>
      <c r="Q34" s="340">
        <f t="shared" si="20"/>
        <v>0</v>
      </c>
      <c r="R34" s="215">
        <f t="shared" si="6"/>
        <v>1631.2041688717431</v>
      </c>
      <c r="S34" s="437">
        <f t="shared" si="12"/>
        <v>9976.7494478804238</v>
      </c>
      <c r="T34" s="842">
        <f t="shared" si="7"/>
        <v>852.6884664650521</v>
      </c>
      <c r="U34" s="437">
        <f t="shared" ref="U34:AI38" si="21">U33</f>
        <v>3308.75</v>
      </c>
      <c r="V34" s="844">
        <f t="shared" si="21"/>
        <v>0</v>
      </c>
      <c r="W34" s="433">
        <f t="shared" si="21"/>
        <v>35.887742159156019</v>
      </c>
      <c r="X34" s="433">
        <f t="shared" si="21"/>
        <v>56.652257582651764</v>
      </c>
      <c r="Y34" s="433">
        <f t="shared" si="21"/>
        <v>7.9421056067500073</v>
      </c>
      <c r="Z34" s="433">
        <f t="shared" si="21"/>
        <v>67.738336618974415</v>
      </c>
      <c r="AA34" s="433">
        <f t="shared" si="21"/>
        <v>304.28303752644689</v>
      </c>
      <c r="AB34" s="433">
        <f t="shared" si="21"/>
        <v>37.463301571021404</v>
      </c>
      <c r="AC34" s="433">
        <f t="shared" si="21"/>
        <v>17.713432117978648</v>
      </c>
      <c r="AD34" s="433">
        <f t="shared" si="21"/>
        <v>95.819735660384694</v>
      </c>
      <c r="AE34" s="846">
        <f t="shared" si="21"/>
        <v>229.18851762168822</v>
      </c>
      <c r="AF34" s="434">
        <f t="shared" si="21"/>
        <v>509.71669226946625</v>
      </c>
      <c r="AG34" s="434">
        <f t="shared" si="21"/>
        <v>770.29135373069528</v>
      </c>
      <c r="AH34" s="434">
        <f t="shared" si="21"/>
        <v>339.79921918938061</v>
      </c>
      <c r="AI34" s="437">
        <f t="shared" si="21"/>
        <v>11.396903682200865</v>
      </c>
      <c r="AJ34" s="606"/>
      <c r="AK34" s="753"/>
      <c r="AL34" s="847"/>
      <c r="AM34" s="55">
        <f t="shared" si="8"/>
        <v>30090.405416745398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4" ht="26.25" customHeight="1" x14ac:dyDescent="0.2">
      <c r="B35" s="152" t="s">
        <v>47</v>
      </c>
      <c r="C35" s="340">
        <f t="shared" si="20"/>
        <v>0</v>
      </c>
      <c r="D35" s="340">
        <f t="shared" si="20"/>
        <v>0</v>
      </c>
      <c r="E35" s="434">
        <f t="shared" si="20"/>
        <v>5206.0270026936159</v>
      </c>
      <c r="F35" s="434">
        <f t="shared" si="20"/>
        <v>1211.2157637428643</v>
      </c>
      <c r="G35" s="340">
        <f t="shared" si="20"/>
        <v>0</v>
      </c>
      <c r="H35" s="340">
        <f t="shared" si="20"/>
        <v>509.6095113570945</v>
      </c>
      <c r="I35" s="340">
        <f t="shared" si="20"/>
        <v>0</v>
      </c>
      <c r="J35" s="19">
        <f t="shared" si="20"/>
        <v>0</v>
      </c>
      <c r="K35" s="434">
        <f t="shared" si="20"/>
        <v>722.82807303538527</v>
      </c>
      <c r="L35" s="434">
        <f t="shared" si="20"/>
        <v>666.16509736149635</v>
      </c>
      <c r="M35" s="434">
        <f t="shared" si="20"/>
        <v>6005.1678853377189</v>
      </c>
      <c r="N35" s="434">
        <f t="shared" si="20"/>
        <v>0</v>
      </c>
      <c r="O35" s="434">
        <f t="shared" si="20"/>
        <v>0</v>
      </c>
      <c r="P35" s="340">
        <f t="shared" si="20"/>
        <v>0</v>
      </c>
      <c r="Q35" s="340">
        <f t="shared" si="20"/>
        <v>0</v>
      </c>
      <c r="R35" s="215">
        <f t="shared" ref="R35:R40" si="22">SUM(AF35:AI35)</f>
        <v>1631.2041688717431</v>
      </c>
      <c r="S35" s="437">
        <f t="shared" si="12"/>
        <v>9976.7494478804238</v>
      </c>
      <c r="T35" s="842">
        <f t="shared" ref="T35:T40" si="23">SUM(V35:AE35)</f>
        <v>852.6884664650521</v>
      </c>
      <c r="U35" s="437">
        <f t="shared" si="21"/>
        <v>3308.75</v>
      </c>
      <c r="V35" s="844">
        <f t="shared" si="21"/>
        <v>0</v>
      </c>
      <c r="W35" s="433">
        <f t="shared" si="21"/>
        <v>35.887742159156019</v>
      </c>
      <c r="X35" s="433">
        <f t="shared" si="21"/>
        <v>56.652257582651764</v>
      </c>
      <c r="Y35" s="433">
        <f t="shared" si="21"/>
        <v>7.9421056067500073</v>
      </c>
      <c r="Z35" s="433">
        <f t="shared" si="21"/>
        <v>67.738336618974415</v>
      </c>
      <c r="AA35" s="433">
        <f t="shared" si="21"/>
        <v>304.28303752644689</v>
      </c>
      <c r="AB35" s="433">
        <f t="shared" si="21"/>
        <v>37.463301571021404</v>
      </c>
      <c r="AC35" s="433">
        <f t="shared" si="21"/>
        <v>17.713432117978648</v>
      </c>
      <c r="AD35" s="433">
        <f t="shared" si="21"/>
        <v>95.819735660384694</v>
      </c>
      <c r="AE35" s="846">
        <f t="shared" si="21"/>
        <v>229.18851762168822</v>
      </c>
      <c r="AF35" s="434">
        <f t="shared" si="21"/>
        <v>509.71669226946625</v>
      </c>
      <c r="AG35" s="434">
        <f t="shared" si="21"/>
        <v>770.29135373069528</v>
      </c>
      <c r="AH35" s="434">
        <f t="shared" si="21"/>
        <v>339.79921918938061</v>
      </c>
      <c r="AI35" s="437">
        <f t="shared" si="21"/>
        <v>11.396903682200865</v>
      </c>
      <c r="AJ35" s="606"/>
      <c r="AK35" s="753"/>
      <c r="AL35" s="847"/>
      <c r="AM35" s="55">
        <f t="shared" si="8"/>
        <v>30090.405416745398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4" ht="26.25" customHeight="1" x14ac:dyDescent="0.2">
      <c r="B36" s="151" t="s">
        <v>48</v>
      </c>
      <c r="C36" s="340">
        <f t="shared" si="20"/>
        <v>0</v>
      </c>
      <c r="D36" s="340">
        <f t="shared" si="20"/>
        <v>0</v>
      </c>
      <c r="E36" s="434">
        <f t="shared" si="20"/>
        <v>5206.0270026936159</v>
      </c>
      <c r="F36" s="434">
        <f t="shared" si="20"/>
        <v>1211.2157637428643</v>
      </c>
      <c r="G36" s="340">
        <f t="shared" si="20"/>
        <v>0</v>
      </c>
      <c r="H36" s="340">
        <f t="shared" si="20"/>
        <v>509.6095113570945</v>
      </c>
      <c r="I36" s="340">
        <f t="shared" si="20"/>
        <v>0</v>
      </c>
      <c r="J36" s="19">
        <f t="shared" si="20"/>
        <v>0</v>
      </c>
      <c r="K36" s="434">
        <f t="shared" si="20"/>
        <v>722.82807303538527</v>
      </c>
      <c r="L36" s="434">
        <f t="shared" si="20"/>
        <v>666.16509736149635</v>
      </c>
      <c r="M36" s="434">
        <f t="shared" si="20"/>
        <v>6005.1678853377189</v>
      </c>
      <c r="N36" s="434">
        <f t="shared" si="20"/>
        <v>0</v>
      </c>
      <c r="O36" s="434">
        <f t="shared" si="20"/>
        <v>0</v>
      </c>
      <c r="P36" s="340">
        <f t="shared" si="20"/>
        <v>0</v>
      </c>
      <c r="Q36" s="340">
        <f t="shared" si="20"/>
        <v>0</v>
      </c>
      <c r="R36" s="215">
        <f t="shared" si="22"/>
        <v>1631.2041688717431</v>
      </c>
      <c r="S36" s="437">
        <f>S35</f>
        <v>9976.7494478804238</v>
      </c>
      <c r="T36" s="842">
        <f t="shared" si="23"/>
        <v>852.6884664650521</v>
      </c>
      <c r="U36" s="437">
        <f t="shared" si="21"/>
        <v>3308.75</v>
      </c>
      <c r="V36" s="844">
        <f t="shared" si="21"/>
        <v>0</v>
      </c>
      <c r="W36" s="433">
        <f t="shared" si="21"/>
        <v>35.887742159156019</v>
      </c>
      <c r="X36" s="433">
        <f t="shared" si="21"/>
        <v>56.652257582651764</v>
      </c>
      <c r="Y36" s="433">
        <f t="shared" si="21"/>
        <v>7.9421056067500073</v>
      </c>
      <c r="Z36" s="433">
        <f t="shared" si="21"/>
        <v>67.738336618974415</v>
      </c>
      <c r="AA36" s="433">
        <f t="shared" si="21"/>
        <v>304.28303752644689</v>
      </c>
      <c r="AB36" s="433">
        <f t="shared" si="21"/>
        <v>37.463301571021404</v>
      </c>
      <c r="AC36" s="433">
        <f t="shared" si="21"/>
        <v>17.713432117978648</v>
      </c>
      <c r="AD36" s="433">
        <f t="shared" si="21"/>
        <v>95.819735660384694</v>
      </c>
      <c r="AE36" s="846">
        <f t="shared" si="21"/>
        <v>229.18851762168822</v>
      </c>
      <c r="AF36" s="434">
        <f t="shared" si="21"/>
        <v>509.71669226946625</v>
      </c>
      <c r="AG36" s="434">
        <f t="shared" si="21"/>
        <v>770.29135373069528</v>
      </c>
      <c r="AH36" s="434">
        <f t="shared" si="21"/>
        <v>339.79921918938061</v>
      </c>
      <c r="AI36" s="437">
        <f t="shared" si="21"/>
        <v>11.396903682200865</v>
      </c>
      <c r="AJ36" s="606"/>
      <c r="AK36" s="753"/>
      <c r="AL36" s="847"/>
      <c r="AM36" s="55">
        <f t="shared" si="8"/>
        <v>30090.405416745398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4" ht="26.25" customHeight="1" x14ac:dyDescent="0.2">
      <c r="B37" s="152" t="s">
        <v>49</v>
      </c>
      <c r="C37" s="340">
        <f t="shared" si="20"/>
        <v>0</v>
      </c>
      <c r="D37" s="340">
        <f t="shared" si="20"/>
        <v>0</v>
      </c>
      <c r="E37" s="434">
        <f t="shared" si="20"/>
        <v>5206.0270026936159</v>
      </c>
      <c r="F37" s="434">
        <f t="shared" si="20"/>
        <v>1211.2157637428643</v>
      </c>
      <c r="G37" s="340">
        <f t="shared" si="20"/>
        <v>0</v>
      </c>
      <c r="H37" s="340">
        <f t="shared" si="20"/>
        <v>509.6095113570945</v>
      </c>
      <c r="I37" s="340">
        <f t="shared" si="20"/>
        <v>0</v>
      </c>
      <c r="J37" s="19">
        <f t="shared" si="20"/>
        <v>0</v>
      </c>
      <c r="K37" s="434">
        <f t="shared" si="20"/>
        <v>722.82807303538527</v>
      </c>
      <c r="L37" s="434">
        <f t="shared" si="20"/>
        <v>666.16509736149635</v>
      </c>
      <c r="M37" s="434">
        <f t="shared" si="20"/>
        <v>6005.1678853377189</v>
      </c>
      <c r="N37" s="434">
        <f t="shared" si="20"/>
        <v>0</v>
      </c>
      <c r="O37" s="434">
        <f t="shared" si="20"/>
        <v>0</v>
      </c>
      <c r="P37" s="340">
        <f t="shared" si="20"/>
        <v>0</v>
      </c>
      <c r="Q37" s="340">
        <f t="shared" si="20"/>
        <v>0</v>
      </c>
      <c r="R37" s="215">
        <f t="shared" si="22"/>
        <v>1631.2041688717431</v>
      </c>
      <c r="S37" s="437">
        <f>S36</f>
        <v>9976.7494478804238</v>
      </c>
      <c r="T37" s="842">
        <f t="shared" si="23"/>
        <v>852.6884664650521</v>
      </c>
      <c r="U37" s="437">
        <f t="shared" si="21"/>
        <v>3308.75</v>
      </c>
      <c r="V37" s="844">
        <f t="shared" si="21"/>
        <v>0</v>
      </c>
      <c r="W37" s="433">
        <f t="shared" si="21"/>
        <v>35.887742159156019</v>
      </c>
      <c r="X37" s="433">
        <f t="shared" si="21"/>
        <v>56.652257582651764</v>
      </c>
      <c r="Y37" s="433">
        <f t="shared" si="21"/>
        <v>7.9421056067500073</v>
      </c>
      <c r="Z37" s="433">
        <f t="shared" si="21"/>
        <v>67.738336618974415</v>
      </c>
      <c r="AA37" s="433">
        <f t="shared" si="21"/>
        <v>304.28303752644689</v>
      </c>
      <c r="AB37" s="433">
        <f t="shared" si="21"/>
        <v>37.463301571021404</v>
      </c>
      <c r="AC37" s="433">
        <f t="shared" si="21"/>
        <v>17.713432117978648</v>
      </c>
      <c r="AD37" s="433">
        <f t="shared" si="21"/>
        <v>95.819735660384694</v>
      </c>
      <c r="AE37" s="846">
        <f t="shared" si="21"/>
        <v>229.18851762168822</v>
      </c>
      <c r="AF37" s="434">
        <f t="shared" si="21"/>
        <v>509.71669226946625</v>
      </c>
      <c r="AG37" s="434">
        <f t="shared" si="21"/>
        <v>770.29135373069528</v>
      </c>
      <c r="AH37" s="434">
        <f t="shared" si="21"/>
        <v>339.79921918938061</v>
      </c>
      <c r="AI37" s="437">
        <f t="shared" si="21"/>
        <v>11.396903682200865</v>
      </c>
      <c r="AJ37" s="606"/>
      <c r="AK37" s="753"/>
      <c r="AL37" s="847"/>
      <c r="AM37" s="55">
        <f t="shared" si="8"/>
        <v>30090.405416745398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4" ht="26.25" customHeight="1" x14ac:dyDescent="0.2">
      <c r="B38" s="152" t="s">
        <v>50</v>
      </c>
      <c r="C38" s="340">
        <f t="shared" si="20"/>
        <v>0</v>
      </c>
      <c r="D38" s="340">
        <f t="shared" si="20"/>
        <v>0</v>
      </c>
      <c r="E38" s="434">
        <f t="shared" si="20"/>
        <v>5206.0270026936159</v>
      </c>
      <c r="F38" s="434">
        <f t="shared" si="20"/>
        <v>1211.2157637428643</v>
      </c>
      <c r="G38" s="340">
        <f t="shared" si="20"/>
        <v>0</v>
      </c>
      <c r="H38" s="340">
        <f t="shared" si="20"/>
        <v>509.6095113570945</v>
      </c>
      <c r="I38" s="340">
        <f t="shared" si="20"/>
        <v>0</v>
      </c>
      <c r="J38" s="19">
        <f t="shared" si="20"/>
        <v>0</v>
      </c>
      <c r="K38" s="434">
        <f t="shared" si="20"/>
        <v>722.82807303538527</v>
      </c>
      <c r="L38" s="434">
        <f t="shared" si="20"/>
        <v>666.16509736149635</v>
      </c>
      <c r="M38" s="434">
        <f t="shared" si="20"/>
        <v>6005.1678853377189</v>
      </c>
      <c r="N38" s="434">
        <f t="shared" si="20"/>
        <v>0</v>
      </c>
      <c r="O38" s="434">
        <f t="shared" si="20"/>
        <v>0</v>
      </c>
      <c r="P38" s="340">
        <f t="shared" si="20"/>
        <v>0</v>
      </c>
      <c r="Q38" s="340">
        <f t="shared" si="20"/>
        <v>0</v>
      </c>
      <c r="R38" s="215">
        <f t="shared" si="22"/>
        <v>1631.2041688717431</v>
      </c>
      <c r="S38" s="437">
        <f>S37</f>
        <v>9976.7494478804238</v>
      </c>
      <c r="T38" s="842">
        <f t="shared" si="23"/>
        <v>852.6884664650521</v>
      </c>
      <c r="U38" s="437">
        <f t="shared" si="21"/>
        <v>3308.75</v>
      </c>
      <c r="V38" s="844">
        <f t="shared" si="21"/>
        <v>0</v>
      </c>
      <c r="W38" s="433">
        <f t="shared" si="21"/>
        <v>35.887742159156019</v>
      </c>
      <c r="X38" s="433">
        <f t="shared" si="21"/>
        <v>56.652257582651764</v>
      </c>
      <c r="Y38" s="433">
        <f t="shared" si="21"/>
        <v>7.9421056067500073</v>
      </c>
      <c r="Z38" s="433">
        <f t="shared" si="21"/>
        <v>67.738336618974415</v>
      </c>
      <c r="AA38" s="433">
        <f t="shared" si="21"/>
        <v>304.28303752644689</v>
      </c>
      <c r="AB38" s="433">
        <f t="shared" si="21"/>
        <v>37.463301571021404</v>
      </c>
      <c r="AC38" s="433">
        <f t="shared" si="21"/>
        <v>17.713432117978648</v>
      </c>
      <c r="AD38" s="433">
        <f t="shared" si="21"/>
        <v>95.819735660384694</v>
      </c>
      <c r="AE38" s="846">
        <f t="shared" si="21"/>
        <v>229.18851762168822</v>
      </c>
      <c r="AF38" s="434">
        <f t="shared" si="21"/>
        <v>509.71669226946625</v>
      </c>
      <c r="AG38" s="434">
        <f t="shared" si="21"/>
        <v>770.29135373069528</v>
      </c>
      <c r="AH38" s="434">
        <f t="shared" si="21"/>
        <v>339.79921918938061</v>
      </c>
      <c r="AI38" s="437">
        <f t="shared" si="21"/>
        <v>11.396903682200865</v>
      </c>
      <c r="AJ38" s="606"/>
      <c r="AK38" s="753"/>
      <c r="AL38" s="847"/>
      <c r="AM38" s="55">
        <f t="shared" si="8"/>
        <v>30090.405416745398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4" ht="26.25" customHeight="1" x14ac:dyDescent="0.2">
      <c r="B39" s="151" t="s">
        <v>51</v>
      </c>
      <c r="C39" s="340">
        <f t="shared" ref="C39:Q39" si="24">C38</f>
        <v>0</v>
      </c>
      <c r="D39" s="340">
        <f t="shared" si="24"/>
        <v>0</v>
      </c>
      <c r="E39" s="434">
        <f t="shared" si="24"/>
        <v>5206.0270026936159</v>
      </c>
      <c r="F39" s="434">
        <f t="shared" si="24"/>
        <v>1211.2157637428643</v>
      </c>
      <c r="G39" s="340">
        <f t="shared" si="24"/>
        <v>0</v>
      </c>
      <c r="H39" s="340">
        <f t="shared" si="24"/>
        <v>509.6095113570945</v>
      </c>
      <c r="I39" s="340">
        <f t="shared" si="24"/>
        <v>0</v>
      </c>
      <c r="J39" s="19">
        <f t="shared" si="24"/>
        <v>0</v>
      </c>
      <c r="K39" s="434">
        <f t="shared" si="24"/>
        <v>722.82807303538527</v>
      </c>
      <c r="L39" s="434">
        <f t="shared" si="24"/>
        <v>666.16509736149635</v>
      </c>
      <c r="M39" s="434">
        <f t="shared" si="24"/>
        <v>6005.1678853377189</v>
      </c>
      <c r="N39" s="434">
        <f t="shared" si="24"/>
        <v>0</v>
      </c>
      <c r="O39" s="434">
        <f t="shared" si="24"/>
        <v>0</v>
      </c>
      <c r="P39" s="340">
        <f t="shared" si="24"/>
        <v>0</v>
      </c>
      <c r="Q39" s="340">
        <f t="shared" si="24"/>
        <v>0</v>
      </c>
      <c r="R39" s="215">
        <f t="shared" si="22"/>
        <v>1631.2041688717431</v>
      </c>
      <c r="S39" s="437">
        <f>S38</f>
        <v>9976.7494478804238</v>
      </c>
      <c r="T39" s="842">
        <f t="shared" si="23"/>
        <v>852.6884664650521</v>
      </c>
      <c r="U39" s="437">
        <f t="shared" ref="U39:AI39" si="25">U38</f>
        <v>3308.75</v>
      </c>
      <c r="V39" s="844">
        <f t="shared" si="25"/>
        <v>0</v>
      </c>
      <c r="W39" s="433">
        <f t="shared" si="25"/>
        <v>35.887742159156019</v>
      </c>
      <c r="X39" s="433">
        <f t="shared" si="25"/>
        <v>56.652257582651764</v>
      </c>
      <c r="Y39" s="433">
        <f t="shared" si="25"/>
        <v>7.9421056067500073</v>
      </c>
      <c r="Z39" s="433">
        <f t="shared" si="25"/>
        <v>67.738336618974415</v>
      </c>
      <c r="AA39" s="433">
        <f t="shared" si="25"/>
        <v>304.28303752644689</v>
      </c>
      <c r="AB39" s="433">
        <f t="shared" si="25"/>
        <v>37.463301571021404</v>
      </c>
      <c r="AC39" s="433">
        <f t="shared" si="25"/>
        <v>17.713432117978648</v>
      </c>
      <c r="AD39" s="433">
        <f t="shared" si="25"/>
        <v>95.819735660384694</v>
      </c>
      <c r="AE39" s="846">
        <f t="shared" si="25"/>
        <v>229.18851762168822</v>
      </c>
      <c r="AF39" s="434">
        <f t="shared" si="25"/>
        <v>509.71669226946625</v>
      </c>
      <c r="AG39" s="434">
        <f t="shared" si="25"/>
        <v>770.29135373069528</v>
      </c>
      <c r="AH39" s="434">
        <f t="shared" si="25"/>
        <v>339.79921918938061</v>
      </c>
      <c r="AI39" s="437">
        <f t="shared" si="25"/>
        <v>11.396903682200865</v>
      </c>
      <c r="AJ39" s="606"/>
      <c r="AK39" s="753"/>
      <c r="AL39" s="847"/>
      <c r="AM39" s="55">
        <f t="shared" si="8"/>
        <v>30090.405416745398</v>
      </c>
      <c r="AN39" s="56"/>
      <c r="AO39" s="57"/>
      <c r="AP39" s="58">
        <f t="shared" si="9"/>
        <v>100</v>
      </c>
      <c r="AQ39" s="652">
        <f>AN39+AO39</f>
        <v>0</v>
      </c>
    </row>
    <row r="40" spans="2:44" ht="26.25" customHeight="1" thickBot="1" x14ac:dyDescent="0.25">
      <c r="B40" s="153" t="s">
        <v>52</v>
      </c>
      <c r="C40" s="340">
        <f t="shared" ref="C40:Q40" si="26">C39</f>
        <v>0</v>
      </c>
      <c r="D40" s="340">
        <f t="shared" si="26"/>
        <v>0</v>
      </c>
      <c r="E40" s="434">
        <f t="shared" si="26"/>
        <v>5206.0270026936159</v>
      </c>
      <c r="F40" s="434">
        <f t="shared" si="26"/>
        <v>1211.2157637428643</v>
      </c>
      <c r="G40" s="340">
        <f t="shared" si="26"/>
        <v>0</v>
      </c>
      <c r="H40" s="340">
        <f t="shared" si="26"/>
        <v>509.6095113570945</v>
      </c>
      <c r="I40" s="340">
        <f t="shared" si="26"/>
        <v>0</v>
      </c>
      <c r="J40" s="19">
        <f t="shared" si="26"/>
        <v>0</v>
      </c>
      <c r="K40" s="434">
        <f t="shared" si="26"/>
        <v>722.82807303538527</v>
      </c>
      <c r="L40" s="434">
        <f t="shared" si="26"/>
        <v>666.16509736149635</v>
      </c>
      <c r="M40" s="434">
        <f t="shared" si="26"/>
        <v>6005.1678853377189</v>
      </c>
      <c r="N40" s="434">
        <f t="shared" si="26"/>
        <v>0</v>
      </c>
      <c r="O40" s="434">
        <f t="shared" si="26"/>
        <v>0</v>
      </c>
      <c r="P40" s="340">
        <f t="shared" si="26"/>
        <v>0</v>
      </c>
      <c r="Q40" s="340">
        <f t="shared" si="26"/>
        <v>0</v>
      </c>
      <c r="R40" s="215">
        <f t="shared" si="22"/>
        <v>1631.2041688717431</v>
      </c>
      <c r="S40" s="437">
        <f>S39</f>
        <v>9976.7494478804238</v>
      </c>
      <c r="T40" s="842">
        <f t="shared" si="23"/>
        <v>852.6884664650521</v>
      </c>
      <c r="U40" s="437">
        <f t="shared" ref="U40:AI40" si="27">U39</f>
        <v>3308.75</v>
      </c>
      <c r="V40" s="844">
        <f t="shared" si="27"/>
        <v>0</v>
      </c>
      <c r="W40" s="433">
        <f t="shared" si="27"/>
        <v>35.887742159156019</v>
      </c>
      <c r="X40" s="433">
        <f t="shared" si="27"/>
        <v>56.652257582651764</v>
      </c>
      <c r="Y40" s="433">
        <f t="shared" si="27"/>
        <v>7.9421056067500073</v>
      </c>
      <c r="Z40" s="433">
        <f t="shared" si="27"/>
        <v>67.738336618974415</v>
      </c>
      <c r="AA40" s="433">
        <f t="shared" si="27"/>
        <v>304.28303752644689</v>
      </c>
      <c r="AB40" s="433">
        <f t="shared" si="27"/>
        <v>37.463301571021404</v>
      </c>
      <c r="AC40" s="433">
        <f t="shared" si="27"/>
        <v>17.713432117978648</v>
      </c>
      <c r="AD40" s="433">
        <f t="shared" si="27"/>
        <v>95.819735660384694</v>
      </c>
      <c r="AE40" s="846">
        <f t="shared" si="27"/>
        <v>229.18851762168822</v>
      </c>
      <c r="AF40" s="434">
        <f t="shared" si="27"/>
        <v>509.71669226946625</v>
      </c>
      <c r="AG40" s="434">
        <f t="shared" si="27"/>
        <v>770.29135373069528</v>
      </c>
      <c r="AH40" s="434">
        <f t="shared" si="27"/>
        <v>339.79921918938061</v>
      </c>
      <c r="AI40" s="437">
        <f t="shared" si="27"/>
        <v>11.396903682200865</v>
      </c>
      <c r="AJ40" s="606"/>
      <c r="AK40" s="753"/>
      <c r="AL40" s="847"/>
      <c r="AM40" s="55">
        <f t="shared" si="8"/>
        <v>30090.405416745398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4" ht="26.25" customHeight="1" thickBot="1" x14ac:dyDescent="0.25">
      <c r="B41" s="265" t="s">
        <v>53</v>
      </c>
      <c r="C41" s="903">
        <f t="shared" ref="C41:AL41" si="28">SUM(C29:C40)</f>
        <v>0</v>
      </c>
      <c r="D41" s="446"/>
      <c r="E41" s="115">
        <f t="shared" si="28"/>
        <v>62472.324032323406</v>
      </c>
      <c r="F41" s="115">
        <f t="shared" si="28"/>
        <v>14534.589164914372</v>
      </c>
      <c r="G41" s="435">
        <f t="shared" si="28"/>
        <v>0</v>
      </c>
      <c r="H41" s="191">
        <f t="shared" si="28"/>
        <v>6115.3141362851338</v>
      </c>
      <c r="I41" s="191">
        <f t="shared" si="28"/>
        <v>0</v>
      </c>
      <c r="J41" s="195">
        <f>SUM(J29:J40)</f>
        <v>0</v>
      </c>
      <c r="K41" s="115">
        <f t="shared" si="28"/>
        <v>8673.9368764246228</v>
      </c>
      <c r="L41" s="115">
        <f t="shared" si="28"/>
        <v>7993.9811683379548</v>
      </c>
      <c r="M41" s="115">
        <f t="shared" si="28"/>
        <v>72062.014624052623</v>
      </c>
      <c r="N41" s="115">
        <f t="shared" si="28"/>
        <v>0</v>
      </c>
      <c r="O41" s="115">
        <f t="shared" si="28"/>
        <v>0</v>
      </c>
      <c r="P41" s="191">
        <f t="shared" si="28"/>
        <v>0</v>
      </c>
      <c r="Q41" s="191">
        <f t="shared" si="28"/>
        <v>0</v>
      </c>
      <c r="R41" s="115">
        <f t="shared" si="28"/>
        <v>19574.45002646092</v>
      </c>
      <c r="S41" s="118">
        <f t="shared" si="28"/>
        <v>119720.99337456511</v>
      </c>
      <c r="T41" s="843">
        <f>SUM(T29:T40)</f>
        <v>10232.261597580626</v>
      </c>
      <c r="U41" s="841">
        <f t="shared" si="28"/>
        <v>39705</v>
      </c>
      <c r="V41" s="706">
        <f t="shared" si="28"/>
        <v>0</v>
      </c>
      <c r="W41" s="119">
        <f t="shared" si="28"/>
        <v>430.65290590987212</v>
      </c>
      <c r="X41" s="119">
        <f t="shared" si="28"/>
        <v>679.82709099182102</v>
      </c>
      <c r="Y41" s="119">
        <f t="shared" si="28"/>
        <v>95.30526728100007</v>
      </c>
      <c r="Z41" s="119">
        <f t="shared" si="28"/>
        <v>812.86003942769321</v>
      </c>
      <c r="AA41" s="119">
        <f t="shared" si="28"/>
        <v>3651.3964503173634</v>
      </c>
      <c r="AB41" s="119">
        <f t="shared" si="28"/>
        <v>449.55961885225696</v>
      </c>
      <c r="AC41" s="119">
        <f t="shared" si="28"/>
        <v>212.56118541574372</v>
      </c>
      <c r="AD41" s="119">
        <f t="shared" si="28"/>
        <v>1149.8368279246163</v>
      </c>
      <c r="AE41" s="121">
        <f t="shared" si="28"/>
        <v>2750.2622114602596</v>
      </c>
      <c r="AF41" s="183">
        <f t="shared" si="28"/>
        <v>6116.6003072335943</v>
      </c>
      <c r="AG41" s="120">
        <f t="shared" si="28"/>
        <v>9243.4962447683429</v>
      </c>
      <c r="AH41" s="120">
        <f t="shared" si="28"/>
        <v>4077.5906302725666</v>
      </c>
      <c r="AI41" s="183">
        <f t="shared" si="28"/>
        <v>136.7628441864104</v>
      </c>
      <c r="AJ41" s="655">
        <f t="shared" si="28"/>
        <v>0</v>
      </c>
      <c r="AK41" s="119">
        <f t="shared" si="28"/>
        <v>0</v>
      </c>
      <c r="AL41" s="848">
        <f t="shared" si="28"/>
        <v>0</v>
      </c>
      <c r="AM41" s="67">
        <f t="shared" si="8"/>
        <v>361084.86500094476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4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4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</row>
    <row r="44" spans="2:44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4" ht="20.25" x14ac:dyDescent="0.3">
      <c r="B45" s="1067" t="str">
        <f>B3</f>
        <v>RACCOLTA DIFFERENZIATA ANNO 2023 -FIANO.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4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4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4" ht="90.75" thickTop="1" thickBot="1" x14ac:dyDescent="0.25">
      <c r="B48" s="1070" t="s">
        <v>74</v>
      </c>
      <c r="C48" s="155" t="s">
        <v>4</v>
      </c>
      <c r="D48" s="600" t="s">
        <v>176</v>
      </c>
      <c r="E48" s="156" t="s">
        <v>5</v>
      </c>
      <c r="F48" s="157" t="s">
        <v>6</v>
      </c>
      <c r="G48" s="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13.5" customHeight="1" thickBot="1" x14ac:dyDescent="0.3">
      <c r="B50" s="216" t="s">
        <v>41</v>
      </c>
      <c r="C50" s="263"/>
      <c r="D50" s="605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 t="shared" ref="AP50:AP56" si="29">(AM50*100)/(AM50+AQ50)</f>
        <v>#DIV/0!</v>
      </c>
      <c r="AQ50" s="59">
        <f t="shared" ref="AQ50:AQ57" si="30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31">SUM(AF51:AI51)</f>
        <v>0</v>
      </c>
      <c r="S51" s="220"/>
      <c r="T51" s="315">
        <f t="shared" ref="T51:T61" si="32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>SUM(C51:U51)</f>
        <v>0</v>
      </c>
      <c r="AN51" s="56"/>
      <c r="AO51" s="57"/>
      <c r="AP51" s="58" t="e">
        <f t="shared" si="29"/>
        <v>#DIV/0!</v>
      </c>
      <c r="AQ51" s="59">
        <f t="shared" si="30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31"/>
        <v>0</v>
      </c>
      <c r="S52" s="220"/>
      <c r="T52" s="315">
        <f t="shared" si="32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ref="AM52:AM61" si="33">SUM(C52:U52)</f>
        <v>0</v>
      </c>
      <c r="AN52" s="56"/>
      <c r="AO52" s="57"/>
      <c r="AP52" s="58" t="e">
        <f t="shared" si="29"/>
        <v>#DIV/0!</v>
      </c>
      <c r="AQ52" s="59">
        <f t="shared" si="30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31"/>
        <v>0</v>
      </c>
      <c r="S53" s="220"/>
      <c r="T53" s="315">
        <f t="shared" si="32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33"/>
        <v>0</v>
      </c>
      <c r="AN53" s="56"/>
      <c r="AO53" s="57"/>
      <c r="AP53" s="58" t="e">
        <f t="shared" si="29"/>
        <v>#DIV/0!</v>
      </c>
      <c r="AQ53" s="59">
        <f t="shared" si="30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31"/>
        <v>0</v>
      </c>
      <c r="S54" s="220"/>
      <c r="T54" s="315">
        <f t="shared" si="32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33"/>
        <v>0</v>
      </c>
      <c r="AN54" s="56"/>
      <c r="AO54" s="57"/>
      <c r="AP54" s="58" t="e">
        <f t="shared" si="29"/>
        <v>#DIV/0!</v>
      </c>
      <c r="AQ54" s="59">
        <f t="shared" si="30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31"/>
        <v>0</v>
      </c>
      <c r="S55" s="220"/>
      <c r="T55" s="315">
        <f t="shared" si="32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33"/>
        <v>0</v>
      </c>
      <c r="AN55" s="61"/>
      <c r="AO55" s="62"/>
      <c r="AP55" s="63" t="e">
        <f t="shared" si="29"/>
        <v>#DIV/0!</v>
      </c>
      <c r="AQ55" s="64">
        <f t="shared" si="30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31"/>
        <v>0</v>
      </c>
      <c r="S56" s="220"/>
      <c r="T56" s="315">
        <f t="shared" si="32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33"/>
        <v>0</v>
      </c>
      <c r="AN56" s="56"/>
      <c r="AO56" s="57"/>
      <c r="AP56" s="58" t="e">
        <f t="shared" si="29"/>
        <v>#DIV/0!</v>
      </c>
      <c r="AQ56" s="59">
        <f t="shared" si="30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31"/>
        <v>0</v>
      </c>
      <c r="S57" s="220"/>
      <c r="T57" s="315">
        <f t="shared" si="32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33"/>
        <v>0</v>
      </c>
      <c r="AN57" s="56"/>
      <c r="AO57" s="57"/>
      <c r="AP57" s="58" t="e">
        <f t="shared" ref="AP57:AP62" si="34">(AM57*100)/(AM57+AQ57)</f>
        <v>#DIV/0!</v>
      </c>
      <c r="AQ57" s="59">
        <f t="shared" si="30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31"/>
        <v>0</v>
      </c>
      <c r="S58" s="220"/>
      <c r="T58" s="315">
        <f t="shared" si="32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33"/>
        <v>0</v>
      </c>
      <c r="AN58" s="56"/>
      <c r="AO58" s="57"/>
      <c r="AP58" s="58" t="e">
        <f t="shared" si="34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31"/>
        <v>0</v>
      </c>
      <c r="S59" s="220"/>
      <c r="T59" s="315">
        <f t="shared" si="32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33"/>
        <v>0</v>
      </c>
      <c r="AN59" s="56"/>
      <c r="AO59" s="57"/>
      <c r="AP59" s="58" t="e">
        <f t="shared" si="34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31"/>
        <v>0</v>
      </c>
      <c r="S60" s="220"/>
      <c r="T60" s="315">
        <f t="shared" si="32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 t="shared" si="33"/>
        <v>0</v>
      </c>
      <c r="AN60" s="56"/>
      <c r="AO60" s="57"/>
      <c r="AP60" s="58" t="e">
        <f t="shared" si="34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12724</v>
      </c>
      <c r="L61" s="307"/>
      <c r="M61" s="309"/>
      <c r="N61" s="307"/>
      <c r="O61" s="307"/>
      <c r="P61" s="330"/>
      <c r="Q61" s="330"/>
      <c r="R61" s="304">
        <f t="shared" si="31"/>
        <v>498</v>
      </c>
      <c r="S61" s="310"/>
      <c r="T61" s="315">
        <f t="shared" si="32"/>
        <v>1020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1020</v>
      </c>
      <c r="AE61" s="311">
        <v>0</v>
      </c>
      <c r="AF61" s="504"/>
      <c r="AG61" s="504">
        <v>498</v>
      </c>
      <c r="AH61" s="504"/>
      <c r="AI61" s="504"/>
      <c r="AJ61" s="312"/>
      <c r="AK61" s="313"/>
      <c r="AL61" s="314"/>
      <c r="AM61" s="55">
        <f t="shared" si="33"/>
        <v>14242</v>
      </c>
      <c r="AN61" s="112"/>
      <c r="AO61" s="113"/>
      <c r="AP61" s="65">
        <f t="shared" si="34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5">SUM(C50:C61)</f>
        <v>0</v>
      </c>
      <c r="D62" s="427"/>
      <c r="E62" s="115">
        <f t="shared" si="35"/>
        <v>0</v>
      </c>
      <c r="F62" s="191">
        <f t="shared" si="35"/>
        <v>0</v>
      </c>
      <c r="G62" s="115">
        <f t="shared" si="35"/>
        <v>0</v>
      </c>
      <c r="H62" s="191">
        <f t="shared" si="35"/>
        <v>0</v>
      </c>
      <c r="I62" s="191">
        <f t="shared" si="35"/>
        <v>0</v>
      </c>
      <c r="J62" s="191">
        <f>SUM(J50:J61)</f>
        <v>0</v>
      </c>
      <c r="K62" s="115">
        <f t="shared" si="35"/>
        <v>12724</v>
      </c>
      <c r="L62" s="115">
        <f t="shared" si="35"/>
        <v>0</v>
      </c>
      <c r="M62" s="115">
        <f t="shared" si="35"/>
        <v>0</v>
      </c>
      <c r="N62" s="115">
        <f t="shared" si="35"/>
        <v>0</v>
      </c>
      <c r="O62" s="115">
        <f t="shared" si="35"/>
        <v>0</v>
      </c>
      <c r="P62" s="191">
        <f t="shared" si="35"/>
        <v>0</v>
      </c>
      <c r="Q62" s="191">
        <f t="shared" si="35"/>
        <v>0</v>
      </c>
      <c r="R62" s="115">
        <f>SUM(R50:R61)</f>
        <v>498</v>
      </c>
      <c r="S62" s="116">
        <f>SUM(S50:S61)</f>
        <v>0</v>
      </c>
      <c r="T62" s="117">
        <f>SUM(T50:T61)</f>
        <v>1020</v>
      </c>
      <c r="U62" s="118">
        <f t="shared" ref="U62:AL62" si="36">SUM(U50:U61)</f>
        <v>0</v>
      </c>
      <c r="V62" s="186">
        <f t="shared" si="36"/>
        <v>0</v>
      </c>
      <c r="W62" s="119">
        <f t="shared" si="36"/>
        <v>0</v>
      </c>
      <c r="X62" s="119">
        <f t="shared" si="36"/>
        <v>0</v>
      </c>
      <c r="Y62" s="119">
        <f t="shared" si="36"/>
        <v>0</v>
      </c>
      <c r="Z62" s="119">
        <f t="shared" si="36"/>
        <v>0</v>
      </c>
      <c r="AA62" s="119">
        <f t="shared" si="36"/>
        <v>0</v>
      </c>
      <c r="AB62" s="119">
        <f t="shared" si="36"/>
        <v>0</v>
      </c>
      <c r="AC62" s="119">
        <f t="shared" si="36"/>
        <v>0</v>
      </c>
      <c r="AD62" s="119">
        <f t="shared" si="36"/>
        <v>1020</v>
      </c>
      <c r="AE62" s="184">
        <f t="shared" si="36"/>
        <v>0</v>
      </c>
      <c r="AF62" s="119">
        <f t="shared" si="36"/>
        <v>0</v>
      </c>
      <c r="AG62" s="184">
        <f t="shared" si="36"/>
        <v>498</v>
      </c>
      <c r="AH62" s="119">
        <f t="shared" si="36"/>
        <v>0</v>
      </c>
      <c r="AI62" s="184">
        <f t="shared" si="36"/>
        <v>0</v>
      </c>
      <c r="AJ62" s="119">
        <f t="shared" si="36"/>
        <v>0</v>
      </c>
      <c r="AK62" s="120">
        <f t="shared" si="36"/>
        <v>0</v>
      </c>
      <c r="AL62" s="121">
        <f t="shared" si="36"/>
        <v>0</v>
      </c>
      <c r="AM62" s="67">
        <f>SUM(C62:U62)</f>
        <v>14242</v>
      </c>
      <c r="AN62" s="122">
        <f>SUM(AN50:AN61)</f>
        <v>0</v>
      </c>
      <c r="AO62" s="123">
        <f>SUM(AO50:AO61)</f>
        <v>0</v>
      </c>
      <c r="AP62" s="68">
        <f t="shared" si="34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2023 -FIANO.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90" thickTop="1" x14ac:dyDescent="0.2">
      <c r="B70" s="1070" t="s">
        <v>74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71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7.75" customHeight="1" x14ac:dyDescent="0.2">
      <c r="B72" s="150" t="s">
        <v>41</v>
      </c>
      <c r="C72" s="261">
        <f t="shared" ref="C72:R72" si="37">C29+C8+C50</f>
        <v>12000</v>
      </c>
      <c r="D72" s="261">
        <f t="shared" si="37"/>
        <v>0</v>
      </c>
      <c r="E72" s="79">
        <f t="shared" si="37"/>
        <v>5626.0270026936159</v>
      </c>
      <c r="F72" s="524">
        <f t="shared" si="37"/>
        <v>9211.2157637428645</v>
      </c>
      <c r="G72" s="524">
        <f t="shared" si="37"/>
        <v>2050</v>
      </c>
      <c r="H72" s="524">
        <f t="shared" si="37"/>
        <v>7949.6095113570946</v>
      </c>
      <c r="I72" s="524">
        <f t="shared" si="37"/>
        <v>0</v>
      </c>
      <c r="J72" s="524">
        <f t="shared" si="37"/>
        <v>0</v>
      </c>
      <c r="K72" s="524">
        <f t="shared" si="37"/>
        <v>722.82807303538527</v>
      </c>
      <c r="L72" s="524">
        <f t="shared" si="37"/>
        <v>666.16509736149635</v>
      </c>
      <c r="M72" s="524">
        <f t="shared" si="37"/>
        <v>6335.1678853377189</v>
      </c>
      <c r="N72" s="524">
        <f t="shared" si="37"/>
        <v>640</v>
      </c>
      <c r="O72" s="524">
        <f t="shared" si="37"/>
        <v>0</v>
      </c>
      <c r="P72" s="524">
        <f t="shared" si="37"/>
        <v>4980</v>
      </c>
      <c r="Q72" s="524">
        <f t="shared" si="37"/>
        <v>0</v>
      </c>
      <c r="R72" s="524">
        <f t="shared" si="37"/>
        <v>1701.2041688717431</v>
      </c>
      <c r="S72" s="665">
        <f t="shared" ref="S72:S82" si="38">S8+S29</f>
        <v>11336.749447880424</v>
      </c>
      <c r="T72" s="867">
        <f>SUM(V72:AE72)</f>
        <v>852.6884664650521</v>
      </c>
      <c r="U72" s="864">
        <f t="shared" ref="U72:AL72" si="39">U29+U8+U50</f>
        <v>3308.75</v>
      </c>
      <c r="V72" s="860">
        <f t="shared" si="39"/>
        <v>0</v>
      </c>
      <c r="W72" s="666">
        <f t="shared" si="39"/>
        <v>35.887742159156019</v>
      </c>
      <c r="X72" s="666">
        <f t="shared" si="39"/>
        <v>56.652257582651764</v>
      </c>
      <c r="Y72" s="666">
        <f t="shared" si="39"/>
        <v>7.9421056067500073</v>
      </c>
      <c r="Z72" s="666">
        <f t="shared" si="39"/>
        <v>67.738336618974415</v>
      </c>
      <c r="AA72" s="666">
        <f t="shared" si="39"/>
        <v>304.28303752644689</v>
      </c>
      <c r="AB72" s="666">
        <f t="shared" si="39"/>
        <v>37.463301571021404</v>
      </c>
      <c r="AC72" s="666">
        <f t="shared" si="39"/>
        <v>17.713432117978648</v>
      </c>
      <c r="AD72" s="666">
        <f t="shared" si="39"/>
        <v>95.819735660384694</v>
      </c>
      <c r="AE72" s="861">
        <f t="shared" si="39"/>
        <v>229.18851762168822</v>
      </c>
      <c r="AF72" s="855">
        <f t="shared" si="39"/>
        <v>509.71669226946625</v>
      </c>
      <c r="AG72" s="688">
        <f t="shared" si="39"/>
        <v>840.29135373069528</v>
      </c>
      <c r="AH72" s="688">
        <f t="shared" si="39"/>
        <v>339.79921918938061</v>
      </c>
      <c r="AI72" s="689">
        <f t="shared" si="39"/>
        <v>11.396903682200865</v>
      </c>
      <c r="AJ72" s="667">
        <f t="shared" si="39"/>
        <v>0</v>
      </c>
      <c r="AK72" s="851">
        <f t="shared" si="39"/>
        <v>0</v>
      </c>
      <c r="AL72" s="853">
        <f t="shared" si="39"/>
        <v>0</v>
      </c>
      <c r="AM72" s="100">
        <f>SUM(C72:S72)+T72+U72+AJ72+AK72+AL72</f>
        <v>67380.405416745387</v>
      </c>
      <c r="AN72" s="668">
        <f t="shared" ref="AN72:AO83" si="40">AN8</f>
        <v>37485</v>
      </c>
      <c r="AO72" s="669">
        <f t="shared" si="40"/>
        <v>0</v>
      </c>
      <c r="AP72" s="690">
        <f t="shared" ref="AP72:AP84" si="41">(AM72*100)/(AM72+AQ72)</f>
        <v>64.254179106035068</v>
      </c>
      <c r="AQ72" s="691">
        <f t="shared" ref="AQ72:AQ84" si="42">AN72+AO72</f>
        <v>37485</v>
      </c>
    </row>
    <row r="73" spans="2:43" ht="27.75" customHeight="1" x14ac:dyDescent="0.2">
      <c r="B73" s="151" t="s">
        <v>42</v>
      </c>
      <c r="C73" s="17">
        <f t="shared" ref="C73:R73" si="43">C30+C9+C51</f>
        <v>11460</v>
      </c>
      <c r="D73" s="94">
        <f t="shared" si="43"/>
        <v>0</v>
      </c>
      <c r="E73" s="18">
        <f t="shared" si="43"/>
        <v>5746.0270026936159</v>
      </c>
      <c r="F73" s="18">
        <f t="shared" si="43"/>
        <v>8671.2157637428645</v>
      </c>
      <c r="G73" s="18">
        <f t="shared" si="43"/>
        <v>2420</v>
      </c>
      <c r="H73" s="18">
        <f t="shared" si="43"/>
        <v>11749.609511357094</v>
      </c>
      <c r="I73" s="18">
        <f t="shared" si="43"/>
        <v>0</v>
      </c>
      <c r="J73" s="18">
        <f t="shared" si="43"/>
        <v>0</v>
      </c>
      <c r="K73" s="18">
        <f t="shared" si="43"/>
        <v>752.82807303538527</v>
      </c>
      <c r="L73" s="18">
        <f t="shared" si="43"/>
        <v>666.16509736149635</v>
      </c>
      <c r="M73" s="18">
        <f t="shared" si="43"/>
        <v>6065.1678853377189</v>
      </c>
      <c r="N73" s="18">
        <f t="shared" si="43"/>
        <v>540</v>
      </c>
      <c r="O73" s="18">
        <f t="shared" si="43"/>
        <v>0</v>
      </c>
      <c r="P73" s="18">
        <f t="shared" si="43"/>
        <v>4680</v>
      </c>
      <c r="Q73" s="18">
        <f t="shared" si="43"/>
        <v>0</v>
      </c>
      <c r="R73" s="18">
        <f t="shared" si="43"/>
        <v>1691.2041688717431</v>
      </c>
      <c r="S73" s="20">
        <f t="shared" si="38"/>
        <v>10466.749447880424</v>
      </c>
      <c r="T73" s="768">
        <f t="shared" ref="T73:T83" si="44">SUM(V73:AE73)</f>
        <v>852.6884664650521</v>
      </c>
      <c r="U73" s="865">
        <f t="shared" ref="U73:AL73" si="45">U30+U9+U51</f>
        <v>3308.75</v>
      </c>
      <c r="V73" s="775">
        <f t="shared" si="45"/>
        <v>0</v>
      </c>
      <c r="W73" s="76">
        <f t="shared" si="45"/>
        <v>35.887742159156019</v>
      </c>
      <c r="X73" s="76">
        <f t="shared" si="45"/>
        <v>56.652257582651764</v>
      </c>
      <c r="Y73" s="76">
        <f t="shared" si="45"/>
        <v>7.9421056067500073</v>
      </c>
      <c r="Z73" s="76">
        <f t="shared" si="45"/>
        <v>67.738336618974415</v>
      </c>
      <c r="AA73" s="76">
        <f t="shared" si="45"/>
        <v>304.28303752644689</v>
      </c>
      <c r="AB73" s="76">
        <f t="shared" si="45"/>
        <v>37.463301571021404</v>
      </c>
      <c r="AC73" s="76">
        <f t="shared" si="45"/>
        <v>17.713432117978648</v>
      </c>
      <c r="AD73" s="76">
        <f t="shared" si="45"/>
        <v>95.819735660384694</v>
      </c>
      <c r="AE73" s="765">
        <f t="shared" si="45"/>
        <v>229.18851762168822</v>
      </c>
      <c r="AF73" s="856">
        <f t="shared" si="45"/>
        <v>509.71669226946625</v>
      </c>
      <c r="AG73" s="500">
        <f t="shared" si="45"/>
        <v>830.29135373069528</v>
      </c>
      <c r="AH73" s="500">
        <f t="shared" si="45"/>
        <v>339.79921918938061</v>
      </c>
      <c r="AI73" s="554">
        <f t="shared" si="45"/>
        <v>11.396903682200865</v>
      </c>
      <c r="AJ73" s="529">
        <f t="shared" si="45"/>
        <v>0</v>
      </c>
      <c r="AK73" s="793">
        <f t="shared" si="45"/>
        <v>0</v>
      </c>
      <c r="AL73" s="525">
        <f t="shared" si="45"/>
        <v>0</v>
      </c>
      <c r="AM73" s="22">
        <f t="shared" ref="AM73:AM83" si="46">SUM(C73:S73)+T73+U73+AJ73+AK73+AL73</f>
        <v>69070.405416745387</v>
      </c>
      <c r="AN73" s="102">
        <f t="shared" si="40"/>
        <v>25120</v>
      </c>
      <c r="AO73" s="24">
        <f t="shared" si="40"/>
        <v>0</v>
      </c>
      <c r="AP73" s="455">
        <f t="shared" si="41"/>
        <v>73.330616967984611</v>
      </c>
      <c r="AQ73" s="301">
        <f t="shared" si="42"/>
        <v>25120</v>
      </c>
    </row>
    <row r="74" spans="2:43" ht="27.75" customHeight="1" x14ac:dyDescent="0.2">
      <c r="B74" s="152" t="s">
        <v>43</v>
      </c>
      <c r="C74" s="17">
        <f t="shared" ref="C74:R74" si="47">C31+C10+C52</f>
        <v>14590</v>
      </c>
      <c r="D74" s="94">
        <f t="shared" si="47"/>
        <v>0</v>
      </c>
      <c r="E74" s="18">
        <f t="shared" si="47"/>
        <v>7646.0270026936159</v>
      </c>
      <c r="F74" s="18">
        <f t="shared" si="47"/>
        <v>11811.215763742865</v>
      </c>
      <c r="G74" s="18">
        <f t="shared" si="47"/>
        <v>2600</v>
      </c>
      <c r="H74" s="18">
        <f t="shared" si="47"/>
        <v>7569.6095113570946</v>
      </c>
      <c r="I74" s="18">
        <f t="shared" si="47"/>
        <v>0</v>
      </c>
      <c r="J74" s="18">
        <f t="shared" si="47"/>
        <v>0</v>
      </c>
      <c r="K74" s="18">
        <f t="shared" si="47"/>
        <v>722.82807303538527</v>
      </c>
      <c r="L74" s="18">
        <f t="shared" si="47"/>
        <v>666.16509736149635</v>
      </c>
      <c r="M74" s="18">
        <f t="shared" si="47"/>
        <v>6385.1678853377189</v>
      </c>
      <c r="N74" s="18">
        <f t="shared" si="47"/>
        <v>660</v>
      </c>
      <c r="O74" s="18">
        <f t="shared" si="47"/>
        <v>0</v>
      </c>
      <c r="P74" s="18">
        <f t="shared" si="47"/>
        <v>4840</v>
      </c>
      <c r="Q74" s="18">
        <f t="shared" si="47"/>
        <v>0</v>
      </c>
      <c r="R74" s="18">
        <f t="shared" si="47"/>
        <v>1861.2041688717431</v>
      </c>
      <c r="S74" s="20">
        <f t="shared" si="38"/>
        <v>12436.749447880424</v>
      </c>
      <c r="T74" s="768">
        <f t="shared" si="44"/>
        <v>852.6884664650521</v>
      </c>
      <c r="U74" s="865">
        <f t="shared" ref="U74:AL74" si="48">U31+U10+U52</f>
        <v>3308.75</v>
      </c>
      <c r="V74" s="775">
        <f t="shared" si="48"/>
        <v>0</v>
      </c>
      <c r="W74" s="76">
        <f t="shared" si="48"/>
        <v>35.887742159156019</v>
      </c>
      <c r="X74" s="76">
        <f t="shared" si="48"/>
        <v>56.652257582651764</v>
      </c>
      <c r="Y74" s="76">
        <f t="shared" si="48"/>
        <v>7.9421056067500073</v>
      </c>
      <c r="Z74" s="76">
        <f t="shared" si="48"/>
        <v>67.738336618974415</v>
      </c>
      <c r="AA74" s="76">
        <f t="shared" si="48"/>
        <v>304.28303752644689</v>
      </c>
      <c r="AB74" s="76">
        <f t="shared" si="48"/>
        <v>37.463301571021404</v>
      </c>
      <c r="AC74" s="76">
        <f t="shared" si="48"/>
        <v>17.713432117978648</v>
      </c>
      <c r="AD74" s="76">
        <f t="shared" si="48"/>
        <v>95.819735660384694</v>
      </c>
      <c r="AE74" s="765">
        <f t="shared" si="48"/>
        <v>229.18851762168822</v>
      </c>
      <c r="AF74" s="856">
        <f t="shared" si="48"/>
        <v>509.71669226946625</v>
      </c>
      <c r="AG74" s="500">
        <f t="shared" si="48"/>
        <v>1000.2913537306953</v>
      </c>
      <c r="AH74" s="500">
        <f t="shared" si="48"/>
        <v>339.79921918938061</v>
      </c>
      <c r="AI74" s="554">
        <f t="shared" si="48"/>
        <v>11.396903682200865</v>
      </c>
      <c r="AJ74" s="529">
        <f t="shared" si="48"/>
        <v>0</v>
      </c>
      <c r="AK74" s="793">
        <f t="shared" si="48"/>
        <v>0</v>
      </c>
      <c r="AL74" s="525">
        <f t="shared" si="48"/>
        <v>0</v>
      </c>
      <c r="AM74" s="22">
        <f t="shared" si="46"/>
        <v>75950.405416745401</v>
      </c>
      <c r="AN74" s="102">
        <f t="shared" si="40"/>
        <v>27650</v>
      </c>
      <c r="AO74" s="24">
        <f t="shared" si="40"/>
        <v>0</v>
      </c>
      <c r="AP74" s="455">
        <f t="shared" si="41"/>
        <v>73.310915252913858</v>
      </c>
      <c r="AQ74" s="301">
        <f t="shared" si="42"/>
        <v>27650</v>
      </c>
    </row>
    <row r="75" spans="2:43" ht="27.75" customHeight="1" x14ac:dyDescent="0.2">
      <c r="B75" s="152" t="s">
        <v>44</v>
      </c>
      <c r="C75" s="17">
        <f t="shared" ref="C75:R75" si="49">C32+C11+C53</f>
        <v>11540</v>
      </c>
      <c r="D75" s="94">
        <f t="shared" si="49"/>
        <v>0</v>
      </c>
      <c r="E75" s="18">
        <f t="shared" si="49"/>
        <v>5206.0270026936159</v>
      </c>
      <c r="F75" s="18">
        <f t="shared" si="49"/>
        <v>8041.2157637428645</v>
      </c>
      <c r="G75" s="18">
        <f t="shared" si="49"/>
        <v>2450</v>
      </c>
      <c r="H75" s="18">
        <f t="shared" si="49"/>
        <v>12889.609511357094</v>
      </c>
      <c r="I75" s="18">
        <f t="shared" si="49"/>
        <v>0</v>
      </c>
      <c r="J75" s="18">
        <f t="shared" si="49"/>
        <v>0</v>
      </c>
      <c r="K75" s="18">
        <f t="shared" si="49"/>
        <v>912.82807303538527</v>
      </c>
      <c r="L75" s="18">
        <f t="shared" si="49"/>
        <v>666.16509736149635</v>
      </c>
      <c r="M75" s="18">
        <f t="shared" si="49"/>
        <v>6225.1678853377189</v>
      </c>
      <c r="N75" s="18">
        <f t="shared" si="49"/>
        <v>1030</v>
      </c>
      <c r="O75" s="18">
        <f t="shared" si="49"/>
        <v>0</v>
      </c>
      <c r="P75" s="18">
        <f t="shared" si="49"/>
        <v>5130</v>
      </c>
      <c r="Q75" s="18">
        <f t="shared" si="49"/>
        <v>0</v>
      </c>
      <c r="R75" s="18">
        <f t="shared" si="49"/>
        <v>1811.2041688717431</v>
      </c>
      <c r="S75" s="20">
        <f t="shared" si="38"/>
        <v>10706.749447880424</v>
      </c>
      <c r="T75" s="768">
        <f t="shared" si="44"/>
        <v>852.6884664650521</v>
      </c>
      <c r="U75" s="865">
        <f t="shared" ref="U75:AL75" si="50">U32+U11+U53</f>
        <v>3308.75</v>
      </c>
      <c r="V75" s="775">
        <f t="shared" si="50"/>
        <v>0</v>
      </c>
      <c r="W75" s="76">
        <f t="shared" si="50"/>
        <v>35.887742159156019</v>
      </c>
      <c r="X75" s="76">
        <f t="shared" si="50"/>
        <v>56.652257582651764</v>
      </c>
      <c r="Y75" s="76">
        <f t="shared" si="50"/>
        <v>7.9421056067500073</v>
      </c>
      <c r="Z75" s="76">
        <f t="shared" si="50"/>
        <v>67.738336618974415</v>
      </c>
      <c r="AA75" s="76">
        <f t="shared" si="50"/>
        <v>304.28303752644689</v>
      </c>
      <c r="AB75" s="76">
        <f t="shared" si="50"/>
        <v>37.463301571021404</v>
      </c>
      <c r="AC75" s="76">
        <f t="shared" si="50"/>
        <v>17.713432117978648</v>
      </c>
      <c r="AD75" s="76">
        <f t="shared" si="50"/>
        <v>95.819735660384694</v>
      </c>
      <c r="AE75" s="765">
        <f t="shared" si="50"/>
        <v>229.18851762168822</v>
      </c>
      <c r="AF75" s="856">
        <f t="shared" si="50"/>
        <v>509.71669226946625</v>
      </c>
      <c r="AG75" s="500">
        <f t="shared" si="50"/>
        <v>950.29135373069528</v>
      </c>
      <c r="AH75" s="500">
        <f t="shared" si="50"/>
        <v>339.79921918938061</v>
      </c>
      <c r="AI75" s="554">
        <f t="shared" si="50"/>
        <v>11.396903682200865</v>
      </c>
      <c r="AJ75" s="529">
        <f t="shared" si="50"/>
        <v>0</v>
      </c>
      <c r="AK75" s="793">
        <f t="shared" si="50"/>
        <v>0</v>
      </c>
      <c r="AL75" s="525">
        <f t="shared" si="50"/>
        <v>0</v>
      </c>
      <c r="AM75" s="22">
        <f t="shared" si="46"/>
        <v>70770.405416745401</v>
      </c>
      <c r="AN75" s="102">
        <f t="shared" si="40"/>
        <v>26990</v>
      </c>
      <c r="AO75" s="24">
        <f t="shared" si="40"/>
        <v>0</v>
      </c>
      <c r="AP75" s="455">
        <f t="shared" si="41"/>
        <v>72.391685688143767</v>
      </c>
      <c r="AQ75" s="301">
        <f t="shared" si="42"/>
        <v>26990</v>
      </c>
    </row>
    <row r="76" spans="2:43" ht="27.75" customHeight="1" x14ac:dyDescent="0.2">
      <c r="B76" s="153" t="s">
        <v>45</v>
      </c>
      <c r="C76" s="17">
        <f t="shared" ref="C76:R76" si="51">C33+C12+C54</f>
        <v>13060</v>
      </c>
      <c r="D76" s="94">
        <f t="shared" si="51"/>
        <v>0</v>
      </c>
      <c r="E76" s="18">
        <f t="shared" si="51"/>
        <v>8826.0270026936159</v>
      </c>
      <c r="F76" s="18">
        <f t="shared" si="51"/>
        <v>8731.2157637428645</v>
      </c>
      <c r="G76" s="18">
        <f t="shared" si="51"/>
        <v>3410</v>
      </c>
      <c r="H76" s="18">
        <f t="shared" si="51"/>
        <v>8589.6095113570937</v>
      </c>
      <c r="I76" s="18">
        <f t="shared" si="51"/>
        <v>0</v>
      </c>
      <c r="J76" s="18">
        <f t="shared" si="51"/>
        <v>0</v>
      </c>
      <c r="K76" s="18">
        <f t="shared" si="51"/>
        <v>1012.8280730353853</v>
      </c>
      <c r="L76" s="18">
        <f t="shared" si="51"/>
        <v>666.16509736149635</v>
      </c>
      <c r="M76" s="18">
        <f t="shared" si="51"/>
        <v>6605.1678853377189</v>
      </c>
      <c r="N76" s="18">
        <f t="shared" si="51"/>
        <v>770</v>
      </c>
      <c r="O76" s="18">
        <f t="shared" si="51"/>
        <v>0</v>
      </c>
      <c r="P76" s="18">
        <f t="shared" si="51"/>
        <v>5320</v>
      </c>
      <c r="Q76" s="18">
        <f t="shared" si="51"/>
        <v>0</v>
      </c>
      <c r="R76" s="18">
        <f t="shared" si="51"/>
        <v>2011.2041688717431</v>
      </c>
      <c r="S76" s="20">
        <f t="shared" si="38"/>
        <v>10586.749447880424</v>
      </c>
      <c r="T76" s="768">
        <f t="shared" si="44"/>
        <v>852.6884664650521</v>
      </c>
      <c r="U76" s="865">
        <f t="shared" ref="U76:AL76" si="52">U33+U12+U54</f>
        <v>3308.75</v>
      </c>
      <c r="V76" s="862">
        <f t="shared" si="52"/>
        <v>0</v>
      </c>
      <c r="W76" s="749">
        <f t="shared" si="52"/>
        <v>35.887742159156019</v>
      </c>
      <c r="X76" s="749">
        <f t="shared" si="52"/>
        <v>56.652257582651764</v>
      </c>
      <c r="Y76" s="749">
        <f t="shared" si="52"/>
        <v>7.9421056067500073</v>
      </c>
      <c r="Z76" s="749">
        <f t="shared" si="52"/>
        <v>67.738336618974415</v>
      </c>
      <c r="AA76" s="749">
        <f t="shared" si="52"/>
        <v>304.28303752644689</v>
      </c>
      <c r="AB76" s="749">
        <f t="shared" si="52"/>
        <v>37.463301571021404</v>
      </c>
      <c r="AC76" s="749">
        <f t="shared" si="52"/>
        <v>17.713432117978648</v>
      </c>
      <c r="AD76" s="749">
        <f t="shared" si="52"/>
        <v>95.819735660384694</v>
      </c>
      <c r="AE76" s="863">
        <f t="shared" si="52"/>
        <v>229.18851762168822</v>
      </c>
      <c r="AF76" s="857">
        <f t="shared" si="52"/>
        <v>509.71669226946625</v>
      </c>
      <c r="AG76" s="750">
        <f t="shared" si="52"/>
        <v>1150.2913537306954</v>
      </c>
      <c r="AH76" s="750">
        <f t="shared" si="52"/>
        <v>339.79921918938061</v>
      </c>
      <c r="AI76" s="751">
        <f t="shared" si="52"/>
        <v>11.396903682200865</v>
      </c>
      <c r="AJ76" s="752">
        <f t="shared" si="52"/>
        <v>0</v>
      </c>
      <c r="AK76" s="852">
        <f t="shared" si="52"/>
        <v>0</v>
      </c>
      <c r="AL76" s="854">
        <f t="shared" si="52"/>
        <v>0</v>
      </c>
      <c r="AM76" s="22">
        <f t="shared" si="46"/>
        <v>73750.405416745401</v>
      </c>
      <c r="AN76" s="102">
        <f t="shared" si="40"/>
        <v>32440</v>
      </c>
      <c r="AO76" s="24">
        <f t="shared" si="40"/>
        <v>0</v>
      </c>
      <c r="AP76" s="455">
        <f t="shared" si="41"/>
        <v>69.451100716030922</v>
      </c>
      <c r="AQ76" s="301">
        <f t="shared" si="42"/>
        <v>32440</v>
      </c>
    </row>
    <row r="77" spans="2:43" ht="27.75" customHeight="1" x14ac:dyDescent="0.2">
      <c r="B77" s="151" t="s">
        <v>46</v>
      </c>
      <c r="C77" s="17">
        <f t="shared" ref="C77:R77" si="53">C34+C13+C55</f>
        <v>12760</v>
      </c>
      <c r="D77" s="94">
        <f t="shared" si="53"/>
        <v>0</v>
      </c>
      <c r="E77" s="18">
        <f t="shared" si="53"/>
        <v>6306.0270026936159</v>
      </c>
      <c r="F77" s="18">
        <f t="shared" si="53"/>
        <v>8491.2157637428645</v>
      </c>
      <c r="G77" s="18">
        <f t="shared" si="53"/>
        <v>1900</v>
      </c>
      <c r="H77" s="18">
        <f t="shared" si="53"/>
        <v>13089.609511357094</v>
      </c>
      <c r="I77" s="18">
        <f t="shared" si="53"/>
        <v>0</v>
      </c>
      <c r="J77" s="18">
        <f t="shared" si="53"/>
        <v>0</v>
      </c>
      <c r="K77" s="18">
        <f t="shared" si="53"/>
        <v>722.82807303538527</v>
      </c>
      <c r="L77" s="18">
        <f t="shared" si="53"/>
        <v>666.16509736149635</v>
      </c>
      <c r="M77" s="18">
        <f t="shared" si="53"/>
        <v>6005.1678853377189</v>
      </c>
      <c r="N77" s="18">
        <f t="shared" si="53"/>
        <v>950</v>
      </c>
      <c r="O77" s="18">
        <f t="shared" si="53"/>
        <v>0</v>
      </c>
      <c r="P77" s="18">
        <f t="shared" si="53"/>
        <v>8800</v>
      </c>
      <c r="Q77" s="18">
        <f t="shared" si="53"/>
        <v>0</v>
      </c>
      <c r="R77" s="18">
        <f t="shared" si="53"/>
        <v>1631.2041688717431</v>
      </c>
      <c r="S77" s="20">
        <f t="shared" si="38"/>
        <v>9976.7494478804238</v>
      </c>
      <c r="T77" s="768">
        <f t="shared" si="44"/>
        <v>852.6884664650521</v>
      </c>
      <c r="U77" s="865">
        <f t="shared" ref="U77:AL77" si="54">U34+U13+U55</f>
        <v>3308.75</v>
      </c>
      <c r="V77" s="775">
        <f t="shared" si="54"/>
        <v>0</v>
      </c>
      <c r="W77" s="76">
        <f t="shared" si="54"/>
        <v>35.887742159156019</v>
      </c>
      <c r="X77" s="76">
        <f t="shared" si="54"/>
        <v>56.652257582651764</v>
      </c>
      <c r="Y77" s="76">
        <f t="shared" si="54"/>
        <v>7.9421056067500073</v>
      </c>
      <c r="Z77" s="76">
        <f t="shared" si="54"/>
        <v>67.738336618974415</v>
      </c>
      <c r="AA77" s="76">
        <f t="shared" si="54"/>
        <v>304.28303752644689</v>
      </c>
      <c r="AB77" s="76">
        <f t="shared" si="54"/>
        <v>37.463301571021404</v>
      </c>
      <c r="AC77" s="76">
        <f t="shared" si="54"/>
        <v>17.713432117978648</v>
      </c>
      <c r="AD77" s="76">
        <f t="shared" si="54"/>
        <v>95.819735660384694</v>
      </c>
      <c r="AE77" s="765">
        <f t="shared" si="54"/>
        <v>229.18851762168822</v>
      </c>
      <c r="AF77" s="856">
        <f t="shared" si="54"/>
        <v>509.71669226946625</v>
      </c>
      <c r="AG77" s="500">
        <f t="shared" si="54"/>
        <v>770.29135373069528</v>
      </c>
      <c r="AH77" s="500">
        <f t="shared" si="54"/>
        <v>339.79921918938061</v>
      </c>
      <c r="AI77" s="554">
        <f t="shared" si="54"/>
        <v>11.396903682200865</v>
      </c>
      <c r="AJ77" s="529">
        <f t="shared" si="54"/>
        <v>0</v>
      </c>
      <c r="AK77" s="793">
        <f t="shared" si="54"/>
        <v>0</v>
      </c>
      <c r="AL77" s="525">
        <f t="shared" si="54"/>
        <v>0</v>
      </c>
      <c r="AM77" s="22">
        <f t="shared" si="46"/>
        <v>75460.405416745401</v>
      </c>
      <c r="AN77" s="102">
        <f t="shared" si="40"/>
        <v>29670</v>
      </c>
      <c r="AO77" s="24">
        <f t="shared" si="40"/>
        <v>0</v>
      </c>
      <c r="AP77" s="455">
        <f t="shared" si="41"/>
        <v>71.777907749536652</v>
      </c>
      <c r="AQ77" s="301">
        <f t="shared" si="42"/>
        <v>29670</v>
      </c>
    </row>
    <row r="78" spans="2:43" ht="27.75" customHeight="1" x14ac:dyDescent="0.2">
      <c r="B78" s="152" t="s">
        <v>47</v>
      </c>
      <c r="C78" s="17">
        <f t="shared" ref="C78:R78" si="55">C35+C14+C56</f>
        <v>12800</v>
      </c>
      <c r="D78" s="94">
        <f t="shared" si="55"/>
        <v>0</v>
      </c>
      <c r="E78" s="18">
        <f t="shared" si="55"/>
        <v>5766.0270026936159</v>
      </c>
      <c r="F78" s="553">
        <f t="shared" si="55"/>
        <v>8911.2157637428645</v>
      </c>
      <c r="G78" s="18">
        <f t="shared" si="55"/>
        <v>2200</v>
      </c>
      <c r="H78" s="18">
        <f t="shared" si="55"/>
        <v>8829.6095113570937</v>
      </c>
      <c r="I78" s="553">
        <f t="shared" si="55"/>
        <v>0</v>
      </c>
      <c r="J78" s="553">
        <f t="shared" si="55"/>
        <v>0</v>
      </c>
      <c r="K78" s="553">
        <f t="shared" si="55"/>
        <v>1222.8280730353854</v>
      </c>
      <c r="L78" s="553">
        <f t="shared" si="55"/>
        <v>666.16509736149635</v>
      </c>
      <c r="M78" s="553">
        <f t="shared" si="55"/>
        <v>7065.1678853377189</v>
      </c>
      <c r="N78" s="553">
        <f t="shared" si="55"/>
        <v>1040</v>
      </c>
      <c r="O78" s="553">
        <f t="shared" si="55"/>
        <v>0</v>
      </c>
      <c r="P78" s="18">
        <f t="shared" si="55"/>
        <v>5430</v>
      </c>
      <c r="Q78" s="18">
        <f t="shared" si="55"/>
        <v>0</v>
      </c>
      <c r="R78" s="18">
        <f t="shared" si="55"/>
        <v>1921.2041688717431</v>
      </c>
      <c r="S78" s="20">
        <f t="shared" si="38"/>
        <v>11006.749447880424</v>
      </c>
      <c r="T78" s="768">
        <f t="shared" si="44"/>
        <v>852.6884664650521</v>
      </c>
      <c r="U78" s="865">
        <f t="shared" ref="U78:AL78" si="56">U35+U14+U56</f>
        <v>3308.75</v>
      </c>
      <c r="V78" s="775">
        <f t="shared" si="56"/>
        <v>0</v>
      </c>
      <c r="W78" s="76">
        <f t="shared" si="56"/>
        <v>35.887742159156019</v>
      </c>
      <c r="X78" s="76">
        <f t="shared" si="56"/>
        <v>56.652257582651764</v>
      </c>
      <c r="Y78" s="76">
        <f t="shared" si="56"/>
        <v>7.9421056067500073</v>
      </c>
      <c r="Z78" s="76">
        <f t="shared" si="56"/>
        <v>67.738336618974415</v>
      </c>
      <c r="AA78" s="76">
        <f t="shared" si="56"/>
        <v>304.28303752644689</v>
      </c>
      <c r="AB78" s="76">
        <f t="shared" si="56"/>
        <v>37.463301571021404</v>
      </c>
      <c r="AC78" s="76">
        <f t="shared" si="56"/>
        <v>17.713432117978648</v>
      </c>
      <c r="AD78" s="76">
        <f t="shared" si="56"/>
        <v>95.819735660384694</v>
      </c>
      <c r="AE78" s="765">
        <f t="shared" si="56"/>
        <v>229.18851762168822</v>
      </c>
      <c r="AF78" s="856">
        <f t="shared" si="56"/>
        <v>509.71669226946625</v>
      </c>
      <c r="AG78" s="500">
        <f t="shared" si="56"/>
        <v>1060.2913537306954</v>
      </c>
      <c r="AH78" s="500">
        <f t="shared" si="56"/>
        <v>339.79921918938061</v>
      </c>
      <c r="AI78" s="554">
        <f t="shared" si="56"/>
        <v>11.396903682200865</v>
      </c>
      <c r="AJ78" s="529">
        <f t="shared" si="56"/>
        <v>0</v>
      </c>
      <c r="AK78" s="793">
        <f t="shared" si="56"/>
        <v>0</v>
      </c>
      <c r="AL78" s="525">
        <f t="shared" si="56"/>
        <v>0</v>
      </c>
      <c r="AM78" s="22">
        <f t="shared" si="46"/>
        <v>71020.405416745401</v>
      </c>
      <c r="AN78" s="102">
        <f t="shared" si="40"/>
        <v>27270</v>
      </c>
      <c r="AO78" s="24">
        <f t="shared" si="40"/>
        <v>0</v>
      </c>
      <c r="AP78" s="455">
        <f t="shared" si="41"/>
        <v>72.255684688269582</v>
      </c>
      <c r="AQ78" s="301">
        <f t="shared" si="42"/>
        <v>27270</v>
      </c>
    </row>
    <row r="79" spans="2:43" ht="27.75" customHeight="1" x14ac:dyDescent="0.2">
      <c r="B79" s="151" t="s">
        <v>48</v>
      </c>
      <c r="C79" s="17">
        <f t="shared" ref="C79:R79" si="57">C36+C15+C57</f>
        <v>13080</v>
      </c>
      <c r="D79" s="94">
        <f t="shared" si="57"/>
        <v>0</v>
      </c>
      <c r="E79" s="18">
        <f t="shared" si="57"/>
        <v>6106.0270026936159</v>
      </c>
      <c r="F79" s="553">
        <f t="shared" si="57"/>
        <v>10511.215763742865</v>
      </c>
      <c r="G79" s="18">
        <f t="shared" si="57"/>
        <v>1550</v>
      </c>
      <c r="H79" s="18">
        <f t="shared" si="57"/>
        <v>13669.609511357094</v>
      </c>
      <c r="I79" s="553">
        <f t="shared" si="57"/>
        <v>0</v>
      </c>
      <c r="J79" s="553">
        <f t="shared" si="57"/>
        <v>0</v>
      </c>
      <c r="K79" s="553">
        <f t="shared" si="57"/>
        <v>1392.8280730353854</v>
      </c>
      <c r="L79" s="553">
        <f t="shared" si="57"/>
        <v>666.16509736149635</v>
      </c>
      <c r="M79" s="553">
        <f t="shared" si="57"/>
        <v>6475.1678853377189</v>
      </c>
      <c r="N79" s="553">
        <f t="shared" si="57"/>
        <v>850</v>
      </c>
      <c r="O79" s="553">
        <f t="shared" si="57"/>
        <v>0</v>
      </c>
      <c r="P79" s="18">
        <f t="shared" si="57"/>
        <v>4480</v>
      </c>
      <c r="Q79" s="18">
        <f t="shared" si="57"/>
        <v>0</v>
      </c>
      <c r="R79" s="18">
        <f t="shared" si="57"/>
        <v>2281.2041688717431</v>
      </c>
      <c r="S79" s="20">
        <f t="shared" si="38"/>
        <v>10706.749447880424</v>
      </c>
      <c r="T79" s="768">
        <f t="shared" si="44"/>
        <v>852.6884664650521</v>
      </c>
      <c r="U79" s="865">
        <f t="shared" ref="U79:AL79" si="58">U36+U15+U57</f>
        <v>3308.75</v>
      </c>
      <c r="V79" s="775">
        <f t="shared" si="58"/>
        <v>0</v>
      </c>
      <c r="W79" s="76">
        <f t="shared" si="58"/>
        <v>35.887742159156019</v>
      </c>
      <c r="X79" s="76">
        <f t="shared" si="58"/>
        <v>56.652257582651764</v>
      </c>
      <c r="Y79" s="76">
        <f t="shared" si="58"/>
        <v>7.9421056067500073</v>
      </c>
      <c r="Z79" s="76">
        <f t="shared" si="58"/>
        <v>67.738336618974415</v>
      </c>
      <c r="AA79" s="76">
        <f t="shared" si="58"/>
        <v>304.28303752644689</v>
      </c>
      <c r="AB79" s="76">
        <f t="shared" si="58"/>
        <v>37.463301571021404</v>
      </c>
      <c r="AC79" s="76">
        <f t="shared" si="58"/>
        <v>17.713432117978648</v>
      </c>
      <c r="AD79" s="76">
        <f t="shared" si="58"/>
        <v>95.819735660384694</v>
      </c>
      <c r="AE79" s="765">
        <f t="shared" si="58"/>
        <v>229.18851762168822</v>
      </c>
      <c r="AF79" s="856">
        <f t="shared" si="58"/>
        <v>509.71669226946625</v>
      </c>
      <c r="AG79" s="500">
        <f t="shared" si="58"/>
        <v>1420.2913537306954</v>
      </c>
      <c r="AH79" s="500">
        <f t="shared" si="58"/>
        <v>339.79921918938061</v>
      </c>
      <c r="AI79" s="554">
        <f t="shared" si="58"/>
        <v>11.396903682200865</v>
      </c>
      <c r="AJ79" s="529">
        <f t="shared" si="58"/>
        <v>0</v>
      </c>
      <c r="AK79" s="793">
        <f t="shared" si="58"/>
        <v>0</v>
      </c>
      <c r="AL79" s="525">
        <f t="shared" si="58"/>
        <v>0</v>
      </c>
      <c r="AM79" s="22">
        <f t="shared" si="46"/>
        <v>75930.405416745401</v>
      </c>
      <c r="AN79" s="102">
        <f t="shared" si="40"/>
        <v>38470</v>
      </c>
      <c r="AO79" s="24">
        <f t="shared" si="40"/>
        <v>0</v>
      </c>
      <c r="AP79" s="455">
        <f t="shared" si="41"/>
        <v>66.37249679329463</v>
      </c>
      <c r="AQ79" s="301">
        <f t="shared" si="42"/>
        <v>38470</v>
      </c>
    </row>
    <row r="80" spans="2:43" ht="27.75" customHeight="1" x14ac:dyDescent="0.2">
      <c r="B80" s="152" t="s">
        <v>49</v>
      </c>
      <c r="C80" s="17">
        <f t="shared" ref="C80:R80" si="59">C37+C16+C58</f>
        <v>11880</v>
      </c>
      <c r="D80" s="94">
        <f t="shared" si="59"/>
        <v>0</v>
      </c>
      <c r="E80" s="18">
        <f t="shared" si="59"/>
        <v>6206.0270026936159</v>
      </c>
      <c r="F80" s="553">
        <f t="shared" si="59"/>
        <v>8551.2157637428645</v>
      </c>
      <c r="G80" s="18">
        <f t="shared" si="59"/>
        <v>3000</v>
      </c>
      <c r="H80" s="18">
        <f t="shared" si="59"/>
        <v>7149.6095113570946</v>
      </c>
      <c r="I80" s="553">
        <f t="shared" si="59"/>
        <v>0</v>
      </c>
      <c r="J80" s="553">
        <f t="shared" si="59"/>
        <v>0</v>
      </c>
      <c r="K80" s="553">
        <f t="shared" si="59"/>
        <v>792.82807303538527</v>
      </c>
      <c r="L80" s="553">
        <f t="shared" si="59"/>
        <v>666.16509736149635</v>
      </c>
      <c r="M80" s="553">
        <f t="shared" si="59"/>
        <v>6135.1678853377189</v>
      </c>
      <c r="N80" s="553">
        <f t="shared" si="59"/>
        <v>840</v>
      </c>
      <c r="O80" s="553">
        <f t="shared" si="59"/>
        <v>0</v>
      </c>
      <c r="P80" s="18">
        <f t="shared" si="59"/>
        <v>5340</v>
      </c>
      <c r="Q80" s="18">
        <f t="shared" si="59"/>
        <v>0</v>
      </c>
      <c r="R80" s="18">
        <f t="shared" si="59"/>
        <v>1701.2041688717431</v>
      </c>
      <c r="S80" s="20">
        <f t="shared" si="38"/>
        <v>11886.749447880424</v>
      </c>
      <c r="T80" s="768">
        <f t="shared" si="44"/>
        <v>852.6884664650521</v>
      </c>
      <c r="U80" s="865">
        <f t="shared" ref="U80:AL80" si="60">U37+U16+U58</f>
        <v>3308.75</v>
      </c>
      <c r="V80" s="775">
        <f t="shared" si="60"/>
        <v>0</v>
      </c>
      <c r="W80" s="76">
        <f t="shared" si="60"/>
        <v>35.887742159156019</v>
      </c>
      <c r="X80" s="76">
        <f t="shared" si="60"/>
        <v>56.652257582651764</v>
      </c>
      <c r="Y80" s="76">
        <f t="shared" si="60"/>
        <v>7.9421056067500073</v>
      </c>
      <c r="Z80" s="76">
        <f t="shared" si="60"/>
        <v>67.738336618974415</v>
      </c>
      <c r="AA80" s="76">
        <f t="shared" si="60"/>
        <v>304.28303752644689</v>
      </c>
      <c r="AB80" s="76">
        <f t="shared" si="60"/>
        <v>37.463301571021404</v>
      </c>
      <c r="AC80" s="76">
        <f t="shared" si="60"/>
        <v>17.713432117978648</v>
      </c>
      <c r="AD80" s="76">
        <f t="shared" si="60"/>
        <v>95.819735660384694</v>
      </c>
      <c r="AE80" s="765">
        <f t="shared" si="60"/>
        <v>229.18851762168822</v>
      </c>
      <c r="AF80" s="856">
        <f t="shared" si="60"/>
        <v>509.71669226946625</v>
      </c>
      <c r="AG80" s="500">
        <f t="shared" si="60"/>
        <v>840.29135373069528</v>
      </c>
      <c r="AH80" s="500">
        <f t="shared" si="60"/>
        <v>339.79921918938061</v>
      </c>
      <c r="AI80" s="554">
        <f t="shared" si="60"/>
        <v>11.396903682200865</v>
      </c>
      <c r="AJ80" s="529">
        <f t="shared" si="60"/>
        <v>0</v>
      </c>
      <c r="AK80" s="793">
        <f t="shared" si="60"/>
        <v>0</v>
      </c>
      <c r="AL80" s="525">
        <f t="shared" si="60"/>
        <v>0</v>
      </c>
      <c r="AM80" s="22">
        <f t="shared" si="46"/>
        <v>68310.405416745387</v>
      </c>
      <c r="AN80" s="102">
        <f t="shared" si="40"/>
        <v>26940</v>
      </c>
      <c r="AO80" s="24">
        <f t="shared" si="40"/>
        <v>0</v>
      </c>
      <c r="AP80" s="455">
        <f t="shared" si="41"/>
        <v>71.71665581670706</v>
      </c>
      <c r="AQ80" s="301">
        <f>AN80+AO80</f>
        <v>26940</v>
      </c>
    </row>
    <row r="81" spans="2:43" ht="27.75" customHeight="1" x14ac:dyDescent="0.2">
      <c r="B81" s="152" t="s">
        <v>50</v>
      </c>
      <c r="C81" s="17">
        <f t="shared" ref="C81:R81" si="61">C38+C17+C59</f>
        <v>12820</v>
      </c>
      <c r="D81" s="94">
        <f t="shared" si="61"/>
        <v>0</v>
      </c>
      <c r="E81" s="18">
        <f t="shared" si="61"/>
        <v>5206.0270026936159</v>
      </c>
      <c r="F81" s="553">
        <f t="shared" si="61"/>
        <v>7031.2157637428645</v>
      </c>
      <c r="G81" s="18">
        <f t="shared" si="61"/>
        <v>2400</v>
      </c>
      <c r="H81" s="18">
        <f t="shared" si="61"/>
        <v>9209.6095113570937</v>
      </c>
      <c r="I81" s="553">
        <f t="shared" si="61"/>
        <v>0</v>
      </c>
      <c r="J81" s="553">
        <f t="shared" si="61"/>
        <v>0</v>
      </c>
      <c r="K81" s="553">
        <f t="shared" si="61"/>
        <v>812.82807303538527</v>
      </c>
      <c r="L81" s="553">
        <f t="shared" si="61"/>
        <v>666.16509736149635</v>
      </c>
      <c r="M81" s="553">
        <f t="shared" si="61"/>
        <v>6715.1678853377189</v>
      </c>
      <c r="N81" s="553">
        <f t="shared" si="61"/>
        <v>840</v>
      </c>
      <c r="O81" s="553">
        <f t="shared" si="61"/>
        <v>0</v>
      </c>
      <c r="P81" s="18">
        <f t="shared" si="61"/>
        <v>5020</v>
      </c>
      <c r="Q81" s="18">
        <f t="shared" si="61"/>
        <v>0</v>
      </c>
      <c r="R81" s="18">
        <f t="shared" si="61"/>
        <v>1761.2041688717431</v>
      </c>
      <c r="S81" s="20">
        <f t="shared" si="38"/>
        <v>11986.749447880424</v>
      </c>
      <c r="T81" s="768">
        <f t="shared" si="44"/>
        <v>852.6884664650521</v>
      </c>
      <c r="U81" s="865">
        <f t="shared" ref="U81:AL81" si="62">U38+U17+U59</f>
        <v>3308.75</v>
      </c>
      <c r="V81" s="775">
        <f t="shared" si="62"/>
        <v>0</v>
      </c>
      <c r="W81" s="76">
        <f t="shared" si="62"/>
        <v>35.887742159156019</v>
      </c>
      <c r="X81" s="76">
        <f t="shared" si="62"/>
        <v>56.652257582651764</v>
      </c>
      <c r="Y81" s="76">
        <f t="shared" si="62"/>
        <v>7.9421056067500073</v>
      </c>
      <c r="Z81" s="76">
        <f t="shared" si="62"/>
        <v>67.738336618974415</v>
      </c>
      <c r="AA81" s="76">
        <f t="shared" si="62"/>
        <v>304.28303752644689</v>
      </c>
      <c r="AB81" s="76">
        <f t="shared" si="62"/>
        <v>37.463301571021404</v>
      </c>
      <c r="AC81" s="76">
        <f t="shared" si="62"/>
        <v>17.713432117978648</v>
      </c>
      <c r="AD81" s="76">
        <f t="shared" si="62"/>
        <v>95.819735660384694</v>
      </c>
      <c r="AE81" s="765">
        <f t="shared" si="62"/>
        <v>229.18851762168822</v>
      </c>
      <c r="AF81" s="856">
        <f t="shared" si="62"/>
        <v>509.71669226946625</v>
      </c>
      <c r="AG81" s="500">
        <f t="shared" si="62"/>
        <v>900.29135373069528</v>
      </c>
      <c r="AH81" s="500">
        <f t="shared" si="62"/>
        <v>339.79921918938061</v>
      </c>
      <c r="AI81" s="554">
        <f t="shared" si="62"/>
        <v>11.396903682200865</v>
      </c>
      <c r="AJ81" s="529">
        <f t="shared" si="62"/>
        <v>0</v>
      </c>
      <c r="AK81" s="793">
        <f t="shared" si="62"/>
        <v>0</v>
      </c>
      <c r="AL81" s="525">
        <f t="shared" si="62"/>
        <v>0</v>
      </c>
      <c r="AM81" s="22">
        <f t="shared" si="46"/>
        <v>68630.405416745387</v>
      </c>
      <c r="AN81" s="102">
        <f t="shared" si="40"/>
        <v>31870</v>
      </c>
      <c r="AO81" s="24">
        <f t="shared" si="40"/>
        <v>0</v>
      </c>
      <c r="AP81" s="455">
        <f t="shared" si="41"/>
        <v>68.288685137294166</v>
      </c>
      <c r="AQ81" s="301">
        <f t="shared" si="42"/>
        <v>31870</v>
      </c>
    </row>
    <row r="82" spans="2:43" ht="27.75" customHeight="1" x14ac:dyDescent="0.2">
      <c r="B82" s="151" t="s">
        <v>51</v>
      </c>
      <c r="C82" s="17">
        <f t="shared" ref="C82:R82" si="63">C39+C18+C60</f>
        <v>12430</v>
      </c>
      <c r="D82" s="94">
        <f t="shared" si="63"/>
        <v>0</v>
      </c>
      <c r="E82" s="18">
        <f t="shared" si="63"/>
        <v>9206.0270026936159</v>
      </c>
      <c r="F82" s="553">
        <f t="shared" si="63"/>
        <v>7271.2157637428645</v>
      </c>
      <c r="G82" s="18">
        <f t="shared" si="63"/>
        <v>3040</v>
      </c>
      <c r="H82" s="18">
        <f t="shared" si="63"/>
        <v>11449.609511357094</v>
      </c>
      <c r="I82" s="553">
        <f t="shared" si="63"/>
        <v>0</v>
      </c>
      <c r="J82" s="553">
        <f t="shared" si="63"/>
        <v>0</v>
      </c>
      <c r="K82" s="553">
        <f t="shared" si="63"/>
        <v>992.82807303538527</v>
      </c>
      <c r="L82" s="553">
        <f t="shared" si="63"/>
        <v>666.16509736149635</v>
      </c>
      <c r="M82" s="553">
        <f t="shared" si="63"/>
        <v>7915.1678853377189</v>
      </c>
      <c r="N82" s="553">
        <f t="shared" si="63"/>
        <v>910</v>
      </c>
      <c r="O82" s="553">
        <f t="shared" si="63"/>
        <v>0</v>
      </c>
      <c r="P82" s="18">
        <f t="shared" si="63"/>
        <v>7140</v>
      </c>
      <c r="Q82" s="18">
        <f t="shared" si="63"/>
        <v>0</v>
      </c>
      <c r="R82" s="18">
        <f t="shared" si="63"/>
        <v>1831.2041688717431</v>
      </c>
      <c r="S82" s="20">
        <f t="shared" si="38"/>
        <v>11276.749447880424</v>
      </c>
      <c r="T82" s="768">
        <f t="shared" si="44"/>
        <v>852.6884664650521</v>
      </c>
      <c r="U82" s="865">
        <f t="shared" ref="U82:AL82" si="64">U39+U18+U60</f>
        <v>3308.75</v>
      </c>
      <c r="V82" s="775">
        <f t="shared" si="64"/>
        <v>0</v>
      </c>
      <c r="W82" s="76">
        <f t="shared" si="64"/>
        <v>35.887742159156019</v>
      </c>
      <c r="X82" s="76">
        <f t="shared" si="64"/>
        <v>56.652257582651764</v>
      </c>
      <c r="Y82" s="76">
        <f t="shared" si="64"/>
        <v>7.9421056067500073</v>
      </c>
      <c r="Z82" s="76">
        <f t="shared" si="64"/>
        <v>67.738336618974415</v>
      </c>
      <c r="AA82" s="76">
        <f t="shared" si="64"/>
        <v>304.28303752644689</v>
      </c>
      <c r="AB82" s="76">
        <f t="shared" si="64"/>
        <v>37.463301571021404</v>
      </c>
      <c r="AC82" s="76">
        <f t="shared" si="64"/>
        <v>17.713432117978648</v>
      </c>
      <c r="AD82" s="76">
        <f t="shared" si="64"/>
        <v>95.819735660384694</v>
      </c>
      <c r="AE82" s="765">
        <f t="shared" si="64"/>
        <v>229.18851762168822</v>
      </c>
      <c r="AF82" s="856">
        <f t="shared" si="64"/>
        <v>509.71669226946625</v>
      </c>
      <c r="AG82" s="500">
        <f t="shared" si="64"/>
        <v>970.29135373069528</v>
      </c>
      <c r="AH82" s="500">
        <f t="shared" si="64"/>
        <v>339.79921918938061</v>
      </c>
      <c r="AI82" s="554">
        <f t="shared" si="64"/>
        <v>11.396903682200865</v>
      </c>
      <c r="AJ82" s="529">
        <f t="shared" si="64"/>
        <v>0</v>
      </c>
      <c r="AK82" s="793">
        <f t="shared" si="64"/>
        <v>0</v>
      </c>
      <c r="AL82" s="525">
        <f t="shared" si="64"/>
        <v>0</v>
      </c>
      <c r="AM82" s="22">
        <f t="shared" si="46"/>
        <v>78290.405416745401</v>
      </c>
      <c r="AN82" s="102">
        <f t="shared" si="40"/>
        <v>25790</v>
      </c>
      <c r="AO82" s="24">
        <f t="shared" si="40"/>
        <v>0</v>
      </c>
      <c r="AP82" s="455">
        <f t="shared" si="41"/>
        <v>75.221080378448761</v>
      </c>
      <c r="AQ82" s="301">
        <f t="shared" si="42"/>
        <v>25790</v>
      </c>
    </row>
    <row r="83" spans="2:43" ht="27.75" customHeight="1" thickBot="1" x14ac:dyDescent="0.25">
      <c r="B83" s="154" t="s">
        <v>52</v>
      </c>
      <c r="C83" s="295">
        <f t="shared" ref="C83:Q83" si="65">C40+C19+C61</f>
        <v>10300</v>
      </c>
      <c r="D83" s="295">
        <f t="shared" si="65"/>
        <v>26880</v>
      </c>
      <c r="E83" s="98">
        <f t="shared" si="65"/>
        <v>5206.0270026936159</v>
      </c>
      <c r="F83" s="623">
        <f t="shared" si="65"/>
        <v>8171.2157637428645</v>
      </c>
      <c r="G83" s="98">
        <f t="shared" si="65"/>
        <v>1950</v>
      </c>
      <c r="H83" s="98">
        <f t="shared" si="65"/>
        <v>6929.6095113570946</v>
      </c>
      <c r="I83" s="623">
        <f t="shared" si="65"/>
        <v>0</v>
      </c>
      <c r="J83" s="623">
        <f t="shared" si="65"/>
        <v>0</v>
      </c>
      <c r="K83" s="623">
        <f t="shared" si="65"/>
        <v>13696.828073035385</v>
      </c>
      <c r="L83" s="623">
        <f t="shared" si="65"/>
        <v>666.16509736149635</v>
      </c>
      <c r="M83" s="623">
        <f t="shared" si="65"/>
        <v>7015.1678853377189</v>
      </c>
      <c r="N83" s="623">
        <f t="shared" si="65"/>
        <v>420</v>
      </c>
      <c r="O83" s="623">
        <f t="shared" si="65"/>
        <v>0</v>
      </c>
      <c r="P83" s="98">
        <f t="shared" si="65"/>
        <v>5070</v>
      </c>
      <c r="Q83" s="98">
        <f t="shared" si="65"/>
        <v>0</v>
      </c>
      <c r="R83" s="98">
        <f>R40+R19+R61</f>
        <v>2479.2041688717431</v>
      </c>
      <c r="S83" s="296">
        <f>S19+S40</f>
        <v>11486.749447880424</v>
      </c>
      <c r="T83" s="868">
        <f t="shared" si="44"/>
        <v>1872.688466465052</v>
      </c>
      <c r="U83" s="866">
        <f t="shared" ref="U83:AL83" si="66">U40+U19+U61</f>
        <v>3308.75</v>
      </c>
      <c r="V83" s="860">
        <f t="shared" si="66"/>
        <v>0</v>
      </c>
      <c r="W83" s="666">
        <f t="shared" si="66"/>
        <v>35.887742159156019</v>
      </c>
      <c r="X83" s="666">
        <f t="shared" si="66"/>
        <v>56.652257582651764</v>
      </c>
      <c r="Y83" s="666">
        <f t="shared" si="66"/>
        <v>7.9421056067500073</v>
      </c>
      <c r="Z83" s="666">
        <f t="shared" si="66"/>
        <v>67.738336618974415</v>
      </c>
      <c r="AA83" s="666">
        <f t="shared" si="66"/>
        <v>304.28303752644689</v>
      </c>
      <c r="AB83" s="666">
        <f t="shared" si="66"/>
        <v>37.463301571021404</v>
      </c>
      <c r="AC83" s="666">
        <f t="shared" si="66"/>
        <v>17.713432117978648</v>
      </c>
      <c r="AD83" s="666">
        <f t="shared" si="66"/>
        <v>1115.8197356603846</v>
      </c>
      <c r="AE83" s="861">
        <f t="shared" si="66"/>
        <v>229.18851762168822</v>
      </c>
      <c r="AF83" s="855">
        <f t="shared" si="66"/>
        <v>509.71669226946625</v>
      </c>
      <c r="AG83" s="688">
        <f t="shared" si="66"/>
        <v>1618.2913537306954</v>
      </c>
      <c r="AH83" s="688">
        <f t="shared" si="66"/>
        <v>339.79921918938061</v>
      </c>
      <c r="AI83" s="689">
        <f t="shared" si="66"/>
        <v>11.396903682200865</v>
      </c>
      <c r="AJ83" s="667">
        <f t="shared" si="66"/>
        <v>0</v>
      </c>
      <c r="AK83" s="851">
        <f t="shared" si="66"/>
        <v>0</v>
      </c>
      <c r="AL83" s="853">
        <f t="shared" si="66"/>
        <v>0</v>
      </c>
      <c r="AM83" s="460">
        <f t="shared" si="46"/>
        <v>105452.40541674542</v>
      </c>
      <c r="AN83" s="299">
        <f t="shared" si="40"/>
        <v>26360</v>
      </c>
      <c r="AO83" s="670">
        <f t="shared" si="40"/>
        <v>0</v>
      </c>
      <c r="AP83" s="671">
        <f t="shared" si="41"/>
        <v>80.001882283644889</v>
      </c>
      <c r="AQ83" s="692">
        <f t="shared" si="42"/>
        <v>26360</v>
      </c>
    </row>
    <row r="84" spans="2:43" ht="26.25" customHeight="1" thickBot="1" x14ac:dyDescent="0.25">
      <c r="B84" s="35" t="s">
        <v>53</v>
      </c>
      <c r="C84" s="82">
        <f t="shared" ref="C84:AL84" si="67">SUM(C72:C83)</f>
        <v>148720</v>
      </c>
      <c r="D84" s="82">
        <f t="shared" si="67"/>
        <v>26880</v>
      </c>
      <c r="E84" s="83">
        <f t="shared" si="67"/>
        <v>77052.32403232342</v>
      </c>
      <c r="F84" s="83">
        <f t="shared" si="67"/>
        <v>105404.58916491435</v>
      </c>
      <c r="G84" s="83">
        <f t="shared" si="67"/>
        <v>28970</v>
      </c>
      <c r="H84" s="83">
        <f t="shared" si="67"/>
        <v>119075.31413628512</v>
      </c>
      <c r="I84" s="83">
        <f t="shared" si="67"/>
        <v>0</v>
      </c>
      <c r="J84" s="83">
        <f>SUM(J72:J83)</f>
        <v>0</v>
      </c>
      <c r="K84" s="115">
        <f t="shared" si="67"/>
        <v>23757.936876424625</v>
      </c>
      <c r="L84" s="83">
        <f t="shared" si="67"/>
        <v>7993.9811683379548</v>
      </c>
      <c r="M84" s="83">
        <f t="shared" si="67"/>
        <v>78942.014624052623</v>
      </c>
      <c r="N84" s="83">
        <f t="shared" si="67"/>
        <v>9490</v>
      </c>
      <c r="O84" s="83">
        <f t="shared" si="67"/>
        <v>0</v>
      </c>
      <c r="P84" s="83">
        <f t="shared" si="67"/>
        <v>66230</v>
      </c>
      <c r="Q84" s="83">
        <f t="shared" si="67"/>
        <v>0</v>
      </c>
      <c r="R84" s="83">
        <f t="shared" si="67"/>
        <v>22682.45002646092</v>
      </c>
      <c r="S84" s="84">
        <f t="shared" si="67"/>
        <v>133860.99337456509</v>
      </c>
      <c r="T84" s="769">
        <f t="shared" si="67"/>
        <v>11252.261597580626</v>
      </c>
      <c r="U84" s="772">
        <f t="shared" si="67"/>
        <v>39705</v>
      </c>
      <c r="V84" s="530">
        <f t="shared" si="67"/>
        <v>0</v>
      </c>
      <c r="W84" s="85">
        <f t="shared" si="67"/>
        <v>430.65290590987212</v>
      </c>
      <c r="X84" s="85">
        <f t="shared" si="67"/>
        <v>679.82709099182102</v>
      </c>
      <c r="Y84" s="85">
        <f t="shared" si="67"/>
        <v>95.30526728100007</v>
      </c>
      <c r="Z84" s="85">
        <f t="shared" si="67"/>
        <v>812.86003942769321</v>
      </c>
      <c r="AA84" s="85">
        <f t="shared" si="67"/>
        <v>3651.3964503173634</v>
      </c>
      <c r="AB84" s="85">
        <f t="shared" si="67"/>
        <v>449.55961885225696</v>
      </c>
      <c r="AC84" s="85">
        <f t="shared" si="67"/>
        <v>212.56118541574372</v>
      </c>
      <c r="AD84" s="85">
        <f t="shared" si="67"/>
        <v>2169.836827924616</v>
      </c>
      <c r="AE84" s="87">
        <f t="shared" si="67"/>
        <v>2750.2622114602596</v>
      </c>
      <c r="AF84" s="183">
        <f t="shared" si="67"/>
        <v>6116.6003072335943</v>
      </c>
      <c r="AG84" s="120">
        <f t="shared" si="67"/>
        <v>12351.496244768347</v>
      </c>
      <c r="AH84" s="419">
        <f t="shared" si="67"/>
        <v>4077.5906302725666</v>
      </c>
      <c r="AI84" s="183">
        <f t="shared" si="67"/>
        <v>136.7628441864104</v>
      </c>
      <c r="AJ84" s="530">
        <f t="shared" si="67"/>
        <v>0</v>
      </c>
      <c r="AK84" s="196">
        <f t="shared" si="67"/>
        <v>0</v>
      </c>
      <c r="AL84" s="598">
        <f t="shared" si="67"/>
        <v>0</v>
      </c>
      <c r="AM84" s="36">
        <f>SUM(C84:S84)+T84+U84+AJ84+AK84+AL84</f>
        <v>900016.8650009447</v>
      </c>
      <c r="AN84" s="324">
        <f>SUM(AN72:AN83)</f>
        <v>356055</v>
      </c>
      <c r="AO84" s="266">
        <f>SUM(AO72:AO83)</f>
        <v>0</v>
      </c>
      <c r="AP84" s="454">
        <f t="shared" si="41"/>
        <v>71.653293898137576</v>
      </c>
      <c r="AQ84" s="200">
        <f t="shared" si="42"/>
        <v>356055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8" spans="2:10" ht="16.5" x14ac:dyDescent="0.25">
      <c r="B108" s="1074"/>
      <c r="C108" s="1074"/>
      <c r="D108" s="1074"/>
      <c r="E108" s="1074"/>
      <c r="F108" s="1074"/>
      <c r="G108" s="1074"/>
      <c r="H108" s="1074"/>
      <c r="I108" s="1074"/>
      <c r="J108" s="1074"/>
    </row>
    <row r="109" spans="2:10" ht="16.5" x14ac:dyDescent="0.25">
      <c r="B109" s="1073"/>
      <c r="C109" s="1073"/>
      <c r="D109" s="1073"/>
      <c r="E109" s="1073"/>
      <c r="F109" s="1073"/>
      <c r="G109" s="1073"/>
      <c r="H109" s="1073"/>
      <c r="I109" s="1073"/>
      <c r="J109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9:J109"/>
    <mergeCell ref="B67:AQ67"/>
    <mergeCell ref="B68:AQ68"/>
    <mergeCell ref="B108:J108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verticalDpi="4" r:id="rId1"/>
  <drawing r:id="rId2"/>
  <legacyDrawing r:id="rId3"/>
  <oleObjects>
    <mc:AlternateContent xmlns:mc="http://schemas.openxmlformats.org/markup-compatibility/2006">
      <mc:Choice Requires="x14">
        <oleObject progId="Word.Document.8" shapeId="194561" r:id="rId4">
          <objectPr defaultSize="0" r:id="rId5">
            <anchor moveWithCells="1" sizeWithCells="1">
              <from>
                <xdr:col>1</xdr:col>
                <xdr:colOff>714375</xdr:colOff>
                <xdr:row>0</xdr:row>
                <xdr:rowOff>190500</xdr:rowOff>
              </from>
              <to>
                <xdr:col>2</xdr:col>
                <xdr:colOff>762000</xdr:colOff>
                <xdr:row>3</xdr:row>
                <xdr:rowOff>152400</xdr:rowOff>
              </to>
            </anchor>
          </objectPr>
        </oleObject>
      </mc:Choice>
      <mc:Fallback>
        <oleObject progId="Word.Document.8" shapeId="19456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Q110"/>
  <sheetViews>
    <sheetView topLeftCell="H58" zoomScale="69" zoomScaleNormal="69" workbookViewId="0">
      <selection activeCell="AM84" sqref="AM84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3.7109375" style="1" customWidth="1"/>
    <col min="4" max="4" width="19.7109375" style="1" customWidth="1"/>
    <col min="5" max="5" width="12.7109375" style="1" customWidth="1"/>
    <col min="6" max="6" width="13.7109375" style="1" customWidth="1"/>
    <col min="7" max="7" width="14.5703125" style="1" customWidth="1"/>
    <col min="8" max="8" width="12.7109375" style="1" customWidth="1"/>
    <col min="9" max="9" width="15.85546875" style="1" bestFit="1" customWidth="1"/>
    <col min="10" max="10" width="15.5703125" style="1" customWidth="1"/>
    <col min="11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253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>
        <v>46080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75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6100</v>
      </c>
      <c r="D8" s="295"/>
      <c r="E8" s="295"/>
      <c r="F8" s="295">
        <v>3360</v>
      </c>
      <c r="G8" s="295">
        <v>780</v>
      </c>
      <c r="H8" s="295">
        <v>7700</v>
      </c>
      <c r="I8" s="465"/>
      <c r="J8" s="18"/>
      <c r="K8" s="18">
        <v>30</v>
      </c>
      <c r="L8" s="465"/>
      <c r="M8" s="295">
        <v>550</v>
      </c>
      <c r="N8" s="295">
        <v>620</v>
      </c>
      <c r="O8" s="465"/>
      <c r="P8" s="295">
        <v>3420</v>
      </c>
      <c r="Q8" s="295"/>
      <c r="R8" s="295">
        <f>SUM(AF8:AI8)</f>
        <v>130</v>
      </c>
      <c r="S8" s="497">
        <v>250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295">
        <v>130</v>
      </c>
      <c r="AH8" s="494"/>
      <c r="AI8" s="835"/>
      <c r="AJ8" s="77">
        <v>0</v>
      </c>
      <c r="AK8" s="21">
        <v>0</v>
      </c>
      <c r="AL8" s="525">
        <v>0</v>
      </c>
      <c r="AM8" s="27">
        <f t="shared" ref="AM8:AM20" si="0">SUM(C8:S8)+T8+U8+AJ8+AK8+AL8</f>
        <v>22940</v>
      </c>
      <c r="AN8" s="896">
        <v>24680</v>
      </c>
      <c r="AO8" s="281">
        <v>0</v>
      </c>
      <c r="AP8" s="14">
        <f t="shared" ref="AP8:AP20" si="1">(AM8*100)/(AM8+AQ8)</f>
        <v>48.173036539269212</v>
      </c>
      <c r="AQ8" s="550">
        <f t="shared" ref="AQ8:AQ20" si="2">AN8+AO8</f>
        <v>24680</v>
      </c>
    </row>
    <row r="9" spans="2:43" ht="26.25" customHeight="1" x14ac:dyDescent="0.2">
      <c r="B9" s="151" t="s">
        <v>42</v>
      </c>
      <c r="C9" s="94">
        <v>5390</v>
      </c>
      <c r="D9" s="295"/>
      <c r="E9" s="94">
        <v>620</v>
      </c>
      <c r="F9" s="94">
        <v>4840</v>
      </c>
      <c r="G9" s="94">
        <v>720</v>
      </c>
      <c r="H9" s="94">
        <v>4700</v>
      </c>
      <c r="I9" s="332"/>
      <c r="J9" s="18"/>
      <c r="K9" s="18">
        <v>0</v>
      </c>
      <c r="L9" s="332"/>
      <c r="M9" s="94">
        <v>60</v>
      </c>
      <c r="N9" s="94">
        <v>480</v>
      </c>
      <c r="O9" s="332"/>
      <c r="P9" s="18">
        <v>3260</v>
      </c>
      <c r="Q9" s="18"/>
      <c r="R9" s="295">
        <f t="shared" ref="R9:R19" si="3">SUM(AF9:AI9)</f>
        <v>0</v>
      </c>
      <c r="S9" s="20">
        <v>180</v>
      </c>
      <c r="T9" s="771">
        <f t="shared" ref="T9:T19" si="4">SUM(V9:AE9)</f>
        <v>0</v>
      </c>
      <c r="U9" s="892">
        <v>0</v>
      </c>
      <c r="V9" s="467"/>
      <c r="W9" s="467"/>
      <c r="X9" s="467"/>
      <c r="Y9" s="467"/>
      <c r="Z9" s="467"/>
      <c r="AA9" s="467"/>
      <c r="AB9" s="467"/>
      <c r="AC9" s="467"/>
      <c r="AD9" s="477"/>
      <c r="AE9" s="512"/>
      <c r="AF9" s="17"/>
      <c r="AG9" s="94">
        <v>0</v>
      </c>
      <c r="AH9" s="18"/>
      <c r="AI9" s="520"/>
      <c r="AJ9" s="77"/>
      <c r="AK9" s="21"/>
      <c r="AL9" s="525"/>
      <c r="AM9" s="22">
        <f t="shared" si="0"/>
        <v>20250</v>
      </c>
      <c r="AN9" s="423">
        <v>15560</v>
      </c>
      <c r="AO9" s="24">
        <v>0</v>
      </c>
      <c r="AP9" s="25">
        <f t="shared" si="1"/>
        <v>56.548450153588384</v>
      </c>
      <c r="AQ9" s="301">
        <f t="shared" si="2"/>
        <v>15560</v>
      </c>
    </row>
    <row r="10" spans="2:43" ht="26.25" customHeight="1" x14ac:dyDescent="0.2">
      <c r="B10" s="152" t="s">
        <v>43</v>
      </c>
      <c r="C10" s="94">
        <v>7140</v>
      </c>
      <c r="D10" s="295"/>
      <c r="E10" s="94">
        <v>600</v>
      </c>
      <c r="F10" s="94">
        <v>5040</v>
      </c>
      <c r="G10" s="94">
        <v>900</v>
      </c>
      <c r="H10" s="94">
        <v>5540</v>
      </c>
      <c r="I10" s="332"/>
      <c r="J10" s="18"/>
      <c r="K10" s="18">
        <v>80</v>
      </c>
      <c r="L10" s="332"/>
      <c r="M10" s="94">
        <v>480</v>
      </c>
      <c r="N10" s="94">
        <v>490</v>
      </c>
      <c r="O10" s="332"/>
      <c r="P10" s="18">
        <v>5500</v>
      </c>
      <c r="Q10" s="18"/>
      <c r="R10" s="295">
        <f t="shared" si="3"/>
        <v>170</v>
      </c>
      <c r="S10" s="20">
        <v>710</v>
      </c>
      <c r="T10" s="771">
        <f t="shared" si="4"/>
        <v>0</v>
      </c>
      <c r="U10" s="892">
        <v>0</v>
      </c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94">
        <v>170</v>
      </c>
      <c r="AH10" s="18"/>
      <c r="AI10" s="520"/>
      <c r="AJ10" s="181"/>
      <c r="AK10" s="180"/>
      <c r="AL10" s="526"/>
      <c r="AM10" s="22">
        <f t="shared" si="0"/>
        <v>26650</v>
      </c>
      <c r="AN10" s="423">
        <v>15110</v>
      </c>
      <c r="AO10" s="24">
        <v>0</v>
      </c>
      <c r="AP10" s="25">
        <f t="shared" si="1"/>
        <v>63.817049808429118</v>
      </c>
      <c r="AQ10" s="301">
        <f t="shared" si="2"/>
        <v>15110</v>
      </c>
    </row>
    <row r="11" spans="2:43" ht="26.25" customHeight="1" x14ac:dyDescent="0.2">
      <c r="B11" s="152" t="s">
        <v>44</v>
      </c>
      <c r="C11" s="94">
        <v>6070</v>
      </c>
      <c r="D11" s="295"/>
      <c r="E11" s="94">
        <v>0</v>
      </c>
      <c r="F11" s="94">
        <v>2900</v>
      </c>
      <c r="G11" s="94">
        <v>860</v>
      </c>
      <c r="H11" s="94">
        <v>3160</v>
      </c>
      <c r="I11" s="332"/>
      <c r="J11" s="18"/>
      <c r="K11" s="18">
        <v>300</v>
      </c>
      <c r="L11" s="332"/>
      <c r="M11" s="94">
        <v>440</v>
      </c>
      <c r="N11" s="94">
        <v>500</v>
      </c>
      <c r="O11" s="332"/>
      <c r="P11" s="18">
        <v>4200</v>
      </c>
      <c r="Q11" s="18"/>
      <c r="R11" s="295">
        <f t="shared" si="3"/>
        <v>590</v>
      </c>
      <c r="S11" s="20">
        <v>1710</v>
      </c>
      <c r="T11" s="771">
        <f t="shared" si="4"/>
        <v>0</v>
      </c>
      <c r="U11" s="892">
        <v>0</v>
      </c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94">
        <v>590</v>
      </c>
      <c r="AH11" s="18"/>
      <c r="AI11" s="520"/>
      <c r="AJ11" s="181"/>
      <c r="AK11" s="180"/>
      <c r="AL11" s="526"/>
      <c r="AM11" s="22">
        <f t="shared" si="0"/>
        <v>20730</v>
      </c>
      <c r="AN11" s="423">
        <v>17450</v>
      </c>
      <c r="AO11" s="24">
        <v>0</v>
      </c>
      <c r="AP11" s="25">
        <f t="shared" si="1"/>
        <v>54.295442640125721</v>
      </c>
      <c r="AQ11" s="301">
        <f t="shared" si="2"/>
        <v>17450</v>
      </c>
    </row>
    <row r="12" spans="2:43" ht="26.25" customHeight="1" x14ac:dyDescent="0.2">
      <c r="B12" s="153" t="s">
        <v>45</v>
      </c>
      <c r="C12" s="94">
        <v>5570</v>
      </c>
      <c r="D12" s="94"/>
      <c r="E12" s="94">
        <v>2360</v>
      </c>
      <c r="F12" s="94">
        <v>3120</v>
      </c>
      <c r="G12" s="94">
        <v>1560</v>
      </c>
      <c r="H12" s="94">
        <v>7150</v>
      </c>
      <c r="I12" s="332"/>
      <c r="J12" s="18"/>
      <c r="K12" s="18">
        <v>100</v>
      </c>
      <c r="L12" s="332"/>
      <c r="M12" s="94">
        <v>640</v>
      </c>
      <c r="N12" s="94">
        <v>460</v>
      </c>
      <c r="O12" s="332"/>
      <c r="P12" s="18">
        <v>4500</v>
      </c>
      <c r="Q12" s="18"/>
      <c r="R12" s="295">
        <f t="shared" si="3"/>
        <v>360</v>
      </c>
      <c r="S12" s="20">
        <v>370</v>
      </c>
      <c r="T12" s="771">
        <f t="shared" si="4"/>
        <v>0</v>
      </c>
      <c r="U12" s="892">
        <v>0</v>
      </c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94">
        <v>360</v>
      </c>
      <c r="AH12" s="18"/>
      <c r="AI12" s="520"/>
      <c r="AJ12" s="181"/>
      <c r="AK12" s="180"/>
      <c r="AL12" s="526"/>
      <c r="AM12" s="22">
        <f t="shared" si="0"/>
        <v>26190</v>
      </c>
      <c r="AN12" s="423">
        <v>17440</v>
      </c>
      <c r="AO12" s="24">
        <v>0</v>
      </c>
      <c r="AP12" s="25">
        <f t="shared" si="1"/>
        <v>60.027504011001604</v>
      </c>
      <c r="AQ12" s="301">
        <f t="shared" si="2"/>
        <v>17440</v>
      </c>
    </row>
    <row r="13" spans="2:43" ht="26.25" customHeight="1" x14ac:dyDescent="0.2">
      <c r="B13" s="151" t="s">
        <v>46</v>
      </c>
      <c r="C13" s="95">
        <v>5850</v>
      </c>
      <c r="D13" s="95"/>
      <c r="E13" s="95">
        <v>800</v>
      </c>
      <c r="F13" s="95">
        <v>4730</v>
      </c>
      <c r="G13" s="95">
        <v>650</v>
      </c>
      <c r="H13" s="95">
        <v>3730</v>
      </c>
      <c r="I13" s="277"/>
      <c r="J13" s="18"/>
      <c r="K13" s="18">
        <v>0</v>
      </c>
      <c r="L13" s="277"/>
      <c r="M13" s="18">
        <v>240</v>
      </c>
      <c r="N13" s="18">
        <v>780</v>
      </c>
      <c r="O13" s="277"/>
      <c r="P13" s="18">
        <v>4360</v>
      </c>
      <c r="Q13" s="18"/>
      <c r="R13" s="295">
        <f t="shared" si="3"/>
        <v>10</v>
      </c>
      <c r="S13" s="30">
        <v>150</v>
      </c>
      <c r="T13" s="771">
        <f t="shared" si="4"/>
        <v>0</v>
      </c>
      <c r="U13" s="892">
        <v>0</v>
      </c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8">
        <v>10</v>
      </c>
      <c r="AH13" s="18"/>
      <c r="AI13" s="520"/>
      <c r="AJ13" s="573"/>
      <c r="AK13" s="271"/>
      <c r="AL13" s="694"/>
      <c r="AM13" s="22">
        <f t="shared" si="0"/>
        <v>21300</v>
      </c>
      <c r="AN13" s="422">
        <v>18190</v>
      </c>
      <c r="AO13" s="31">
        <v>0</v>
      </c>
      <c r="AP13" s="32">
        <f t="shared" si="1"/>
        <v>53.937705748290703</v>
      </c>
      <c r="AQ13" s="620">
        <f t="shared" si="2"/>
        <v>18190</v>
      </c>
    </row>
    <row r="14" spans="2:43" ht="26.25" customHeight="1" x14ac:dyDescent="0.2">
      <c r="B14" s="152" t="s">
        <v>47</v>
      </c>
      <c r="C14" s="94">
        <v>7590</v>
      </c>
      <c r="D14" s="94"/>
      <c r="E14" s="94">
        <v>1700</v>
      </c>
      <c r="F14" s="94">
        <v>3900</v>
      </c>
      <c r="G14" s="94">
        <v>540</v>
      </c>
      <c r="H14" s="94">
        <v>6950</v>
      </c>
      <c r="I14" s="277"/>
      <c r="J14" s="18"/>
      <c r="K14" s="18">
        <v>200</v>
      </c>
      <c r="L14" s="277"/>
      <c r="M14" s="18">
        <v>930</v>
      </c>
      <c r="N14" s="18">
        <v>600</v>
      </c>
      <c r="O14" s="277"/>
      <c r="P14" s="18">
        <v>4700</v>
      </c>
      <c r="Q14" s="18"/>
      <c r="R14" s="295">
        <f t="shared" si="3"/>
        <v>390</v>
      </c>
      <c r="S14" s="20">
        <v>880</v>
      </c>
      <c r="T14" s="771">
        <f t="shared" si="4"/>
        <v>0</v>
      </c>
      <c r="U14" s="892">
        <v>0</v>
      </c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8">
        <v>390</v>
      </c>
      <c r="AH14" s="18"/>
      <c r="AI14" s="520"/>
      <c r="AJ14" s="77"/>
      <c r="AK14" s="21"/>
      <c r="AL14" s="525"/>
      <c r="AM14" s="22">
        <f t="shared" si="0"/>
        <v>28380</v>
      </c>
      <c r="AN14" s="423">
        <v>16140</v>
      </c>
      <c r="AO14" s="24">
        <v>0</v>
      </c>
      <c r="AP14" s="25">
        <f t="shared" si="1"/>
        <v>63.746630727762806</v>
      </c>
      <c r="AQ14" s="301">
        <f t="shared" si="2"/>
        <v>16140</v>
      </c>
    </row>
    <row r="15" spans="2:43" ht="26.25" customHeight="1" x14ac:dyDescent="0.2">
      <c r="B15" s="151" t="s">
        <v>48</v>
      </c>
      <c r="C15" s="94">
        <v>6160</v>
      </c>
      <c r="D15" s="94"/>
      <c r="E15" s="94">
        <v>960</v>
      </c>
      <c r="F15" s="94">
        <v>3240</v>
      </c>
      <c r="G15" s="94">
        <v>720</v>
      </c>
      <c r="H15" s="94">
        <v>4920</v>
      </c>
      <c r="I15" s="277"/>
      <c r="J15" s="18"/>
      <c r="K15" s="18">
        <v>80</v>
      </c>
      <c r="L15" s="608"/>
      <c r="M15" s="18">
        <v>720</v>
      </c>
      <c r="N15" s="18">
        <v>620</v>
      </c>
      <c r="O15" s="608"/>
      <c r="P15" s="18">
        <v>8450</v>
      </c>
      <c r="Q15" s="18"/>
      <c r="R15" s="295">
        <f t="shared" si="3"/>
        <v>250</v>
      </c>
      <c r="S15" s="20">
        <v>370</v>
      </c>
      <c r="T15" s="771">
        <f t="shared" si="4"/>
        <v>0</v>
      </c>
      <c r="U15" s="892">
        <v>0</v>
      </c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8">
        <v>250</v>
      </c>
      <c r="AH15" s="18"/>
      <c r="AI15" s="520"/>
      <c r="AJ15" s="77"/>
      <c r="AK15" s="21"/>
      <c r="AL15" s="525"/>
      <c r="AM15" s="22">
        <f t="shared" si="0"/>
        <v>26490</v>
      </c>
      <c r="AN15" s="423">
        <v>20640</v>
      </c>
      <c r="AO15" s="24">
        <v>0</v>
      </c>
      <c r="AP15" s="25">
        <f t="shared" si="1"/>
        <v>56.206238064926801</v>
      </c>
      <c r="AQ15" s="301">
        <f t="shared" si="2"/>
        <v>20640</v>
      </c>
    </row>
    <row r="16" spans="2:43" ht="26.25" customHeight="1" x14ac:dyDescent="0.2">
      <c r="B16" s="152" t="s">
        <v>49</v>
      </c>
      <c r="C16" s="94">
        <v>6400</v>
      </c>
      <c r="D16" s="94"/>
      <c r="E16" s="94">
        <v>850</v>
      </c>
      <c r="F16" s="94">
        <v>3420</v>
      </c>
      <c r="G16" s="94">
        <v>650</v>
      </c>
      <c r="H16" s="94">
        <v>2880</v>
      </c>
      <c r="I16" s="277"/>
      <c r="J16" s="18"/>
      <c r="K16" s="18">
        <v>10</v>
      </c>
      <c r="L16" s="608"/>
      <c r="M16" s="18">
        <v>190</v>
      </c>
      <c r="N16" s="18">
        <v>740</v>
      </c>
      <c r="O16" s="608"/>
      <c r="P16" s="18">
        <v>3500</v>
      </c>
      <c r="Q16" s="18"/>
      <c r="R16" s="295">
        <f t="shared" si="3"/>
        <v>90</v>
      </c>
      <c r="S16" s="20">
        <v>1725</v>
      </c>
      <c r="T16" s="771">
        <f t="shared" si="4"/>
        <v>0</v>
      </c>
      <c r="U16" s="892">
        <v>0</v>
      </c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8">
        <v>90</v>
      </c>
      <c r="AH16" s="18"/>
      <c r="AI16" s="520"/>
      <c r="AJ16" s="77"/>
      <c r="AK16" s="21"/>
      <c r="AL16" s="525"/>
      <c r="AM16" s="22">
        <f t="shared" si="0"/>
        <v>20455</v>
      </c>
      <c r="AN16" s="423">
        <v>15560</v>
      </c>
      <c r="AO16" s="24">
        <v>0</v>
      </c>
      <c r="AP16" s="25">
        <f t="shared" si="1"/>
        <v>56.795779536304316</v>
      </c>
      <c r="AQ16" s="301">
        <f t="shared" si="2"/>
        <v>15560</v>
      </c>
    </row>
    <row r="17" spans="2:43" ht="26.25" customHeight="1" x14ac:dyDescent="0.2">
      <c r="B17" s="152" t="s">
        <v>50</v>
      </c>
      <c r="C17" s="94">
        <v>7050</v>
      </c>
      <c r="D17" s="94"/>
      <c r="E17" s="94">
        <v>0</v>
      </c>
      <c r="F17" s="94">
        <v>3030</v>
      </c>
      <c r="G17" s="94">
        <v>770</v>
      </c>
      <c r="H17" s="94">
        <v>7290</v>
      </c>
      <c r="I17" s="277"/>
      <c r="J17" s="18"/>
      <c r="K17" s="18">
        <v>280</v>
      </c>
      <c r="L17" s="608"/>
      <c r="M17" s="18">
        <v>640</v>
      </c>
      <c r="N17" s="18">
        <v>790</v>
      </c>
      <c r="O17" s="608"/>
      <c r="P17" s="18">
        <v>4030</v>
      </c>
      <c r="Q17" s="18"/>
      <c r="R17" s="295">
        <f t="shared" si="3"/>
        <v>240</v>
      </c>
      <c r="S17" s="20">
        <v>1280</v>
      </c>
      <c r="T17" s="771">
        <f t="shared" si="4"/>
        <v>0</v>
      </c>
      <c r="U17" s="892">
        <v>0</v>
      </c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/>
      <c r="AG17" s="18">
        <v>240</v>
      </c>
      <c r="AH17" s="18"/>
      <c r="AI17" s="520"/>
      <c r="AJ17" s="77"/>
      <c r="AK17" s="21"/>
      <c r="AL17" s="525"/>
      <c r="AM17" s="22">
        <f t="shared" si="0"/>
        <v>25400</v>
      </c>
      <c r="AN17" s="423">
        <v>19010</v>
      </c>
      <c r="AO17" s="24">
        <v>0</v>
      </c>
      <c r="AP17" s="25">
        <f t="shared" si="1"/>
        <v>57.194325602341813</v>
      </c>
      <c r="AQ17" s="301">
        <f t="shared" si="2"/>
        <v>19010</v>
      </c>
    </row>
    <row r="18" spans="2:43" ht="26.25" customHeight="1" x14ac:dyDescent="0.2">
      <c r="B18" s="151" t="s">
        <v>51</v>
      </c>
      <c r="C18" s="94">
        <v>5610</v>
      </c>
      <c r="D18" s="94"/>
      <c r="E18" s="94">
        <v>660</v>
      </c>
      <c r="F18" s="94">
        <v>3800</v>
      </c>
      <c r="G18" s="94">
        <v>530</v>
      </c>
      <c r="H18" s="94">
        <v>4570</v>
      </c>
      <c r="I18" s="277"/>
      <c r="J18" s="18"/>
      <c r="K18" s="18">
        <v>100</v>
      </c>
      <c r="L18" s="608"/>
      <c r="M18" s="18">
        <v>480</v>
      </c>
      <c r="N18" s="18">
        <v>620</v>
      </c>
      <c r="O18" s="608"/>
      <c r="P18" s="18">
        <v>3350</v>
      </c>
      <c r="Q18" s="18"/>
      <c r="R18" s="295">
        <f t="shared" si="3"/>
        <v>220</v>
      </c>
      <c r="S18" s="20">
        <v>1840</v>
      </c>
      <c r="T18" s="771">
        <f t="shared" si="4"/>
        <v>0</v>
      </c>
      <c r="U18" s="892">
        <v>0</v>
      </c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8">
        <v>220</v>
      </c>
      <c r="AH18" s="18"/>
      <c r="AI18" s="520"/>
      <c r="AJ18" s="77"/>
      <c r="AK18" s="21"/>
      <c r="AL18" s="525"/>
      <c r="AM18" s="22">
        <f t="shared" si="0"/>
        <v>21780</v>
      </c>
      <c r="AN18" s="423">
        <v>16210</v>
      </c>
      <c r="AO18" s="24">
        <v>0</v>
      </c>
      <c r="AP18" s="25">
        <f t="shared" si="1"/>
        <v>57.330876546459592</v>
      </c>
      <c r="AQ18" s="301">
        <f t="shared" si="2"/>
        <v>16210</v>
      </c>
    </row>
    <row r="19" spans="2:43" ht="26.25" customHeight="1" thickBot="1" x14ac:dyDescent="0.25">
      <c r="B19" s="154" t="s">
        <v>52</v>
      </c>
      <c r="C19" s="261">
        <v>4880</v>
      </c>
      <c r="D19" s="261">
        <v>39480</v>
      </c>
      <c r="E19" s="261">
        <v>0</v>
      </c>
      <c r="F19" s="261">
        <v>4920</v>
      </c>
      <c r="G19" s="261">
        <v>540</v>
      </c>
      <c r="H19" s="261">
        <v>4310</v>
      </c>
      <c r="I19" s="333"/>
      <c r="J19" s="79"/>
      <c r="K19" s="79">
        <v>100</v>
      </c>
      <c r="L19" s="333"/>
      <c r="M19" s="261">
        <v>40</v>
      </c>
      <c r="N19" s="261">
        <v>350</v>
      </c>
      <c r="O19" s="333"/>
      <c r="P19" s="79">
        <v>3640</v>
      </c>
      <c r="Q19" s="79"/>
      <c r="R19" s="295">
        <f t="shared" si="3"/>
        <v>30</v>
      </c>
      <c r="S19" s="80">
        <v>910</v>
      </c>
      <c r="T19" s="771">
        <f t="shared" si="4"/>
        <v>0</v>
      </c>
      <c r="U19" s="892">
        <v>0</v>
      </c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261">
        <v>30</v>
      </c>
      <c r="AH19" s="98"/>
      <c r="AI19" s="836"/>
      <c r="AJ19" s="481"/>
      <c r="AK19" s="192"/>
      <c r="AL19" s="527"/>
      <c r="AM19" s="27">
        <f t="shared" si="0"/>
        <v>59200</v>
      </c>
      <c r="AN19" s="643">
        <v>17240</v>
      </c>
      <c r="AO19" s="194">
        <v>0</v>
      </c>
      <c r="AP19" s="33">
        <f t="shared" si="1"/>
        <v>77.446363160648872</v>
      </c>
      <c r="AQ19" s="323">
        <f t="shared" si="2"/>
        <v>17240</v>
      </c>
    </row>
    <row r="20" spans="2:43" ht="26.25" customHeight="1" thickBot="1" x14ac:dyDescent="0.25">
      <c r="B20" s="35" t="s">
        <v>53</v>
      </c>
      <c r="C20" s="82">
        <f t="shared" ref="C20:AO20" si="5">SUM(C8:C19)</f>
        <v>73810</v>
      </c>
      <c r="D20" s="82">
        <f t="shared" si="5"/>
        <v>39480</v>
      </c>
      <c r="E20" s="83">
        <f t="shared" si="5"/>
        <v>8550</v>
      </c>
      <c r="F20" s="83">
        <f t="shared" si="5"/>
        <v>46300</v>
      </c>
      <c r="G20" s="83">
        <f t="shared" si="5"/>
        <v>9220</v>
      </c>
      <c r="H20" s="83">
        <f t="shared" si="5"/>
        <v>62900</v>
      </c>
      <c r="I20" s="195">
        <f t="shared" si="5"/>
        <v>0</v>
      </c>
      <c r="J20" s="83">
        <f t="shared" si="5"/>
        <v>0</v>
      </c>
      <c r="K20" s="83">
        <f t="shared" si="5"/>
        <v>1280</v>
      </c>
      <c r="L20" s="328">
        <f t="shared" si="5"/>
        <v>0</v>
      </c>
      <c r="M20" s="83">
        <f t="shared" si="5"/>
        <v>5410</v>
      </c>
      <c r="N20" s="83">
        <f t="shared" si="5"/>
        <v>7050</v>
      </c>
      <c r="O20" s="328">
        <f t="shared" si="5"/>
        <v>0</v>
      </c>
      <c r="P20" s="83">
        <f t="shared" si="5"/>
        <v>52910</v>
      </c>
      <c r="Q20" s="83">
        <f t="shared" si="5"/>
        <v>0</v>
      </c>
      <c r="R20" s="83">
        <f t="shared" si="5"/>
        <v>2480</v>
      </c>
      <c r="S20" s="84">
        <f>SUM(S8:S19)</f>
        <v>10375</v>
      </c>
      <c r="T20" s="748">
        <f t="shared" si="5"/>
        <v>0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2480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 t="shared" si="0"/>
        <v>319765</v>
      </c>
      <c r="AN20" s="644">
        <f>SUM(AN8:AN19)</f>
        <v>213230</v>
      </c>
      <c r="AO20" s="199">
        <f t="shared" si="5"/>
        <v>0</v>
      </c>
      <c r="AP20" s="37">
        <f t="shared" si="1"/>
        <v>59.993996191333878</v>
      </c>
      <c r="AQ20" s="200">
        <f t="shared" si="2"/>
        <v>213230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FRONT.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75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Foglio2!D15</f>
        <v>0</v>
      </c>
      <c r="D29" s="340"/>
      <c r="E29" s="215">
        <f>Foglio2!E15</f>
        <v>998.85095171094451</v>
      </c>
      <c r="F29" s="215">
        <f>Foglio2!F15</f>
        <v>232.38911702069382</v>
      </c>
      <c r="G29" s="329">
        <f>Foglio2!G15</f>
        <v>0</v>
      </c>
      <c r="H29" s="329">
        <f>Foglio2!H15</f>
        <v>97.775894200435872</v>
      </c>
      <c r="I29" s="329">
        <f>Foglio2!I15</f>
        <v>0</v>
      </c>
      <c r="J29" s="277">
        <f>Foglio2!J15</f>
        <v>0</v>
      </c>
      <c r="K29" s="215">
        <f>Foglio2!K15</f>
        <v>138.68493350134733</v>
      </c>
      <c r="L29" s="215">
        <f>Foglio2!L15</f>
        <v>127.81332888820295</v>
      </c>
      <c r="M29" s="215">
        <f>Foglio2!M15</f>
        <v>1152.1775923079265</v>
      </c>
      <c r="N29" s="215">
        <f>Foglio2!N15</f>
        <v>0</v>
      </c>
      <c r="O29" s="215">
        <f>Foglio2!O15</f>
        <v>0</v>
      </c>
      <c r="P29" s="329">
        <f>Foglio2!P15</f>
        <v>0</v>
      </c>
      <c r="Q29" s="329">
        <f>Foglio2!Q15</f>
        <v>0</v>
      </c>
      <c r="R29" s="215">
        <f t="shared" ref="R29:R34" si="6">SUM(AF29:AI29)</f>
        <v>312.96991653508132</v>
      </c>
      <c r="S29" s="619">
        <f>Foglio2!T15</f>
        <v>1914.182480390695</v>
      </c>
      <c r="T29" s="842">
        <f t="shared" ref="T29:T34" si="7">SUM(V29:AE29)</f>
        <v>163.60051259835689</v>
      </c>
      <c r="U29" s="437">
        <f>Foglio2!V15</f>
        <v>1122.887323384871</v>
      </c>
      <c r="V29" s="844">
        <f>Foglio2!W15</f>
        <v>0</v>
      </c>
      <c r="W29" s="489">
        <f>Foglio2!X15</f>
        <v>6.8855780793843122</v>
      </c>
      <c r="X29" s="489">
        <f>Foglio2!Y15</f>
        <v>10.869548193608466</v>
      </c>
      <c r="Y29" s="489">
        <f>Foglio2!Z15</f>
        <v>1.5238068761046615</v>
      </c>
      <c r="Z29" s="489">
        <f>Foglio2!AA15</f>
        <v>12.996571466911554</v>
      </c>
      <c r="AA29" s="489">
        <f>Foglio2!AB15</f>
        <v>58.381065151128162</v>
      </c>
      <c r="AB29" s="489">
        <f>Foglio2!AC15</f>
        <v>7.1878717511621595</v>
      </c>
      <c r="AC29" s="489">
        <f>Foglio2!AD15</f>
        <v>3.3985760196702262</v>
      </c>
      <c r="AD29" s="489">
        <f>Foglio2!AE15</f>
        <v>18.384390650979316</v>
      </c>
      <c r="AE29" s="845">
        <f>Foglio2!AF15</f>
        <v>43.973104409408023</v>
      </c>
      <c r="AF29" s="434">
        <f>Foglio2!AG15</f>
        <v>97.7964583957949</v>
      </c>
      <c r="AG29" s="215">
        <f>Foglio2!AH15</f>
        <v>147.79144467950766</v>
      </c>
      <c r="AH29" s="215">
        <f>Foglio2!AI15</f>
        <v>65.195354019934484</v>
      </c>
      <c r="AI29" s="619">
        <f>Foglio2!AJ15</f>
        <v>2.1866594398442962</v>
      </c>
      <c r="AJ29" s="606"/>
      <c r="AK29" s="753"/>
      <c r="AL29" s="847"/>
      <c r="AM29" s="55">
        <f t="shared" ref="AM29:AM41" si="8">SUM(C29:S29)+T29+U29+AJ29+AK29+AL29</f>
        <v>6261.3320505385545</v>
      </c>
      <c r="AN29" s="222">
        <v>0</v>
      </c>
      <c r="AO29" s="223">
        <v>0</v>
      </c>
      <c r="AP29" s="58">
        <f>(AM29*100)/(AM29+AQ29)</f>
        <v>100</v>
      </c>
      <c r="AQ29" s="652">
        <f>AN29+AO29</f>
        <v>0</v>
      </c>
    </row>
    <row r="30" spans="2:43" ht="26.25" customHeight="1" x14ac:dyDescent="0.2">
      <c r="B30" s="151" t="s">
        <v>42</v>
      </c>
      <c r="C30" s="340">
        <f t="shared" ref="C30:C35" si="9">C29</f>
        <v>0</v>
      </c>
      <c r="D30" s="340"/>
      <c r="E30" s="434">
        <f t="shared" ref="E30:Q32" si="10">E29</f>
        <v>998.85095171094451</v>
      </c>
      <c r="F30" s="434">
        <f t="shared" si="10"/>
        <v>232.38911702069382</v>
      </c>
      <c r="G30" s="340">
        <f t="shared" si="10"/>
        <v>0</v>
      </c>
      <c r="H30" s="340">
        <f t="shared" si="10"/>
        <v>97.775894200435872</v>
      </c>
      <c r="I30" s="340">
        <f t="shared" si="10"/>
        <v>0</v>
      </c>
      <c r="J30" s="19">
        <f t="shared" si="10"/>
        <v>0</v>
      </c>
      <c r="K30" s="434">
        <f t="shared" si="10"/>
        <v>138.68493350134733</v>
      </c>
      <c r="L30" s="434">
        <f t="shared" si="10"/>
        <v>127.81332888820295</v>
      </c>
      <c r="M30" s="434">
        <f t="shared" si="10"/>
        <v>1152.1775923079265</v>
      </c>
      <c r="N30" s="434">
        <f t="shared" si="10"/>
        <v>0</v>
      </c>
      <c r="O30" s="434">
        <f t="shared" si="10"/>
        <v>0</v>
      </c>
      <c r="P30" s="340">
        <f t="shared" si="10"/>
        <v>0</v>
      </c>
      <c r="Q30" s="340">
        <f t="shared" si="10"/>
        <v>0</v>
      </c>
      <c r="R30" s="215">
        <f t="shared" si="6"/>
        <v>312.96991653508132</v>
      </c>
      <c r="S30" s="437">
        <f t="shared" ref="S30:S35" si="11">S29</f>
        <v>1914.182480390695</v>
      </c>
      <c r="T30" s="842">
        <f t="shared" si="7"/>
        <v>163.60051259835689</v>
      </c>
      <c r="U30" s="437">
        <f t="shared" ref="U30:AI32" si="12">U29</f>
        <v>1122.887323384871</v>
      </c>
      <c r="V30" s="844">
        <f t="shared" si="12"/>
        <v>0</v>
      </c>
      <c r="W30" s="433">
        <f t="shared" si="12"/>
        <v>6.8855780793843122</v>
      </c>
      <c r="X30" s="433">
        <f t="shared" si="12"/>
        <v>10.869548193608466</v>
      </c>
      <c r="Y30" s="433">
        <f t="shared" si="12"/>
        <v>1.5238068761046615</v>
      </c>
      <c r="Z30" s="433">
        <f t="shared" si="12"/>
        <v>12.996571466911554</v>
      </c>
      <c r="AA30" s="433">
        <f t="shared" si="12"/>
        <v>58.381065151128162</v>
      </c>
      <c r="AB30" s="433">
        <f t="shared" si="12"/>
        <v>7.1878717511621595</v>
      </c>
      <c r="AC30" s="433">
        <f t="shared" si="12"/>
        <v>3.3985760196702262</v>
      </c>
      <c r="AD30" s="433">
        <f t="shared" si="12"/>
        <v>18.384390650979316</v>
      </c>
      <c r="AE30" s="846">
        <f t="shared" si="12"/>
        <v>43.973104409408023</v>
      </c>
      <c r="AF30" s="434">
        <f t="shared" si="12"/>
        <v>97.7964583957949</v>
      </c>
      <c r="AG30" s="434">
        <f t="shared" si="12"/>
        <v>147.79144467950766</v>
      </c>
      <c r="AH30" s="434">
        <f t="shared" si="12"/>
        <v>65.195354019934484</v>
      </c>
      <c r="AI30" s="437">
        <f t="shared" si="12"/>
        <v>2.1866594398442962</v>
      </c>
      <c r="AJ30" s="606"/>
      <c r="AK30" s="753"/>
      <c r="AL30" s="847"/>
      <c r="AM30" s="55">
        <f t="shared" si="8"/>
        <v>6261.3320505385545</v>
      </c>
      <c r="AN30" s="56"/>
      <c r="AO30" s="57"/>
      <c r="AP30" s="58">
        <f t="shared" ref="AP30:AP41" si="13">(AM30*100)/(AM30+AQ30)</f>
        <v>100</v>
      </c>
      <c r="AQ30" s="652">
        <f t="shared" ref="AQ30:AQ41" si="14">AN30+AO30</f>
        <v>0</v>
      </c>
    </row>
    <row r="31" spans="2:43" ht="26.25" customHeight="1" x14ac:dyDescent="0.2">
      <c r="B31" s="152" t="s">
        <v>43</v>
      </c>
      <c r="C31" s="340">
        <f t="shared" si="9"/>
        <v>0</v>
      </c>
      <c r="D31" s="340"/>
      <c r="E31" s="434">
        <f t="shared" si="10"/>
        <v>998.85095171094451</v>
      </c>
      <c r="F31" s="434">
        <f t="shared" si="10"/>
        <v>232.38911702069382</v>
      </c>
      <c r="G31" s="340">
        <f t="shared" si="10"/>
        <v>0</v>
      </c>
      <c r="H31" s="340">
        <f t="shared" si="10"/>
        <v>97.775894200435872</v>
      </c>
      <c r="I31" s="340">
        <f t="shared" si="10"/>
        <v>0</v>
      </c>
      <c r="J31" s="19">
        <f t="shared" si="10"/>
        <v>0</v>
      </c>
      <c r="K31" s="434">
        <f t="shared" si="10"/>
        <v>138.68493350134733</v>
      </c>
      <c r="L31" s="434">
        <f t="shared" si="10"/>
        <v>127.81332888820295</v>
      </c>
      <c r="M31" s="434">
        <f t="shared" si="10"/>
        <v>1152.1775923079265</v>
      </c>
      <c r="N31" s="434">
        <f t="shared" si="10"/>
        <v>0</v>
      </c>
      <c r="O31" s="434">
        <f t="shared" si="10"/>
        <v>0</v>
      </c>
      <c r="P31" s="340">
        <f t="shared" si="10"/>
        <v>0</v>
      </c>
      <c r="Q31" s="340">
        <f t="shared" si="10"/>
        <v>0</v>
      </c>
      <c r="R31" s="215">
        <f t="shared" si="6"/>
        <v>312.96991653508132</v>
      </c>
      <c r="S31" s="437">
        <f t="shared" si="11"/>
        <v>1914.182480390695</v>
      </c>
      <c r="T31" s="842">
        <f t="shared" si="7"/>
        <v>163.60051259835689</v>
      </c>
      <c r="U31" s="437">
        <f t="shared" si="12"/>
        <v>1122.887323384871</v>
      </c>
      <c r="V31" s="844">
        <f t="shared" si="12"/>
        <v>0</v>
      </c>
      <c r="W31" s="433">
        <f t="shared" si="12"/>
        <v>6.8855780793843122</v>
      </c>
      <c r="X31" s="433">
        <f t="shared" si="12"/>
        <v>10.869548193608466</v>
      </c>
      <c r="Y31" s="433">
        <f t="shared" si="12"/>
        <v>1.5238068761046615</v>
      </c>
      <c r="Z31" s="433">
        <f t="shared" si="12"/>
        <v>12.996571466911554</v>
      </c>
      <c r="AA31" s="433">
        <f t="shared" si="12"/>
        <v>58.381065151128162</v>
      </c>
      <c r="AB31" s="433">
        <f t="shared" si="12"/>
        <v>7.1878717511621595</v>
      </c>
      <c r="AC31" s="433">
        <f t="shared" si="12"/>
        <v>3.3985760196702262</v>
      </c>
      <c r="AD31" s="433">
        <f t="shared" si="12"/>
        <v>18.384390650979316</v>
      </c>
      <c r="AE31" s="846">
        <f t="shared" si="12"/>
        <v>43.973104409408023</v>
      </c>
      <c r="AF31" s="434">
        <f t="shared" si="12"/>
        <v>97.7964583957949</v>
      </c>
      <c r="AG31" s="434">
        <f t="shared" si="12"/>
        <v>147.79144467950766</v>
      </c>
      <c r="AH31" s="434">
        <f t="shared" si="12"/>
        <v>65.195354019934484</v>
      </c>
      <c r="AI31" s="437">
        <f t="shared" si="12"/>
        <v>2.1866594398442962</v>
      </c>
      <c r="AJ31" s="606"/>
      <c r="AK31" s="753"/>
      <c r="AL31" s="847"/>
      <c r="AM31" s="55">
        <f t="shared" si="8"/>
        <v>6261.3320505385545</v>
      </c>
      <c r="AN31" s="56"/>
      <c r="AO31" s="57"/>
      <c r="AP31" s="58">
        <f t="shared" si="13"/>
        <v>100</v>
      </c>
      <c r="AQ31" s="652">
        <f t="shared" si="14"/>
        <v>0</v>
      </c>
    </row>
    <row r="32" spans="2:43" ht="26.25" customHeight="1" x14ac:dyDescent="0.2">
      <c r="B32" s="152" t="s">
        <v>44</v>
      </c>
      <c r="C32" s="340">
        <f t="shared" si="9"/>
        <v>0</v>
      </c>
      <c r="D32" s="340"/>
      <c r="E32" s="434">
        <f t="shared" si="10"/>
        <v>998.85095171094451</v>
      </c>
      <c r="F32" s="434">
        <f t="shared" si="10"/>
        <v>232.38911702069382</v>
      </c>
      <c r="G32" s="340">
        <f t="shared" si="10"/>
        <v>0</v>
      </c>
      <c r="H32" s="340">
        <f t="shared" si="10"/>
        <v>97.775894200435872</v>
      </c>
      <c r="I32" s="340">
        <f t="shared" si="10"/>
        <v>0</v>
      </c>
      <c r="J32" s="19">
        <f t="shared" si="10"/>
        <v>0</v>
      </c>
      <c r="K32" s="434">
        <f t="shared" si="10"/>
        <v>138.68493350134733</v>
      </c>
      <c r="L32" s="434">
        <f t="shared" si="10"/>
        <v>127.81332888820295</v>
      </c>
      <c r="M32" s="434">
        <f t="shared" si="10"/>
        <v>1152.1775923079265</v>
      </c>
      <c r="N32" s="434">
        <f t="shared" si="10"/>
        <v>0</v>
      </c>
      <c r="O32" s="434">
        <f t="shared" si="10"/>
        <v>0</v>
      </c>
      <c r="P32" s="340">
        <f t="shared" si="10"/>
        <v>0</v>
      </c>
      <c r="Q32" s="340">
        <f t="shared" si="10"/>
        <v>0</v>
      </c>
      <c r="R32" s="215">
        <f t="shared" si="6"/>
        <v>312.96991653508132</v>
      </c>
      <c r="S32" s="437">
        <f t="shared" si="11"/>
        <v>1914.182480390695</v>
      </c>
      <c r="T32" s="842">
        <f t="shared" si="7"/>
        <v>163.60051259835689</v>
      </c>
      <c r="U32" s="437">
        <f t="shared" si="12"/>
        <v>1122.887323384871</v>
      </c>
      <c r="V32" s="844">
        <f t="shared" si="12"/>
        <v>0</v>
      </c>
      <c r="W32" s="433">
        <f t="shared" si="12"/>
        <v>6.8855780793843122</v>
      </c>
      <c r="X32" s="433">
        <f t="shared" si="12"/>
        <v>10.869548193608466</v>
      </c>
      <c r="Y32" s="433">
        <f t="shared" si="12"/>
        <v>1.5238068761046615</v>
      </c>
      <c r="Z32" s="433">
        <f t="shared" si="12"/>
        <v>12.996571466911554</v>
      </c>
      <c r="AA32" s="433">
        <f t="shared" si="12"/>
        <v>58.381065151128162</v>
      </c>
      <c r="AB32" s="433">
        <f t="shared" si="12"/>
        <v>7.1878717511621595</v>
      </c>
      <c r="AC32" s="433">
        <f t="shared" si="12"/>
        <v>3.3985760196702262</v>
      </c>
      <c r="AD32" s="433">
        <f t="shared" si="12"/>
        <v>18.384390650979316</v>
      </c>
      <c r="AE32" s="846">
        <f t="shared" si="12"/>
        <v>43.973104409408023</v>
      </c>
      <c r="AF32" s="434">
        <f t="shared" si="12"/>
        <v>97.7964583957949</v>
      </c>
      <c r="AG32" s="434">
        <f t="shared" si="12"/>
        <v>147.79144467950766</v>
      </c>
      <c r="AH32" s="434">
        <f t="shared" si="12"/>
        <v>65.195354019934484</v>
      </c>
      <c r="AI32" s="437">
        <f t="shared" si="12"/>
        <v>2.1866594398442962</v>
      </c>
      <c r="AJ32" s="606"/>
      <c r="AK32" s="753"/>
      <c r="AL32" s="847"/>
      <c r="AM32" s="55">
        <f>SUM(C32:S32)+T32+U32+AJ32+AK32+AL32</f>
        <v>6261.3320505385545</v>
      </c>
      <c r="AN32" s="56"/>
      <c r="AO32" s="57"/>
      <c r="AP32" s="58">
        <f t="shared" si="13"/>
        <v>100</v>
      </c>
      <c r="AQ32" s="652">
        <f t="shared" si="14"/>
        <v>0</v>
      </c>
    </row>
    <row r="33" spans="2:43" ht="26.25" customHeight="1" x14ac:dyDescent="0.2">
      <c r="B33" s="153" t="s">
        <v>45</v>
      </c>
      <c r="C33" s="340">
        <f t="shared" si="9"/>
        <v>0</v>
      </c>
      <c r="D33" s="340"/>
      <c r="E33" s="434">
        <f t="shared" ref="E33:Q33" si="15">E32</f>
        <v>998.85095171094451</v>
      </c>
      <c r="F33" s="434">
        <f t="shared" si="15"/>
        <v>232.38911702069382</v>
      </c>
      <c r="G33" s="340">
        <f t="shared" si="15"/>
        <v>0</v>
      </c>
      <c r="H33" s="340">
        <f t="shared" si="15"/>
        <v>97.775894200435872</v>
      </c>
      <c r="I33" s="340">
        <f t="shared" si="15"/>
        <v>0</v>
      </c>
      <c r="J33" s="19">
        <f t="shared" si="15"/>
        <v>0</v>
      </c>
      <c r="K33" s="434">
        <f t="shared" si="15"/>
        <v>138.68493350134733</v>
      </c>
      <c r="L33" s="434">
        <f t="shared" si="15"/>
        <v>127.81332888820295</v>
      </c>
      <c r="M33" s="434">
        <f t="shared" si="15"/>
        <v>1152.1775923079265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312.96991653508132</v>
      </c>
      <c r="S33" s="437">
        <f t="shared" si="11"/>
        <v>1914.182480390695</v>
      </c>
      <c r="T33" s="842">
        <f t="shared" si="7"/>
        <v>163.60051259835689</v>
      </c>
      <c r="U33" s="437">
        <f t="shared" ref="U33:AI33" si="16">U32</f>
        <v>1122.887323384871</v>
      </c>
      <c r="V33" s="844">
        <f t="shared" si="16"/>
        <v>0</v>
      </c>
      <c r="W33" s="433">
        <f t="shared" si="16"/>
        <v>6.8855780793843122</v>
      </c>
      <c r="X33" s="433">
        <f t="shared" si="16"/>
        <v>10.869548193608466</v>
      </c>
      <c r="Y33" s="433">
        <f t="shared" si="16"/>
        <v>1.5238068761046615</v>
      </c>
      <c r="Z33" s="433">
        <f t="shared" si="16"/>
        <v>12.996571466911554</v>
      </c>
      <c r="AA33" s="433">
        <f t="shared" si="16"/>
        <v>58.381065151128162</v>
      </c>
      <c r="AB33" s="433">
        <f t="shared" si="16"/>
        <v>7.1878717511621595</v>
      </c>
      <c r="AC33" s="433">
        <f t="shared" si="16"/>
        <v>3.3985760196702262</v>
      </c>
      <c r="AD33" s="433">
        <f t="shared" si="16"/>
        <v>18.384390650979316</v>
      </c>
      <c r="AE33" s="846">
        <f t="shared" si="16"/>
        <v>43.973104409408023</v>
      </c>
      <c r="AF33" s="434">
        <f t="shared" si="16"/>
        <v>97.7964583957949</v>
      </c>
      <c r="AG33" s="434">
        <f t="shared" si="16"/>
        <v>147.79144467950766</v>
      </c>
      <c r="AH33" s="434">
        <f t="shared" si="16"/>
        <v>65.195354019934484</v>
      </c>
      <c r="AI33" s="437">
        <f t="shared" si="16"/>
        <v>2.1866594398442962</v>
      </c>
      <c r="AJ33" s="606"/>
      <c r="AK33" s="753"/>
      <c r="AL33" s="847"/>
      <c r="AM33" s="55">
        <f>SUM(C33:S33)+T33+U33+AJ33+AK33+AL33</f>
        <v>6261.3320505385545</v>
      </c>
      <c r="AN33" s="56"/>
      <c r="AO33" s="57"/>
      <c r="AP33" s="58">
        <f t="shared" si="13"/>
        <v>100</v>
      </c>
      <c r="AQ33" s="652">
        <f t="shared" si="14"/>
        <v>0</v>
      </c>
    </row>
    <row r="34" spans="2:43" ht="26.25" customHeight="1" x14ac:dyDescent="0.2">
      <c r="B34" s="151" t="s">
        <v>46</v>
      </c>
      <c r="C34" s="340">
        <f t="shared" si="9"/>
        <v>0</v>
      </c>
      <c r="D34" s="340"/>
      <c r="E34" s="434">
        <f t="shared" ref="E34:Q38" si="17">E33</f>
        <v>998.85095171094451</v>
      </c>
      <c r="F34" s="434">
        <f t="shared" si="17"/>
        <v>232.38911702069382</v>
      </c>
      <c r="G34" s="340">
        <f t="shared" si="17"/>
        <v>0</v>
      </c>
      <c r="H34" s="340">
        <f t="shared" si="17"/>
        <v>97.775894200435872</v>
      </c>
      <c r="I34" s="340">
        <f t="shared" si="17"/>
        <v>0</v>
      </c>
      <c r="J34" s="19">
        <f t="shared" si="17"/>
        <v>0</v>
      </c>
      <c r="K34" s="434">
        <f t="shared" si="17"/>
        <v>138.68493350134733</v>
      </c>
      <c r="L34" s="434">
        <f t="shared" si="17"/>
        <v>127.81332888820295</v>
      </c>
      <c r="M34" s="434">
        <f t="shared" si="17"/>
        <v>1152.1775923079265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312.96991653508132</v>
      </c>
      <c r="S34" s="437">
        <f t="shared" si="11"/>
        <v>1914.182480390695</v>
      </c>
      <c r="T34" s="842">
        <f t="shared" si="7"/>
        <v>163.60051259835689</v>
      </c>
      <c r="U34" s="437">
        <f t="shared" ref="U34:AI38" si="18">U33</f>
        <v>1122.887323384871</v>
      </c>
      <c r="V34" s="844">
        <f t="shared" si="18"/>
        <v>0</v>
      </c>
      <c r="W34" s="433">
        <f t="shared" si="18"/>
        <v>6.8855780793843122</v>
      </c>
      <c r="X34" s="433">
        <f t="shared" si="18"/>
        <v>10.869548193608466</v>
      </c>
      <c r="Y34" s="433">
        <f t="shared" si="18"/>
        <v>1.5238068761046615</v>
      </c>
      <c r="Z34" s="433">
        <f t="shared" si="18"/>
        <v>12.996571466911554</v>
      </c>
      <c r="AA34" s="433">
        <f t="shared" si="18"/>
        <v>58.381065151128162</v>
      </c>
      <c r="AB34" s="433">
        <f t="shared" si="18"/>
        <v>7.1878717511621595</v>
      </c>
      <c r="AC34" s="433">
        <f t="shared" si="18"/>
        <v>3.3985760196702262</v>
      </c>
      <c r="AD34" s="433">
        <f t="shared" si="18"/>
        <v>18.384390650979316</v>
      </c>
      <c r="AE34" s="846">
        <f t="shared" si="18"/>
        <v>43.973104409408023</v>
      </c>
      <c r="AF34" s="434">
        <f t="shared" si="18"/>
        <v>97.7964583957949</v>
      </c>
      <c r="AG34" s="434">
        <f t="shared" si="18"/>
        <v>147.79144467950766</v>
      </c>
      <c r="AH34" s="434">
        <f t="shared" si="18"/>
        <v>65.195354019934484</v>
      </c>
      <c r="AI34" s="437">
        <f t="shared" si="18"/>
        <v>2.1866594398442962</v>
      </c>
      <c r="AJ34" s="606"/>
      <c r="AK34" s="753"/>
      <c r="AL34" s="847"/>
      <c r="AM34" s="55">
        <f t="shared" si="8"/>
        <v>6261.3320505385545</v>
      </c>
      <c r="AN34" s="61"/>
      <c r="AO34" s="62"/>
      <c r="AP34" s="63">
        <f t="shared" si="13"/>
        <v>100</v>
      </c>
      <c r="AQ34" s="653">
        <f t="shared" si="14"/>
        <v>0</v>
      </c>
    </row>
    <row r="35" spans="2:43" ht="26.25" customHeight="1" x14ac:dyDescent="0.2">
      <c r="B35" s="152" t="s">
        <v>47</v>
      </c>
      <c r="C35" s="340">
        <f t="shared" si="9"/>
        <v>0</v>
      </c>
      <c r="D35" s="340"/>
      <c r="E35" s="434">
        <f t="shared" si="17"/>
        <v>998.85095171094451</v>
      </c>
      <c r="F35" s="434">
        <f t="shared" si="17"/>
        <v>232.38911702069382</v>
      </c>
      <c r="G35" s="340">
        <f t="shared" si="17"/>
        <v>0</v>
      </c>
      <c r="H35" s="340">
        <f t="shared" si="17"/>
        <v>97.775894200435872</v>
      </c>
      <c r="I35" s="340">
        <f t="shared" si="17"/>
        <v>0</v>
      </c>
      <c r="J35" s="19">
        <f t="shared" si="17"/>
        <v>0</v>
      </c>
      <c r="K35" s="434">
        <f t="shared" si="17"/>
        <v>138.68493350134733</v>
      </c>
      <c r="L35" s="434">
        <f t="shared" si="17"/>
        <v>127.81332888820295</v>
      </c>
      <c r="M35" s="434">
        <f t="shared" si="17"/>
        <v>1152.1775923079265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312.96991653508132</v>
      </c>
      <c r="S35" s="437">
        <f t="shared" si="11"/>
        <v>1914.182480390695</v>
      </c>
      <c r="T35" s="842">
        <f t="shared" ref="T35:T40" si="20">SUM(V35:AE35)</f>
        <v>163.60051259835689</v>
      </c>
      <c r="U35" s="437">
        <f t="shared" si="18"/>
        <v>1122.887323384871</v>
      </c>
      <c r="V35" s="844">
        <f t="shared" si="18"/>
        <v>0</v>
      </c>
      <c r="W35" s="433">
        <f t="shared" si="18"/>
        <v>6.8855780793843122</v>
      </c>
      <c r="X35" s="433">
        <f t="shared" si="18"/>
        <v>10.869548193608466</v>
      </c>
      <c r="Y35" s="433">
        <f t="shared" si="18"/>
        <v>1.5238068761046615</v>
      </c>
      <c r="Z35" s="433">
        <f t="shared" si="18"/>
        <v>12.996571466911554</v>
      </c>
      <c r="AA35" s="433">
        <f t="shared" si="18"/>
        <v>58.381065151128162</v>
      </c>
      <c r="AB35" s="433">
        <f t="shared" si="18"/>
        <v>7.1878717511621595</v>
      </c>
      <c r="AC35" s="433">
        <f t="shared" si="18"/>
        <v>3.3985760196702262</v>
      </c>
      <c r="AD35" s="433">
        <f t="shared" si="18"/>
        <v>18.384390650979316</v>
      </c>
      <c r="AE35" s="846">
        <f t="shared" si="18"/>
        <v>43.973104409408023</v>
      </c>
      <c r="AF35" s="434">
        <f t="shared" si="18"/>
        <v>97.7964583957949</v>
      </c>
      <c r="AG35" s="434">
        <f t="shared" si="18"/>
        <v>147.79144467950766</v>
      </c>
      <c r="AH35" s="434">
        <f t="shared" si="18"/>
        <v>65.195354019934484</v>
      </c>
      <c r="AI35" s="437">
        <f t="shared" si="18"/>
        <v>2.1866594398442962</v>
      </c>
      <c r="AJ35" s="606"/>
      <c r="AK35" s="753"/>
      <c r="AL35" s="847"/>
      <c r="AM35" s="55">
        <f t="shared" si="8"/>
        <v>6261.3320505385545</v>
      </c>
      <c r="AN35" s="56"/>
      <c r="AO35" s="57"/>
      <c r="AP35" s="58">
        <f t="shared" si="13"/>
        <v>100</v>
      </c>
      <c r="AQ35" s="652">
        <f t="shared" si="14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998.85095171094451</v>
      </c>
      <c r="F36" s="434">
        <f t="shared" si="17"/>
        <v>232.38911702069382</v>
      </c>
      <c r="G36" s="340">
        <f t="shared" si="17"/>
        <v>0</v>
      </c>
      <c r="H36" s="340">
        <f t="shared" si="17"/>
        <v>97.775894200435872</v>
      </c>
      <c r="I36" s="340">
        <f t="shared" si="17"/>
        <v>0</v>
      </c>
      <c r="J36" s="19">
        <f t="shared" si="17"/>
        <v>0</v>
      </c>
      <c r="K36" s="434">
        <f t="shared" si="17"/>
        <v>138.68493350134733</v>
      </c>
      <c r="L36" s="434">
        <f t="shared" si="17"/>
        <v>127.81332888820295</v>
      </c>
      <c r="M36" s="434">
        <f t="shared" si="17"/>
        <v>1152.1775923079265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312.96991653508132</v>
      </c>
      <c r="S36" s="437">
        <f>S35</f>
        <v>1914.182480390695</v>
      </c>
      <c r="T36" s="842">
        <f t="shared" si="20"/>
        <v>163.60051259835689</v>
      </c>
      <c r="U36" s="437">
        <f t="shared" si="18"/>
        <v>1122.887323384871</v>
      </c>
      <c r="V36" s="844">
        <f t="shared" si="18"/>
        <v>0</v>
      </c>
      <c r="W36" s="433">
        <f t="shared" si="18"/>
        <v>6.8855780793843122</v>
      </c>
      <c r="X36" s="433">
        <f t="shared" si="18"/>
        <v>10.869548193608466</v>
      </c>
      <c r="Y36" s="433">
        <f t="shared" si="18"/>
        <v>1.5238068761046615</v>
      </c>
      <c r="Z36" s="433">
        <f t="shared" si="18"/>
        <v>12.996571466911554</v>
      </c>
      <c r="AA36" s="433">
        <f t="shared" si="18"/>
        <v>58.381065151128162</v>
      </c>
      <c r="AB36" s="433">
        <f t="shared" si="18"/>
        <v>7.1878717511621595</v>
      </c>
      <c r="AC36" s="433">
        <f t="shared" si="18"/>
        <v>3.3985760196702262</v>
      </c>
      <c r="AD36" s="433">
        <f t="shared" si="18"/>
        <v>18.384390650979316</v>
      </c>
      <c r="AE36" s="846">
        <f t="shared" si="18"/>
        <v>43.973104409408023</v>
      </c>
      <c r="AF36" s="434">
        <f t="shared" si="18"/>
        <v>97.7964583957949</v>
      </c>
      <c r="AG36" s="434">
        <f t="shared" si="18"/>
        <v>147.79144467950766</v>
      </c>
      <c r="AH36" s="434">
        <f t="shared" si="18"/>
        <v>65.195354019934484</v>
      </c>
      <c r="AI36" s="437">
        <f t="shared" si="18"/>
        <v>2.1866594398442962</v>
      </c>
      <c r="AJ36" s="606"/>
      <c r="AK36" s="753"/>
      <c r="AL36" s="847"/>
      <c r="AM36" s="55">
        <f t="shared" si="8"/>
        <v>6261.3320505385545</v>
      </c>
      <c r="AN36" s="56"/>
      <c r="AO36" s="57"/>
      <c r="AP36" s="58">
        <f>(AM36*100)/(AM36+AQ36)</f>
        <v>100</v>
      </c>
      <c r="AQ36" s="652">
        <f t="shared" si="14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998.85095171094451</v>
      </c>
      <c r="F37" s="434">
        <f t="shared" si="17"/>
        <v>232.38911702069382</v>
      </c>
      <c r="G37" s="340">
        <f t="shared" si="17"/>
        <v>0</v>
      </c>
      <c r="H37" s="340">
        <f t="shared" si="17"/>
        <v>97.775894200435872</v>
      </c>
      <c r="I37" s="340">
        <f t="shared" si="17"/>
        <v>0</v>
      </c>
      <c r="J37" s="19">
        <f t="shared" si="17"/>
        <v>0</v>
      </c>
      <c r="K37" s="434">
        <f t="shared" si="17"/>
        <v>138.68493350134733</v>
      </c>
      <c r="L37" s="434">
        <f t="shared" si="17"/>
        <v>127.81332888820295</v>
      </c>
      <c r="M37" s="434">
        <f t="shared" si="17"/>
        <v>1152.1775923079265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312.96991653508132</v>
      </c>
      <c r="S37" s="437">
        <f>S36</f>
        <v>1914.182480390695</v>
      </c>
      <c r="T37" s="842">
        <f t="shared" si="20"/>
        <v>163.60051259835689</v>
      </c>
      <c r="U37" s="437">
        <f t="shared" si="18"/>
        <v>1122.887323384871</v>
      </c>
      <c r="V37" s="844">
        <f t="shared" si="18"/>
        <v>0</v>
      </c>
      <c r="W37" s="433">
        <f t="shared" si="18"/>
        <v>6.8855780793843122</v>
      </c>
      <c r="X37" s="433">
        <f t="shared" si="18"/>
        <v>10.869548193608466</v>
      </c>
      <c r="Y37" s="433">
        <f t="shared" si="18"/>
        <v>1.5238068761046615</v>
      </c>
      <c r="Z37" s="433">
        <f t="shared" si="18"/>
        <v>12.996571466911554</v>
      </c>
      <c r="AA37" s="433">
        <f t="shared" si="18"/>
        <v>58.381065151128162</v>
      </c>
      <c r="AB37" s="433">
        <f t="shared" si="18"/>
        <v>7.1878717511621595</v>
      </c>
      <c r="AC37" s="433">
        <f t="shared" si="18"/>
        <v>3.3985760196702262</v>
      </c>
      <c r="AD37" s="433">
        <f t="shared" si="18"/>
        <v>18.384390650979316</v>
      </c>
      <c r="AE37" s="846">
        <f t="shared" si="18"/>
        <v>43.973104409408023</v>
      </c>
      <c r="AF37" s="434">
        <f t="shared" si="18"/>
        <v>97.7964583957949</v>
      </c>
      <c r="AG37" s="434">
        <f t="shared" si="18"/>
        <v>147.79144467950766</v>
      </c>
      <c r="AH37" s="434">
        <f t="shared" si="18"/>
        <v>65.195354019934484</v>
      </c>
      <c r="AI37" s="437">
        <f t="shared" si="18"/>
        <v>2.1866594398442962</v>
      </c>
      <c r="AJ37" s="606"/>
      <c r="AK37" s="753"/>
      <c r="AL37" s="847"/>
      <c r="AM37" s="55">
        <f t="shared" si="8"/>
        <v>6261.3320505385545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998.85095171094451</v>
      </c>
      <c r="F38" s="434">
        <f t="shared" si="17"/>
        <v>232.38911702069382</v>
      </c>
      <c r="G38" s="340">
        <f t="shared" si="17"/>
        <v>0</v>
      </c>
      <c r="H38" s="340">
        <f t="shared" si="17"/>
        <v>97.775894200435872</v>
      </c>
      <c r="I38" s="340">
        <f t="shared" si="17"/>
        <v>0</v>
      </c>
      <c r="J38" s="19">
        <f t="shared" si="17"/>
        <v>0</v>
      </c>
      <c r="K38" s="434">
        <f t="shared" si="17"/>
        <v>138.68493350134733</v>
      </c>
      <c r="L38" s="434">
        <f t="shared" si="17"/>
        <v>127.81332888820295</v>
      </c>
      <c r="M38" s="434">
        <f t="shared" si="17"/>
        <v>1152.1775923079265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312.96991653508132</v>
      </c>
      <c r="S38" s="437">
        <f>S37</f>
        <v>1914.182480390695</v>
      </c>
      <c r="T38" s="842">
        <f t="shared" si="20"/>
        <v>163.60051259835689</v>
      </c>
      <c r="U38" s="437">
        <f t="shared" si="18"/>
        <v>1122.887323384871</v>
      </c>
      <c r="V38" s="844">
        <f t="shared" si="18"/>
        <v>0</v>
      </c>
      <c r="W38" s="433">
        <f t="shared" si="18"/>
        <v>6.8855780793843122</v>
      </c>
      <c r="X38" s="433">
        <f t="shared" si="18"/>
        <v>10.869548193608466</v>
      </c>
      <c r="Y38" s="433">
        <f t="shared" si="18"/>
        <v>1.5238068761046615</v>
      </c>
      <c r="Z38" s="433">
        <f t="shared" si="18"/>
        <v>12.996571466911554</v>
      </c>
      <c r="AA38" s="433">
        <f t="shared" si="18"/>
        <v>58.381065151128162</v>
      </c>
      <c r="AB38" s="433">
        <f t="shared" si="18"/>
        <v>7.1878717511621595</v>
      </c>
      <c r="AC38" s="433">
        <f t="shared" si="18"/>
        <v>3.3985760196702262</v>
      </c>
      <c r="AD38" s="433">
        <f t="shared" si="18"/>
        <v>18.384390650979316</v>
      </c>
      <c r="AE38" s="846">
        <f t="shared" si="18"/>
        <v>43.973104409408023</v>
      </c>
      <c r="AF38" s="434">
        <f t="shared" si="18"/>
        <v>97.7964583957949</v>
      </c>
      <c r="AG38" s="434">
        <f t="shared" si="18"/>
        <v>147.79144467950766</v>
      </c>
      <c r="AH38" s="434">
        <f t="shared" si="18"/>
        <v>65.195354019934484</v>
      </c>
      <c r="AI38" s="437">
        <f t="shared" si="18"/>
        <v>2.1866594398442962</v>
      </c>
      <c r="AJ38" s="606"/>
      <c r="AK38" s="753"/>
      <c r="AL38" s="847"/>
      <c r="AM38" s="55">
        <f t="shared" si="8"/>
        <v>6261.3320505385545</v>
      </c>
      <c r="AN38" s="56"/>
      <c r="AO38" s="57"/>
      <c r="AP38" s="58">
        <f t="shared" si="13"/>
        <v>100</v>
      </c>
      <c r="AQ38" s="652">
        <f t="shared" si="14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998.85095171094451</v>
      </c>
      <c r="F39" s="434">
        <f t="shared" si="21"/>
        <v>232.38911702069382</v>
      </c>
      <c r="G39" s="340">
        <f t="shared" si="21"/>
        <v>0</v>
      </c>
      <c r="H39" s="340">
        <f t="shared" si="21"/>
        <v>97.775894200435872</v>
      </c>
      <c r="I39" s="340">
        <f t="shared" si="21"/>
        <v>0</v>
      </c>
      <c r="J39" s="19">
        <f t="shared" si="21"/>
        <v>0</v>
      </c>
      <c r="K39" s="434">
        <f t="shared" si="21"/>
        <v>138.68493350134733</v>
      </c>
      <c r="L39" s="434">
        <f t="shared" si="21"/>
        <v>127.81332888820295</v>
      </c>
      <c r="M39" s="434">
        <f t="shared" si="21"/>
        <v>1152.1775923079265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312.96991653508132</v>
      </c>
      <c r="S39" s="437">
        <f>S38</f>
        <v>1914.182480390695</v>
      </c>
      <c r="T39" s="842">
        <f t="shared" si="20"/>
        <v>163.60051259835689</v>
      </c>
      <c r="U39" s="437">
        <f t="shared" ref="U39:AI39" si="22">U38</f>
        <v>1122.887323384871</v>
      </c>
      <c r="V39" s="844">
        <f t="shared" si="22"/>
        <v>0</v>
      </c>
      <c r="W39" s="433">
        <f t="shared" si="22"/>
        <v>6.8855780793843122</v>
      </c>
      <c r="X39" s="433">
        <f t="shared" si="22"/>
        <v>10.869548193608466</v>
      </c>
      <c r="Y39" s="433">
        <f t="shared" si="22"/>
        <v>1.5238068761046615</v>
      </c>
      <c r="Z39" s="433">
        <f t="shared" si="22"/>
        <v>12.996571466911554</v>
      </c>
      <c r="AA39" s="433">
        <f t="shared" si="22"/>
        <v>58.381065151128162</v>
      </c>
      <c r="AB39" s="433">
        <f t="shared" si="22"/>
        <v>7.1878717511621595</v>
      </c>
      <c r="AC39" s="433">
        <f t="shared" si="22"/>
        <v>3.3985760196702262</v>
      </c>
      <c r="AD39" s="433">
        <f t="shared" si="22"/>
        <v>18.384390650979316</v>
      </c>
      <c r="AE39" s="846">
        <f t="shared" si="22"/>
        <v>43.973104409408023</v>
      </c>
      <c r="AF39" s="434">
        <f t="shared" si="22"/>
        <v>97.7964583957949</v>
      </c>
      <c r="AG39" s="434">
        <f t="shared" si="22"/>
        <v>147.79144467950766</v>
      </c>
      <c r="AH39" s="434">
        <f t="shared" si="22"/>
        <v>65.195354019934484</v>
      </c>
      <c r="AI39" s="437">
        <f t="shared" si="22"/>
        <v>2.1866594398442962</v>
      </c>
      <c r="AJ39" s="606"/>
      <c r="AK39" s="753"/>
      <c r="AL39" s="847"/>
      <c r="AM39" s="55">
        <f t="shared" si="8"/>
        <v>6261.3320505385545</v>
      </c>
      <c r="AN39" s="56"/>
      <c r="AO39" s="57"/>
      <c r="AP39" s="58">
        <f t="shared" si="13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998.85095171094451</v>
      </c>
      <c r="F40" s="434">
        <f t="shared" si="23"/>
        <v>232.38911702069382</v>
      </c>
      <c r="G40" s="340">
        <f t="shared" si="23"/>
        <v>0</v>
      </c>
      <c r="H40" s="340">
        <f t="shared" si="23"/>
        <v>97.775894200435872</v>
      </c>
      <c r="I40" s="340">
        <f t="shared" si="23"/>
        <v>0</v>
      </c>
      <c r="J40" s="19">
        <f t="shared" si="23"/>
        <v>0</v>
      </c>
      <c r="K40" s="434">
        <f t="shared" si="23"/>
        <v>138.68493350134733</v>
      </c>
      <c r="L40" s="434">
        <f t="shared" si="23"/>
        <v>127.81332888820295</v>
      </c>
      <c r="M40" s="434">
        <f t="shared" si="23"/>
        <v>1152.1775923079265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312.96991653508132</v>
      </c>
      <c r="S40" s="437">
        <f>S39</f>
        <v>1914.182480390695</v>
      </c>
      <c r="T40" s="842">
        <f t="shared" si="20"/>
        <v>163.60051259835689</v>
      </c>
      <c r="U40" s="437">
        <f t="shared" ref="U40:AI40" si="24">U39</f>
        <v>1122.887323384871</v>
      </c>
      <c r="V40" s="844">
        <f t="shared" si="24"/>
        <v>0</v>
      </c>
      <c r="W40" s="433">
        <f t="shared" si="24"/>
        <v>6.8855780793843122</v>
      </c>
      <c r="X40" s="433">
        <f t="shared" si="24"/>
        <v>10.869548193608466</v>
      </c>
      <c r="Y40" s="433">
        <f t="shared" si="24"/>
        <v>1.5238068761046615</v>
      </c>
      <c r="Z40" s="433">
        <f t="shared" si="24"/>
        <v>12.996571466911554</v>
      </c>
      <c r="AA40" s="433">
        <f t="shared" si="24"/>
        <v>58.381065151128162</v>
      </c>
      <c r="AB40" s="433">
        <f t="shared" si="24"/>
        <v>7.1878717511621595</v>
      </c>
      <c r="AC40" s="433">
        <f t="shared" si="24"/>
        <v>3.3985760196702262</v>
      </c>
      <c r="AD40" s="433">
        <f t="shared" si="24"/>
        <v>18.384390650979316</v>
      </c>
      <c r="AE40" s="846">
        <f t="shared" si="24"/>
        <v>43.973104409408023</v>
      </c>
      <c r="AF40" s="434">
        <f t="shared" si="24"/>
        <v>97.7964583957949</v>
      </c>
      <c r="AG40" s="434">
        <f t="shared" si="24"/>
        <v>147.79144467950766</v>
      </c>
      <c r="AH40" s="434">
        <f t="shared" si="24"/>
        <v>65.195354019934484</v>
      </c>
      <c r="AI40" s="437">
        <f t="shared" si="24"/>
        <v>2.1866594398442962</v>
      </c>
      <c r="AJ40" s="606"/>
      <c r="AK40" s="753"/>
      <c r="AL40" s="847"/>
      <c r="AM40" s="55">
        <f t="shared" si="8"/>
        <v>6261.3320505385545</v>
      </c>
      <c r="AN40" s="112"/>
      <c r="AO40" s="113"/>
      <c r="AP40" s="65">
        <f t="shared" si="13"/>
        <v>100</v>
      </c>
      <c r="AQ40" s="654">
        <f t="shared" si="14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>
        <f t="shared" si="25"/>
        <v>0</v>
      </c>
      <c r="E41" s="115">
        <f t="shared" si="25"/>
        <v>11986.211420531336</v>
      </c>
      <c r="F41" s="115">
        <f t="shared" si="25"/>
        <v>2788.6694042483264</v>
      </c>
      <c r="G41" s="435">
        <f t="shared" si="25"/>
        <v>0</v>
      </c>
      <c r="H41" s="191">
        <f t="shared" si="25"/>
        <v>1173.3107304052307</v>
      </c>
      <c r="I41" s="191">
        <f t="shared" si="25"/>
        <v>0</v>
      </c>
      <c r="J41" s="195">
        <f>SUM(J29:J40)</f>
        <v>0</v>
      </c>
      <c r="K41" s="115">
        <f t="shared" si="25"/>
        <v>1664.2192020161681</v>
      </c>
      <c r="L41" s="115">
        <f t="shared" si="25"/>
        <v>1533.7599466584354</v>
      </c>
      <c r="M41" s="115">
        <f t="shared" si="25"/>
        <v>13826.131107695115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3755.638998420975</v>
      </c>
      <c r="S41" s="118">
        <f t="shared" si="25"/>
        <v>22970.189764688344</v>
      </c>
      <c r="T41" s="843">
        <f>SUM(T29:T40)</f>
        <v>1963.2061511802831</v>
      </c>
      <c r="U41" s="841">
        <f t="shared" si="25"/>
        <v>13474.647880618455</v>
      </c>
      <c r="V41" s="706">
        <f t="shared" si="25"/>
        <v>0</v>
      </c>
      <c r="W41" s="119">
        <f t="shared" si="25"/>
        <v>82.626936952611743</v>
      </c>
      <c r="X41" s="119">
        <f t="shared" si="25"/>
        <v>130.43457832330159</v>
      </c>
      <c r="Y41" s="119">
        <f t="shared" si="25"/>
        <v>18.285682513255939</v>
      </c>
      <c r="Z41" s="119">
        <f t="shared" si="25"/>
        <v>155.95885760293859</v>
      </c>
      <c r="AA41" s="119">
        <f t="shared" si="25"/>
        <v>700.57278181353797</v>
      </c>
      <c r="AB41" s="119">
        <f t="shared" si="25"/>
        <v>86.254461013945942</v>
      </c>
      <c r="AC41" s="119">
        <f t="shared" si="25"/>
        <v>40.782912236042705</v>
      </c>
      <c r="AD41" s="119">
        <f t="shared" si="25"/>
        <v>220.61268781175184</v>
      </c>
      <c r="AE41" s="121">
        <f t="shared" si="25"/>
        <v>527.67725291289639</v>
      </c>
      <c r="AF41" s="183">
        <f t="shared" si="25"/>
        <v>1173.5575007495386</v>
      </c>
      <c r="AG41" s="120">
        <f t="shared" si="25"/>
        <v>1773.4973361540915</v>
      </c>
      <c r="AH41" s="120">
        <f t="shared" si="25"/>
        <v>782.34424823921381</v>
      </c>
      <c r="AI41" s="183">
        <f t="shared" si="25"/>
        <v>26.239913278131549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75135.984606462676</v>
      </c>
      <c r="AN41" s="122">
        <f>SUM(AN29:AN40)</f>
        <v>0</v>
      </c>
      <c r="AO41" s="123">
        <f>SUM(AO29:AO40)</f>
        <v>0</v>
      </c>
      <c r="AP41" s="68">
        <f t="shared" si="13"/>
        <v>100</v>
      </c>
      <c r="AQ41" s="124">
        <f t="shared" si="14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 FRONT.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122.25" customHeight="1" thickTop="1" thickBot="1" x14ac:dyDescent="0.25">
      <c r="B48" s="1070" t="s">
        <v>75</v>
      </c>
      <c r="C48" s="600" t="s">
        <v>4</v>
      </c>
      <c r="D48" s="600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60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2.25" customHeight="1" thickBot="1" x14ac:dyDescent="0.3">
      <c r="B50" s="216" t="s">
        <v>41</v>
      </c>
      <c r="C50" s="263"/>
      <c r="D50" s="459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</row>
    <row r="51" spans="2:43" ht="32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6">SUM(AF51:AI51)</f>
        <v>0</v>
      </c>
      <c r="S51" s="220"/>
      <c r="T51" s="315">
        <f t="shared" ref="T51:T61" si="27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 t="shared" ref="AM51:AM61" si="28">SUM(C51:U51)</f>
        <v>0</v>
      </c>
      <c r="AN51" s="56"/>
      <c r="AO51" s="57"/>
      <c r="AP51" s="58" t="e">
        <f t="shared" ref="AP51:AP56" si="29">(AM51*100)/(AM51+AQ51)</f>
        <v>#DIV/0!</v>
      </c>
      <c r="AQ51" s="59">
        <f t="shared" ref="AQ51:AQ57" si="30">AN51+AO51</f>
        <v>0</v>
      </c>
    </row>
    <row r="52" spans="2:43" ht="32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6"/>
        <v>0</v>
      </c>
      <c r="S52" s="220"/>
      <c r="T52" s="315">
        <f t="shared" si="27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si="28"/>
        <v>0</v>
      </c>
      <c r="AN52" s="56"/>
      <c r="AO52" s="57"/>
      <c r="AP52" s="58" t="e">
        <f t="shared" si="29"/>
        <v>#DIV/0!</v>
      </c>
      <c r="AQ52" s="59">
        <f t="shared" si="30"/>
        <v>0</v>
      </c>
    </row>
    <row r="53" spans="2:43" ht="32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6"/>
        <v>0</v>
      </c>
      <c r="S53" s="220"/>
      <c r="T53" s="315">
        <f t="shared" si="27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28"/>
        <v>0</v>
      </c>
      <c r="AN53" s="56"/>
      <c r="AO53" s="57"/>
      <c r="AP53" s="58" t="e">
        <f t="shared" si="29"/>
        <v>#DIV/0!</v>
      </c>
      <c r="AQ53" s="59">
        <f t="shared" si="30"/>
        <v>0</v>
      </c>
    </row>
    <row r="54" spans="2:43" ht="32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6"/>
        <v>0</v>
      </c>
      <c r="S54" s="220"/>
      <c r="T54" s="315">
        <f t="shared" si="27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28"/>
        <v>0</v>
      </c>
      <c r="AN54" s="56"/>
      <c r="AO54" s="57"/>
      <c r="AP54" s="58" t="e">
        <f t="shared" si="29"/>
        <v>#DIV/0!</v>
      </c>
      <c r="AQ54" s="59">
        <f t="shared" si="30"/>
        <v>0</v>
      </c>
    </row>
    <row r="55" spans="2:43" ht="32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6"/>
        <v>0</v>
      </c>
      <c r="S55" s="220"/>
      <c r="T55" s="315">
        <f t="shared" si="27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28"/>
        <v>0</v>
      </c>
      <c r="AN55" s="61"/>
      <c r="AO55" s="62"/>
      <c r="AP55" s="63" t="e">
        <f t="shared" si="29"/>
        <v>#DIV/0!</v>
      </c>
      <c r="AQ55" s="64">
        <f t="shared" si="30"/>
        <v>0</v>
      </c>
    </row>
    <row r="56" spans="2:43" ht="32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6"/>
        <v>0</v>
      </c>
      <c r="S56" s="220"/>
      <c r="T56" s="315">
        <f t="shared" si="27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28"/>
        <v>0</v>
      </c>
      <c r="AN56" s="56"/>
      <c r="AO56" s="57"/>
      <c r="AP56" s="58" t="e">
        <f t="shared" si="29"/>
        <v>#DIV/0!</v>
      </c>
      <c r="AQ56" s="59">
        <f t="shared" si="30"/>
        <v>0</v>
      </c>
    </row>
    <row r="57" spans="2:43" ht="32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6"/>
        <v>0</v>
      </c>
      <c r="S57" s="220"/>
      <c r="T57" s="315">
        <f t="shared" si="27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28"/>
        <v>0</v>
      </c>
      <c r="AN57" s="56"/>
      <c r="AO57" s="57"/>
      <c r="AP57" s="58" t="e">
        <f t="shared" ref="AP57:AP62" si="31">(AM57*100)/(AM57+AQ57)</f>
        <v>#DIV/0!</v>
      </c>
      <c r="AQ57" s="59">
        <f t="shared" si="30"/>
        <v>0</v>
      </c>
    </row>
    <row r="58" spans="2:43" ht="32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6"/>
        <v>0</v>
      </c>
      <c r="S58" s="220"/>
      <c r="T58" s="315">
        <f t="shared" si="27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28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32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6"/>
        <v>0</v>
      </c>
      <c r="S59" s="220"/>
      <c r="T59" s="315">
        <f t="shared" si="27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28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32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6"/>
        <v>0</v>
      </c>
      <c r="S60" s="220"/>
      <c r="T60" s="315">
        <f t="shared" si="27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 t="shared" si="28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32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31423</v>
      </c>
      <c r="L61" s="307"/>
      <c r="M61" s="309"/>
      <c r="N61" s="307"/>
      <c r="O61" s="307"/>
      <c r="P61" s="330"/>
      <c r="Q61" s="330"/>
      <c r="R61" s="304">
        <f t="shared" si="26"/>
        <v>1435</v>
      </c>
      <c r="S61" s="310"/>
      <c r="T61" s="315">
        <f t="shared" si="27"/>
        <v>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0</v>
      </c>
      <c r="AE61" s="311">
        <v>0</v>
      </c>
      <c r="AF61" s="504"/>
      <c r="AG61" s="504">
        <v>1435</v>
      </c>
      <c r="AH61" s="504"/>
      <c r="AI61" s="504"/>
      <c r="AJ61" s="312"/>
      <c r="AK61" s="313"/>
      <c r="AL61" s="314"/>
      <c r="AM61" s="55">
        <f t="shared" si="28"/>
        <v>32858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31423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1435</v>
      </c>
      <c r="S62" s="116">
        <f>SUM(S50:S61)</f>
        <v>0</v>
      </c>
      <c r="T62" s="117">
        <f>SUM(T50:T61)</f>
        <v>0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0</v>
      </c>
      <c r="AE62" s="184">
        <f>SUM(AE50:AE61)</f>
        <v>0</v>
      </c>
      <c r="AF62" s="184">
        <f>SUM(AF50:AF61)</f>
        <v>0</v>
      </c>
      <c r="AG62" s="184">
        <f>SUM(AG50:AG61)</f>
        <v>1435</v>
      </c>
      <c r="AH62" s="184">
        <f>SUM(AH50:AH61)</f>
        <v>0</v>
      </c>
      <c r="AI62" s="184">
        <f>SUM(AI50:AI61)</f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67">
        <f>SUM(C62:U62)</f>
        <v>32858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FRONT.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75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7" customHeight="1" x14ac:dyDescent="0.2">
      <c r="B72" s="150" t="s">
        <v>41</v>
      </c>
      <c r="C72" s="261">
        <f t="shared" ref="C72:Q72" si="34">C29+C8+C50</f>
        <v>6100</v>
      </c>
      <c r="D72" s="261">
        <f t="shared" si="34"/>
        <v>0</v>
      </c>
      <c r="E72" s="79">
        <f t="shared" si="34"/>
        <v>998.85095171094451</v>
      </c>
      <c r="F72" s="524">
        <f t="shared" si="34"/>
        <v>3592.3891170206939</v>
      </c>
      <c r="G72" s="524">
        <f t="shared" si="34"/>
        <v>780</v>
      </c>
      <c r="H72" s="524">
        <f t="shared" si="34"/>
        <v>7797.7758942004357</v>
      </c>
      <c r="I72" s="524">
        <f t="shared" si="34"/>
        <v>0</v>
      </c>
      <c r="J72" s="524">
        <f t="shared" si="34"/>
        <v>0</v>
      </c>
      <c r="K72" s="524">
        <f t="shared" si="34"/>
        <v>168.68493350134733</v>
      </c>
      <c r="L72" s="524">
        <f t="shared" si="34"/>
        <v>127.81332888820295</v>
      </c>
      <c r="M72" s="524">
        <f t="shared" si="34"/>
        <v>1702.1775923079265</v>
      </c>
      <c r="N72" s="524">
        <f t="shared" si="34"/>
        <v>620</v>
      </c>
      <c r="O72" s="524">
        <f t="shared" si="34"/>
        <v>0</v>
      </c>
      <c r="P72" s="524">
        <f t="shared" si="34"/>
        <v>3420</v>
      </c>
      <c r="Q72" s="524">
        <f t="shared" si="34"/>
        <v>0</v>
      </c>
      <c r="R72" s="524">
        <f>SUM(AF72:AI72)</f>
        <v>442.96991653508132</v>
      </c>
      <c r="S72" s="665">
        <f t="shared" ref="S72:S83" si="35">S8+S29</f>
        <v>2164.1824803906948</v>
      </c>
      <c r="T72" s="867">
        <f>SUM(V72:AE72)</f>
        <v>163.60051259835689</v>
      </c>
      <c r="U72" s="864">
        <f t="shared" ref="U72:AL72" si="36">U29+U8+U50</f>
        <v>1122.887323384871</v>
      </c>
      <c r="V72" s="860">
        <f t="shared" si="36"/>
        <v>0</v>
      </c>
      <c r="W72" s="666">
        <f t="shared" si="36"/>
        <v>6.8855780793843122</v>
      </c>
      <c r="X72" s="666">
        <f t="shared" si="36"/>
        <v>10.869548193608466</v>
      </c>
      <c r="Y72" s="666">
        <f t="shared" si="36"/>
        <v>1.5238068761046615</v>
      </c>
      <c r="Z72" s="666">
        <f t="shared" si="36"/>
        <v>12.996571466911554</v>
      </c>
      <c r="AA72" s="666">
        <f t="shared" si="36"/>
        <v>58.381065151128162</v>
      </c>
      <c r="AB72" s="666">
        <f t="shared" si="36"/>
        <v>7.1878717511621595</v>
      </c>
      <c r="AC72" s="666">
        <f t="shared" si="36"/>
        <v>3.3985760196702262</v>
      </c>
      <c r="AD72" s="666">
        <f t="shared" si="36"/>
        <v>18.384390650979316</v>
      </c>
      <c r="AE72" s="861">
        <f t="shared" si="36"/>
        <v>43.973104409408023</v>
      </c>
      <c r="AF72" s="855">
        <f t="shared" si="36"/>
        <v>97.7964583957949</v>
      </c>
      <c r="AG72" s="688">
        <f t="shared" si="36"/>
        <v>277.79144467950766</v>
      </c>
      <c r="AH72" s="688">
        <f t="shared" si="36"/>
        <v>65.195354019934484</v>
      </c>
      <c r="AI72" s="689">
        <f t="shared" si="36"/>
        <v>2.1866594398442962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>SUM(C72:S72)+T72+U72+AJ72+AK72+AL72</f>
        <v>29201.332050538556</v>
      </c>
      <c r="AN72" s="668">
        <f t="shared" ref="AN72:AO83" si="37">AN8</f>
        <v>24680</v>
      </c>
      <c r="AO72" s="669">
        <f t="shared" si="37"/>
        <v>0</v>
      </c>
      <c r="AP72" s="690">
        <f t="shared" ref="AP72:AP84" si="38">(AM72*100)/(AM72+AQ72)</f>
        <v>54.195638710544245</v>
      </c>
      <c r="AQ72" s="691">
        <f t="shared" ref="AQ72:AQ84" si="39">AN72+AO72</f>
        <v>24680</v>
      </c>
    </row>
    <row r="73" spans="2:43" ht="26.25" customHeight="1" x14ac:dyDescent="0.2">
      <c r="B73" s="151" t="s">
        <v>42</v>
      </c>
      <c r="C73" s="17">
        <f t="shared" ref="C73:Q73" si="40">C30+C9+C51</f>
        <v>5390</v>
      </c>
      <c r="D73" s="94">
        <f t="shared" si="40"/>
        <v>0</v>
      </c>
      <c r="E73" s="18">
        <f t="shared" si="40"/>
        <v>1618.8509517109446</v>
      </c>
      <c r="F73" s="18">
        <f t="shared" si="40"/>
        <v>5072.3891170206934</v>
      </c>
      <c r="G73" s="18">
        <f t="shared" si="40"/>
        <v>720</v>
      </c>
      <c r="H73" s="18">
        <f t="shared" si="40"/>
        <v>4797.7758942004357</v>
      </c>
      <c r="I73" s="18">
        <f t="shared" si="40"/>
        <v>0</v>
      </c>
      <c r="J73" s="18">
        <f t="shared" si="40"/>
        <v>0</v>
      </c>
      <c r="K73" s="18">
        <f t="shared" si="40"/>
        <v>138.68493350134733</v>
      </c>
      <c r="L73" s="18">
        <f t="shared" si="40"/>
        <v>127.81332888820295</v>
      </c>
      <c r="M73" s="18">
        <f t="shared" si="40"/>
        <v>1212.1775923079265</v>
      </c>
      <c r="N73" s="18">
        <f t="shared" si="40"/>
        <v>480</v>
      </c>
      <c r="O73" s="18">
        <f t="shared" si="40"/>
        <v>0</v>
      </c>
      <c r="P73" s="18">
        <f t="shared" si="40"/>
        <v>3260</v>
      </c>
      <c r="Q73" s="18">
        <f t="shared" si="40"/>
        <v>0</v>
      </c>
      <c r="R73" s="18">
        <f t="shared" ref="R73:R82" si="41">SUM(AF73:AI73)</f>
        <v>312.96991653508132</v>
      </c>
      <c r="S73" s="20">
        <f t="shared" si="35"/>
        <v>2094.1824803906948</v>
      </c>
      <c r="T73" s="768">
        <f t="shared" ref="T73:T83" si="42">SUM(V73:AE73)</f>
        <v>163.60051259835689</v>
      </c>
      <c r="U73" s="865">
        <f t="shared" ref="U73:AL73" si="43">U30+U9+U51</f>
        <v>1122.887323384871</v>
      </c>
      <c r="V73" s="775">
        <f t="shared" si="43"/>
        <v>0</v>
      </c>
      <c r="W73" s="76">
        <f t="shared" si="43"/>
        <v>6.8855780793843122</v>
      </c>
      <c r="X73" s="76">
        <f t="shared" si="43"/>
        <v>10.869548193608466</v>
      </c>
      <c r="Y73" s="76">
        <f t="shared" si="43"/>
        <v>1.5238068761046615</v>
      </c>
      <c r="Z73" s="76">
        <f t="shared" si="43"/>
        <v>12.996571466911554</v>
      </c>
      <c r="AA73" s="76">
        <f t="shared" si="43"/>
        <v>58.381065151128162</v>
      </c>
      <c r="AB73" s="76">
        <f t="shared" si="43"/>
        <v>7.1878717511621595</v>
      </c>
      <c r="AC73" s="76">
        <f t="shared" si="43"/>
        <v>3.3985760196702262</v>
      </c>
      <c r="AD73" s="76">
        <f t="shared" si="43"/>
        <v>18.384390650979316</v>
      </c>
      <c r="AE73" s="765">
        <f t="shared" si="43"/>
        <v>43.973104409408023</v>
      </c>
      <c r="AF73" s="856">
        <f t="shared" si="43"/>
        <v>97.7964583957949</v>
      </c>
      <c r="AG73" s="500">
        <f t="shared" si="43"/>
        <v>147.79144467950766</v>
      </c>
      <c r="AH73" s="500">
        <f t="shared" si="43"/>
        <v>65.195354019934484</v>
      </c>
      <c r="AI73" s="554">
        <f t="shared" si="43"/>
        <v>2.1866594398442962</v>
      </c>
      <c r="AJ73" s="529">
        <f t="shared" si="43"/>
        <v>0</v>
      </c>
      <c r="AK73" s="793">
        <f t="shared" si="43"/>
        <v>0</v>
      </c>
      <c r="AL73" s="525">
        <f t="shared" si="43"/>
        <v>0</v>
      </c>
      <c r="AM73" s="22">
        <f t="shared" ref="AM73:AM82" si="44">SUM(C73:S73)+T73+U73+AJ73+AK73+AL73</f>
        <v>26511.332050538556</v>
      </c>
      <c r="AN73" s="102">
        <f t="shared" si="37"/>
        <v>15560</v>
      </c>
      <c r="AO73" s="24">
        <f t="shared" si="37"/>
        <v>0</v>
      </c>
      <c r="AP73" s="455">
        <f t="shared" si="38"/>
        <v>63.015195284740656</v>
      </c>
      <c r="AQ73" s="301">
        <f t="shared" si="39"/>
        <v>15560</v>
      </c>
    </row>
    <row r="74" spans="2:43" ht="26.25" customHeight="1" x14ac:dyDescent="0.2">
      <c r="B74" s="152" t="s">
        <v>43</v>
      </c>
      <c r="C74" s="17">
        <f t="shared" ref="C74:Q74" si="45">C31+C10+C52</f>
        <v>7140</v>
      </c>
      <c r="D74" s="94">
        <f t="shared" si="45"/>
        <v>0</v>
      </c>
      <c r="E74" s="18">
        <f t="shared" si="45"/>
        <v>1598.8509517109446</v>
      </c>
      <c r="F74" s="18">
        <f t="shared" si="45"/>
        <v>5272.3891170206934</v>
      </c>
      <c r="G74" s="18">
        <f t="shared" si="45"/>
        <v>900</v>
      </c>
      <c r="H74" s="18">
        <f t="shared" si="45"/>
        <v>5637.7758942004357</v>
      </c>
      <c r="I74" s="18">
        <f t="shared" si="45"/>
        <v>0</v>
      </c>
      <c r="J74" s="18">
        <f t="shared" si="45"/>
        <v>0</v>
      </c>
      <c r="K74" s="18">
        <f t="shared" si="45"/>
        <v>218.68493350134733</v>
      </c>
      <c r="L74" s="18">
        <f t="shared" si="45"/>
        <v>127.81332888820295</v>
      </c>
      <c r="M74" s="18">
        <f t="shared" si="45"/>
        <v>1632.1775923079265</v>
      </c>
      <c r="N74" s="18">
        <f t="shared" si="45"/>
        <v>490</v>
      </c>
      <c r="O74" s="18">
        <f t="shared" si="45"/>
        <v>0</v>
      </c>
      <c r="P74" s="18">
        <f t="shared" si="45"/>
        <v>5500</v>
      </c>
      <c r="Q74" s="18">
        <f t="shared" si="45"/>
        <v>0</v>
      </c>
      <c r="R74" s="18">
        <f t="shared" si="41"/>
        <v>482.96991653508132</v>
      </c>
      <c r="S74" s="20">
        <f t="shared" si="35"/>
        <v>2624.1824803906948</v>
      </c>
      <c r="T74" s="768">
        <f t="shared" si="42"/>
        <v>163.60051259835689</v>
      </c>
      <c r="U74" s="865">
        <f t="shared" ref="U74:AL74" si="46">U31+U10+U52</f>
        <v>1122.887323384871</v>
      </c>
      <c r="V74" s="775">
        <f t="shared" si="46"/>
        <v>0</v>
      </c>
      <c r="W74" s="76">
        <f t="shared" si="46"/>
        <v>6.8855780793843122</v>
      </c>
      <c r="X74" s="76">
        <f t="shared" si="46"/>
        <v>10.869548193608466</v>
      </c>
      <c r="Y74" s="76">
        <f t="shared" si="46"/>
        <v>1.5238068761046615</v>
      </c>
      <c r="Z74" s="76">
        <f t="shared" si="46"/>
        <v>12.996571466911554</v>
      </c>
      <c r="AA74" s="76">
        <f t="shared" si="46"/>
        <v>58.381065151128162</v>
      </c>
      <c r="AB74" s="76">
        <f t="shared" si="46"/>
        <v>7.1878717511621595</v>
      </c>
      <c r="AC74" s="76">
        <f t="shared" si="46"/>
        <v>3.3985760196702262</v>
      </c>
      <c r="AD74" s="76">
        <f t="shared" si="46"/>
        <v>18.384390650979316</v>
      </c>
      <c r="AE74" s="765">
        <f t="shared" si="46"/>
        <v>43.973104409408023</v>
      </c>
      <c r="AF74" s="856">
        <f t="shared" si="46"/>
        <v>97.7964583957949</v>
      </c>
      <c r="AG74" s="500">
        <f t="shared" si="46"/>
        <v>317.79144467950766</v>
      </c>
      <c r="AH74" s="500">
        <f t="shared" si="46"/>
        <v>65.195354019934484</v>
      </c>
      <c r="AI74" s="554">
        <f t="shared" si="46"/>
        <v>2.1866594398442962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44"/>
        <v>32911.332050538556</v>
      </c>
      <c r="AN74" s="102">
        <f t="shared" si="37"/>
        <v>15110</v>
      </c>
      <c r="AO74" s="24">
        <f t="shared" si="37"/>
        <v>0</v>
      </c>
      <c r="AP74" s="455">
        <f t="shared" si="38"/>
        <v>68.534817018199433</v>
      </c>
      <c r="AQ74" s="301">
        <f t="shared" si="39"/>
        <v>15110</v>
      </c>
    </row>
    <row r="75" spans="2:43" ht="26.25" customHeight="1" x14ac:dyDescent="0.2">
      <c r="B75" s="152" t="s">
        <v>44</v>
      </c>
      <c r="C75" s="17">
        <f t="shared" ref="C75:Q75" si="47">C32+C11+C53</f>
        <v>6070</v>
      </c>
      <c r="D75" s="94">
        <f t="shared" si="47"/>
        <v>0</v>
      </c>
      <c r="E75" s="18">
        <f t="shared" si="47"/>
        <v>998.85095171094451</v>
      </c>
      <c r="F75" s="18">
        <f t="shared" si="47"/>
        <v>3132.3891170206939</v>
      </c>
      <c r="G75" s="18">
        <f t="shared" si="47"/>
        <v>860</v>
      </c>
      <c r="H75" s="18">
        <f t="shared" si="47"/>
        <v>3257.7758942004357</v>
      </c>
      <c r="I75" s="18">
        <f t="shared" si="47"/>
        <v>0</v>
      </c>
      <c r="J75" s="18">
        <f t="shared" si="47"/>
        <v>0</v>
      </c>
      <c r="K75" s="18">
        <f t="shared" si="47"/>
        <v>438.68493350134736</v>
      </c>
      <c r="L75" s="18">
        <f t="shared" si="47"/>
        <v>127.81332888820295</v>
      </c>
      <c r="M75" s="18">
        <f t="shared" si="47"/>
        <v>1592.1775923079265</v>
      </c>
      <c r="N75" s="18">
        <f t="shared" si="47"/>
        <v>500</v>
      </c>
      <c r="O75" s="18">
        <f t="shared" si="47"/>
        <v>0</v>
      </c>
      <c r="P75" s="18">
        <f t="shared" si="47"/>
        <v>4200</v>
      </c>
      <c r="Q75" s="18">
        <f t="shared" si="47"/>
        <v>0</v>
      </c>
      <c r="R75" s="18">
        <f t="shared" si="41"/>
        <v>902.96991653508144</v>
      </c>
      <c r="S75" s="20">
        <f>S11+S32</f>
        <v>3624.1824803906948</v>
      </c>
      <c r="T75" s="768">
        <f t="shared" si="42"/>
        <v>163.60051259835689</v>
      </c>
      <c r="U75" s="865">
        <f t="shared" ref="U75:AL75" si="48">U32+U11+U53</f>
        <v>1122.887323384871</v>
      </c>
      <c r="V75" s="775">
        <f t="shared" si="48"/>
        <v>0</v>
      </c>
      <c r="W75" s="76">
        <f t="shared" si="48"/>
        <v>6.8855780793843122</v>
      </c>
      <c r="X75" s="76">
        <f t="shared" si="48"/>
        <v>10.869548193608466</v>
      </c>
      <c r="Y75" s="76">
        <f t="shared" si="48"/>
        <v>1.5238068761046615</v>
      </c>
      <c r="Z75" s="76">
        <f t="shared" si="48"/>
        <v>12.996571466911554</v>
      </c>
      <c r="AA75" s="76">
        <f t="shared" si="48"/>
        <v>58.381065151128162</v>
      </c>
      <c r="AB75" s="76">
        <f t="shared" si="48"/>
        <v>7.1878717511621595</v>
      </c>
      <c r="AC75" s="76">
        <f t="shared" si="48"/>
        <v>3.3985760196702262</v>
      </c>
      <c r="AD75" s="76">
        <f t="shared" si="48"/>
        <v>18.384390650979316</v>
      </c>
      <c r="AE75" s="765">
        <f t="shared" si="48"/>
        <v>43.973104409408023</v>
      </c>
      <c r="AF75" s="856">
        <f t="shared" si="48"/>
        <v>97.7964583957949</v>
      </c>
      <c r="AG75" s="500">
        <f t="shared" si="48"/>
        <v>737.79144467950766</v>
      </c>
      <c r="AH75" s="500">
        <f t="shared" si="48"/>
        <v>65.195354019934484</v>
      </c>
      <c r="AI75" s="554">
        <f t="shared" si="48"/>
        <v>2.1866594398442962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44"/>
        <v>26991.332050538556</v>
      </c>
      <c r="AN75" s="102">
        <f t="shared" si="37"/>
        <v>17450</v>
      </c>
      <c r="AO75" s="24">
        <f t="shared" si="37"/>
        <v>0</v>
      </c>
      <c r="AP75" s="455">
        <f t="shared" si="38"/>
        <v>60.734750299212656</v>
      </c>
      <c r="AQ75" s="301">
        <f t="shared" si="39"/>
        <v>17450</v>
      </c>
    </row>
    <row r="76" spans="2:43" ht="26.25" customHeight="1" x14ac:dyDescent="0.2">
      <c r="B76" s="153" t="s">
        <v>45</v>
      </c>
      <c r="C76" s="17">
        <f t="shared" ref="C76:Q76" si="49">C33+C12+C54</f>
        <v>5570</v>
      </c>
      <c r="D76" s="94">
        <f t="shared" si="49"/>
        <v>0</v>
      </c>
      <c r="E76" s="18">
        <f t="shared" si="49"/>
        <v>3358.8509517109446</v>
      </c>
      <c r="F76" s="18">
        <f t="shared" si="49"/>
        <v>3352.3891170206939</v>
      </c>
      <c r="G76" s="18">
        <f t="shared" si="49"/>
        <v>1560</v>
      </c>
      <c r="H76" s="18">
        <f t="shared" si="49"/>
        <v>7247.7758942004357</v>
      </c>
      <c r="I76" s="18">
        <f t="shared" si="49"/>
        <v>0</v>
      </c>
      <c r="J76" s="18">
        <f t="shared" si="49"/>
        <v>0</v>
      </c>
      <c r="K76" s="18">
        <f t="shared" si="49"/>
        <v>238.68493350134733</v>
      </c>
      <c r="L76" s="18">
        <f t="shared" si="49"/>
        <v>127.81332888820295</v>
      </c>
      <c r="M76" s="18">
        <f t="shared" si="49"/>
        <v>1792.1775923079265</v>
      </c>
      <c r="N76" s="18">
        <f t="shared" si="49"/>
        <v>460</v>
      </c>
      <c r="O76" s="18">
        <f t="shared" si="49"/>
        <v>0</v>
      </c>
      <c r="P76" s="18">
        <f t="shared" si="49"/>
        <v>4500</v>
      </c>
      <c r="Q76" s="18">
        <f t="shared" si="49"/>
        <v>0</v>
      </c>
      <c r="R76" s="18">
        <f t="shared" si="41"/>
        <v>672.96991653508144</v>
      </c>
      <c r="S76" s="20">
        <f>S12+S33</f>
        <v>2284.1824803906948</v>
      </c>
      <c r="T76" s="768">
        <f t="shared" si="42"/>
        <v>163.60051259835689</v>
      </c>
      <c r="U76" s="865">
        <f t="shared" ref="U76:AL76" si="50">U33+U12+U54</f>
        <v>1122.887323384871</v>
      </c>
      <c r="V76" s="862">
        <f t="shared" si="50"/>
        <v>0</v>
      </c>
      <c r="W76" s="749">
        <f t="shared" si="50"/>
        <v>6.8855780793843122</v>
      </c>
      <c r="X76" s="749">
        <f t="shared" si="50"/>
        <v>10.869548193608466</v>
      </c>
      <c r="Y76" s="749">
        <f t="shared" si="50"/>
        <v>1.5238068761046615</v>
      </c>
      <c r="Z76" s="749">
        <f t="shared" si="50"/>
        <v>12.996571466911554</v>
      </c>
      <c r="AA76" s="749">
        <f t="shared" si="50"/>
        <v>58.381065151128162</v>
      </c>
      <c r="AB76" s="749">
        <f t="shared" si="50"/>
        <v>7.1878717511621595</v>
      </c>
      <c r="AC76" s="749">
        <f t="shared" si="50"/>
        <v>3.3985760196702262</v>
      </c>
      <c r="AD76" s="749">
        <f t="shared" si="50"/>
        <v>18.384390650979316</v>
      </c>
      <c r="AE76" s="863">
        <f t="shared" si="50"/>
        <v>43.973104409408023</v>
      </c>
      <c r="AF76" s="857">
        <f t="shared" si="50"/>
        <v>97.7964583957949</v>
      </c>
      <c r="AG76" s="750">
        <f t="shared" si="50"/>
        <v>507.79144467950766</v>
      </c>
      <c r="AH76" s="750">
        <f t="shared" si="50"/>
        <v>65.195354019934484</v>
      </c>
      <c r="AI76" s="751">
        <f t="shared" si="50"/>
        <v>2.1866594398442962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44"/>
        <v>32451.332050538556</v>
      </c>
      <c r="AN76" s="102">
        <f t="shared" si="37"/>
        <v>17440</v>
      </c>
      <c r="AO76" s="24">
        <f t="shared" si="37"/>
        <v>0</v>
      </c>
      <c r="AP76" s="455">
        <f t="shared" si="38"/>
        <v>65.044028124296716</v>
      </c>
      <c r="AQ76" s="301">
        <f t="shared" si="39"/>
        <v>17440</v>
      </c>
    </row>
    <row r="77" spans="2:43" ht="26.25" customHeight="1" x14ac:dyDescent="0.2">
      <c r="B77" s="151" t="s">
        <v>46</v>
      </c>
      <c r="C77" s="17">
        <f t="shared" ref="C77:Q77" si="51">C34+C13+C55</f>
        <v>5850</v>
      </c>
      <c r="D77" s="94">
        <f t="shared" si="51"/>
        <v>0</v>
      </c>
      <c r="E77" s="18">
        <f t="shared" si="51"/>
        <v>1798.8509517109446</v>
      </c>
      <c r="F77" s="18">
        <f t="shared" si="51"/>
        <v>4962.3891170206934</v>
      </c>
      <c r="G77" s="18">
        <f t="shared" si="51"/>
        <v>650</v>
      </c>
      <c r="H77" s="18">
        <f t="shared" si="51"/>
        <v>3827.7758942004357</v>
      </c>
      <c r="I77" s="18">
        <f t="shared" si="51"/>
        <v>0</v>
      </c>
      <c r="J77" s="18">
        <f t="shared" si="51"/>
        <v>0</v>
      </c>
      <c r="K77" s="18">
        <f t="shared" si="51"/>
        <v>138.68493350134733</v>
      </c>
      <c r="L77" s="18">
        <f t="shared" si="51"/>
        <v>127.81332888820295</v>
      </c>
      <c r="M77" s="18">
        <f t="shared" si="51"/>
        <v>1392.1775923079265</v>
      </c>
      <c r="N77" s="18">
        <f t="shared" si="51"/>
        <v>780</v>
      </c>
      <c r="O77" s="18">
        <f t="shared" si="51"/>
        <v>0</v>
      </c>
      <c r="P77" s="18">
        <f t="shared" si="51"/>
        <v>4360</v>
      </c>
      <c r="Q77" s="18">
        <f t="shared" si="51"/>
        <v>0</v>
      </c>
      <c r="R77" s="18">
        <f t="shared" si="41"/>
        <v>322.96991653508132</v>
      </c>
      <c r="S77" s="20">
        <f t="shared" si="35"/>
        <v>2064.1824803906948</v>
      </c>
      <c r="T77" s="768">
        <f t="shared" si="42"/>
        <v>163.60051259835689</v>
      </c>
      <c r="U77" s="865">
        <f t="shared" ref="U77:AL77" si="52">U34+U13+U55</f>
        <v>1122.887323384871</v>
      </c>
      <c r="V77" s="775">
        <f t="shared" si="52"/>
        <v>0</v>
      </c>
      <c r="W77" s="76">
        <f t="shared" si="52"/>
        <v>6.8855780793843122</v>
      </c>
      <c r="X77" s="76">
        <f t="shared" si="52"/>
        <v>10.869548193608466</v>
      </c>
      <c r="Y77" s="76">
        <f t="shared" si="52"/>
        <v>1.5238068761046615</v>
      </c>
      <c r="Z77" s="76">
        <f t="shared" si="52"/>
        <v>12.996571466911554</v>
      </c>
      <c r="AA77" s="76">
        <f t="shared" si="52"/>
        <v>58.381065151128162</v>
      </c>
      <c r="AB77" s="76">
        <f t="shared" si="52"/>
        <v>7.1878717511621595</v>
      </c>
      <c r="AC77" s="76">
        <f t="shared" si="52"/>
        <v>3.3985760196702262</v>
      </c>
      <c r="AD77" s="76">
        <f t="shared" si="52"/>
        <v>18.384390650979316</v>
      </c>
      <c r="AE77" s="765">
        <f t="shared" si="52"/>
        <v>43.973104409408023</v>
      </c>
      <c r="AF77" s="856">
        <f t="shared" si="52"/>
        <v>97.7964583957949</v>
      </c>
      <c r="AG77" s="500">
        <f t="shared" si="52"/>
        <v>157.79144467950766</v>
      </c>
      <c r="AH77" s="500">
        <f t="shared" si="52"/>
        <v>65.195354019934484</v>
      </c>
      <c r="AI77" s="554">
        <f t="shared" si="52"/>
        <v>2.1866594398442962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44"/>
        <v>27561.332050538556</v>
      </c>
      <c r="AN77" s="102">
        <f t="shared" si="37"/>
        <v>18190</v>
      </c>
      <c r="AO77" s="24">
        <f t="shared" si="37"/>
        <v>0</v>
      </c>
      <c r="AP77" s="455">
        <f t="shared" si="38"/>
        <v>60.241594758581726</v>
      </c>
      <c r="AQ77" s="301">
        <f t="shared" si="39"/>
        <v>18190</v>
      </c>
    </row>
    <row r="78" spans="2:43" ht="26.25" customHeight="1" x14ac:dyDescent="0.2">
      <c r="B78" s="152" t="s">
        <v>47</v>
      </c>
      <c r="C78" s="17">
        <f t="shared" ref="C78:Q78" si="53">C35+C14+C56</f>
        <v>7590</v>
      </c>
      <c r="D78" s="94">
        <f t="shared" si="53"/>
        <v>0</v>
      </c>
      <c r="E78" s="18">
        <f t="shared" si="53"/>
        <v>2698.8509517109446</v>
      </c>
      <c r="F78" s="553">
        <f t="shared" si="53"/>
        <v>4132.3891170206934</v>
      </c>
      <c r="G78" s="18">
        <f t="shared" si="53"/>
        <v>540</v>
      </c>
      <c r="H78" s="18">
        <f t="shared" si="53"/>
        <v>7047.7758942004357</v>
      </c>
      <c r="I78" s="553">
        <f t="shared" si="53"/>
        <v>0</v>
      </c>
      <c r="J78" s="553">
        <f t="shared" si="53"/>
        <v>0</v>
      </c>
      <c r="K78" s="553">
        <f t="shared" si="53"/>
        <v>338.68493350134736</v>
      </c>
      <c r="L78" s="553">
        <f t="shared" si="53"/>
        <v>127.81332888820295</v>
      </c>
      <c r="M78" s="553">
        <f t="shared" si="53"/>
        <v>2082.1775923079267</v>
      </c>
      <c r="N78" s="553">
        <f t="shared" si="53"/>
        <v>600</v>
      </c>
      <c r="O78" s="553">
        <f t="shared" si="53"/>
        <v>0</v>
      </c>
      <c r="P78" s="18">
        <f t="shared" si="53"/>
        <v>4700</v>
      </c>
      <c r="Q78" s="18">
        <f t="shared" si="53"/>
        <v>0</v>
      </c>
      <c r="R78" s="18">
        <f t="shared" si="41"/>
        <v>702.96991653508144</v>
      </c>
      <c r="S78" s="20">
        <f t="shared" si="35"/>
        <v>2794.1824803906948</v>
      </c>
      <c r="T78" s="768">
        <f t="shared" si="42"/>
        <v>163.60051259835689</v>
      </c>
      <c r="U78" s="865">
        <f t="shared" ref="U78:AL78" si="54">U35+U14+U56</f>
        <v>1122.887323384871</v>
      </c>
      <c r="V78" s="775">
        <f t="shared" si="54"/>
        <v>0</v>
      </c>
      <c r="W78" s="76">
        <f t="shared" si="54"/>
        <v>6.8855780793843122</v>
      </c>
      <c r="X78" s="76">
        <f t="shared" si="54"/>
        <v>10.869548193608466</v>
      </c>
      <c r="Y78" s="76">
        <f t="shared" si="54"/>
        <v>1.5238068761046615</v>
      </c>
      <c r="Z78" s="76">
        <f t="shared" si="54"/>
        <v>12.996571466911554</v>
      </c>
      <c r="AA78" s="76">
        <f t="shared" si="54"/>
        <v>58.381065151128162</v>
      </c>
      <c r="AB78" s="76">
        <f t="shared" si="54"/>
        <v>7.1878717511621595</v>
      </c>
      <c r="AC78" s="76">
        <f t="shared" si="54"/>
        <v>3.3985760196702262</v>
      </c>
      <c r="AD78" s="76">
        <f t="shared" si="54"/>
        <v>18.384390650979316</v>
      </c>
      <c r="AE78" s="765">
        <f t="shared" si="54"/>
        <v>43.973104409408023</v>
      </c>
      <c r="AF78" s="856">
        <f t="shared" si="54"/>
        <v>97.7964583957949</v>
      </c>
      <c r="AG78" s="500">
        <f t="shared" si="54"/>
        <v>537.79144467950766</v>
      </c>
      <c r="AH78" s="500">
        <f t="shared" si="54"/>
        <v>65.195354019934484</v>
      </c>
      <c r="AI78" s="554">
        <f t="shared" si="54"/>
        <v>2.1866594398442962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44"/>
        <v>34641.332050538556</v>
      </c>
      <c r="AN78" s="102">
        <f t="shared" si="37"/>
        <v>16140</v>
      </c>
      <c r="AO78" s="24">
        <f t="shared" si="37"/>
        <v>0</v>
      </c>
      <c r="AP78" s="455">
        <f t="shared" si="38"/>
        <v>68.216666738995414</v>
      </c>
      <c r="AQ78" s="301">
        <f t="shared" si="39"/>
        <v>16140</v>
      </c>
    </row>
    <row r="79" spans="2:43" ht="26.25" customHeight="1" x14ac:dyDescent="0.2">
      <c r="B79" s="151" t="s">
        <v>48</v>
      </c>
      <c r="C79" s="17">
        <f t="shared" ref="C79:Q79" si="55">C36+C15+C57</f>
        <v>6160</v>
      </c>
      <c r="D79" s="94">
        <f t="shared" si="55"/>
        <v>0</v>
      </c>
      <c r="E79" s="18">
        <f t="shared" si="55"/>
        <v>1958.8509517109446</v>
      </c>
      <c r="F79" s="553">
        <f t="shared" si="55"/>
        <v>3472.3891170206939</v>
      </c>
      <c r="G79" s="18">
        <f t="shared" si="55"/>
        <v>720</v>
      </c>
      <c r="H79" s="18">
        <f t="shared" si="55"/>
        <v>5017.7758942004357</v>
      </c>
      <c r="I79" s="553">
        <f t="shared" si="55"/>
        <v>0</v>
      </c>
      <c r="J79" s="553">
        <f t="shared" si="55"/>
        <v>0</v>
      </c>
      <c r="K79" s="553">
        <f t="shared" si="55"/>
        <v>218.68493350134733</v>
      </c>
      <c r="L79" s="553">
        <f t="shared" si="55"/>
        <v>127.81332888820295</v>
      </c>
      <c r="M79" s="553">
        <f t="shared" si="55"/>
        <v>1872.1775923079265</v>
      </c>
      <c r="N79" s="553">
        <f t="shared" si="55"/>
        <v>620</v>
      </c>
      <c r="O79" s="553">
        <f t="shared" si="55"/>
        <v>0</v>
      </c>
      <c r="P79" s="18">
        <f t="shared" si="55"/>
        <v>8450</v>
      </c>
      <c r="Q79" s="18">
        <f t="shared" si="55"/>
        <v>0</v>
      </c>
      <c r="R79" s="18">
        <f t="shared" si="41"/>
        <v>562.96991653508144</v>
      </c>
      <c r="S79" s="20">
        <f t="shared" si="35"/>
        <v>2284.1824803906948</v>
      </c>
      <c r="T79" s="768">
        <f t="shared" si="42"/>
        <v>163.60051259835689</v>
      </c>
      <c r="U79" s="865">
        <f t="shared" ref="U79:AL79" si="56">U36+U15+U57</f>
        <v>1122.887323384871</v>
      </c>
      <c r="V79" s="775">
        <f t="shared" si="56"/>
        <v>0</v>
      </c>
      <c r="W79" s="76">
        <f t="shared" si="56"/>
        <v>6.8855780793843122</v>
      </c>
      <c r="X79" s="76">
        <f t="shared" si="56"/>
        <v>10.869548193608466</v>
      </c>
      <c r="Y79" s="76">
        <f t="shared" si="56"/>
        <v>1.5238068761046615</v>
      </c>
      <c r="Z79" s="76">
        <f t="shared" si="56"/>
        <v>12.996571466911554</v>
      </c>
      <c r="AA79" s="76">
        <f t="shared" si="56"/>
        <v>58.381065151128162</v>
      </c>
      <c r="AB79" s="76">
        <f t="shared" si="56"/>
        <v>7.1878717511621595</v>
      </c>
      <c r="AC79" s="76">
        <f t="shared" si="56"/>
        <v>3.3985760196702262</v>
      </c>
      <c r="AD79" s="76">
        <f t="shared" si="56"/>
        <v>18.384390650979316</v>
      </c>
      <c r="AE79" s="765">
        <f t="shared" si="56"/>
        <v>43.973104409408023</v>
      </c>
      <c r="AF79" s="856">
        <f t="shared" si="56"/>
        <v>97.7964583957949</v>
      </c>
      <c r="AG79" s="500">
        <f t="shared" si="56"/>
        <v>397.79144467950766</v>
      </c>
      <c r="AH79" s="500">
        <f t="shared" si="56"/>
        <v>65.195354019934484</v>
      </c>
      <c r="AI79" s="554">
        <f t="shared" si="56"/>
        <v>2.1866594398442962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44"/>
        <v>32751.332050538556</v>
      </c>
      <c r="AN79" s="102">
        <f t="shared" si="37"/>
        <v>20640</v>
      </c>
      <c r="AO79" s="24">
        <f t="shared" si="37"/>
        <v>0</v>
      </c>
      <c r="AP79" s="455">
        <f t="shared" si="38"/>
        <v>61.342039602115889</v>
      </c>
      <c r="AQ79" s="301">
        <f t="shared" si="39"/>
        <v>20640</v>
      </c>
    </row>
    <row r="80" spans="2:43" ht="26.25" customHeight="1" x14ac:dyDescent="0.2">
      <c r="B80" s="152" t="s">
        <v>49</v>
      </c>
      <c r="C80" s="17">
        <f t="shared" ref="C80:Q80" si="57">C37+C16+C58</f>
        <v>6400</v>
      </c>
      <c r="D80" s="94">
        <f t="shared" si="57"/>
        <v>0</v>
      </c>
      <c r="E80" s="18">
        <f t="shared" si="57"/>
        <v>1848.8509517109446</v>
      </c>
      <c r="F80" s="553">
        <f t="shared" si="57"/>
        <v>3652.3891170206939</v>
      </c>
      <c r="G80" s="18">
        <f t="shared" si="57"/>
        <v>650</v>
      </c>
      <c r="H80" s="18">
        <f t="shared" si="57"/>
        <v>2977.7758942004357</v>
      </c>
      <c r="I80" s="553">
        <f t="shared" si="57"/>
        <v>0</v>
      </c>
      <c r="J80" s="553">
        <f t="shared" si="57"/>
        <v>0</v>
      </c>
      <c r="K80" s="553">
        <f t="shared" si="57"/>
        <v>148.68493350134733</v>
      </c>
      <c r="L80" s="553">
        <f t="shared" si="57"/>
        <v>127.81332888820295</v>
      </c>
      <c r="M80" s="553">
        <f t="shared" si="57"/>
        <v>1342.1775923079265</v>
      </c>
      <c r="N80" s="553">
        <f t="shared" si="57"/>
        <v>740</v>
      </c>
      <c r="O80" s="553">
        <f t="shared" si="57"/>
        <v>0</v>
      </c>
      <c r="P80" s="18">
        <f t="shared" si="57"/>
        <v>3500</v>
      </c>
      <c r="Q80" s="18">
        <f t="shared" si="57"/>
        <v>0</v>
      </c>
      <c r="R80" s="18">
        <f t="shared" si="41"/>
        <v>402.96991653508132</v>
      </c>
      <c r="S80" s="20">
        <f t="shared" si="35"/>
        <v>3639.1824803906948</v>
      </c>
      <c r="T80" s="768">
        <f t="shared" si="42"/>
        <v>163.60051259835689</v>
      </c>
      <c r="U80" s="865">
        <f t="shared" ref="U80:AL80" si="58">U37+U16+U58</f>
        <v>1122.887323384871</v>
      </c>
      <c r="V80" s="775">
        <f t="shared" si="58"/>
        <v>0</v>
      </c>
      <c r="W80" s="76">
        <f t="shared" si="58"/>
        <v>6.8855780793843122</v>
      </c>
      <c r="X80" s="76">
        <f t="shared" si="58"/>
        <v>10.869548193608466</v>
      </c>
      <c r="Y80" s="76">
        <f t="shared" si="58"/>
        <v>1.5238068761046615</v>
      </c>
      <c r="Z80" s="76">
        <f t="shared" si="58"/>
        <v>12.996571466911554</v>
      </c>
      <c r="AA80" s="76">
        <f t="shared" si="58"/>
        <v>58.381065151128162</v>
      </c>
      <c r="AB80" s="76">
        <f t="shared" si="58"/>
        <v>7.1878717511621595</v>
      </c>
      <c r="AC80" s="76">
        <f t="shared" si="58"/>
        <v>3.3985760196702262</v>
      </c>
      <c r="AD80" s="76">
        <f t="shared" si="58"/>
        <v>18.384390650979316</v>
      </c>
      <c r="AE80" s="765">
        <f t="shared" si="58"/>
        <v>43.973104409408023</v>
      </c>
      <c r="AF80" s="856">
        <f t="shared" si="58"/>
        <v>97.7964583957949</v>
      </c>
      <c r="AG80" s="500">
        <f t="shared" si="58"/>
        <v>237.79144467950766</v>
      </c>
      <c r="AH80" s="500">
        <f t="shared" si="58"/>
        <v>65.195354019934484</v>
      </c>
      <c r="AI80" s="554">
        <f t="shared" si="58"/>
        <v>2.1866594398442962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44"/>
        <v>26716.332050538556</v>
      </c>
      <c r="AN80" s="102">
        <f t="shared" si="37"/>
        <v>15560</v>
      </c>
      <c r="AO80" s="24">
        <f t="shared" si="37"/>
        <v>0</v>
      </c>
      <c r="AP80" s="455">
        <f t="shared" si="38"/>
        <v>63.194536410114651</v>
      </c>
      <c r="AQ80" s="301">
        <f>AN80+AO80</f>
        <v>15560</v>
      </c>
    </row>
    <row r="81" spans="2:43" ht="26.25" customHeight="1" x14ac:dyDescent="0.2">
      <c r="B81" s="152" t="s">
        <v>50</v>
      </c>
      <c r="C81" s="17">
        <f t="shared" ref="C81:Q81" si="59">C38+C17+C59</f>
        <v>7050</v>
      </c>
      <c r="D81" s="94">
        <f t="shared" si="59"/>
        <v>0</v>
      </c>
      <c r="E81" s="18">
        <f t="shared" si="59"/>
        <v>998.85095171094451</v>
      </c>
      <c r="F81" s="553">
        <f t="shared" si="59"/>
        <v>3262.3891170206939</v>
      </c>
      <c r="G81" s="18">
        <f t="shared" si="59"/>
        <v>770</v>
      </c>
      <c r="H81" s="18">
        <f t="shared" si="59"/>
        <v>7387.7758942004357</v>
      </c>
      <c r="I81" s="553">
        <f t="shared" si="59"/>
        <v>0</v>
      </c>
      <c r="J81" s="553">
        <f t="shared" si="59"/>
        <v>0</v>
      </c>
      <c r="K81" s="553">
        <f t="shared" si="59"/>
        <v>418.68493350134736</v>
      </c>
      <c r="L81" s="553">
        <f t="shared" si="59"/>
        <v>127.81332888820295</v>
      </c>
      <c r="M81" s="553">
        <f t="shared" si="59"/>
        <v>1792.1775923079265</v>
      </c>
      <c r="N81" s="553">
        <f t="shared" si="59"/>
        <v>790</v>
      </c>
      <c r="O81" s="553">
        <f t="shared" si="59"/>
        <v>0</v>
      </c>
      <c r="P81" s="18">
        <f t="shared" si="59"/>
        <v>4030</v>
      </c>
      <c r="Q81" s="18">
        <f t="shared" si="59"/>
        <v>0</v>
      </c>
      <c r="R81" s="18">
        <f t="shared" si="41"/>
        <v>552.96991653508144</v>
      </c>
      <c r="S81" s="20">
        <f t="shared" si="35"/>
        <v>3194.1824803906948</v>
      </c>
      <c r="T81" s="768">
        <f t="shared" si="42"/>
        <v>163.60051259835689</v>
      </c>
      <c r="U81" s="865">
        <f t="shared" ref="U81:AL81" si="60">U38+U17+U59</f>
        <v>1122.887323384871</v>
      </c>
      <c r="V81" s="775">
        <f t="shared" si="60"/>
        <v>0</v>
      </c>
      <c r="W81" s="76">
        <f t="shared" si="60"/>
        <v>6.8855780793843122</v>
      </c>
      <c r="X81" s="76">
        <f t="shared" si="60"/>
        <v>10.869548193608466</v>
      </c>
      <c r="Y81" s="76">
        <f t="shared" si="60"/>
        <v>1.5238068761046615</v>
      </c>
      <c r="Z81" s="76">
        <f t="shared" si="60"/>
        <v>12.996571466911554</v>
      </c>
      <c r="AA81" s="76">
        <f t="shared" si="60"/>
        <v>58.381065151128162</v>
      </c>
      <c r="AB81" s="76">
        <f t="shared" si="60"/>
        <v>7.1878717511621595</v>
      </c>
      <c r="AC81" s="76">
        <f t="shared" si="60"/>
        <v>3.3985760196702262</v>
      </c>
      <c r="AD81" s="76">
        <f t="shared" si="60"/>
        <v>18.384390650979316</v>
      </c>
      <c r="AE81" s="765">
        <f t="shared" si="60"/>
        <v>43.973104409408023</v>
      </c>
      <c r="AF81" s="856">
        <f t="shared" si="60"/>
        <v>97.7964583957949</v>
      </c>
      <c r="AG81" s="500">
        <f t="shared" si="60"/>
        <v>387.79144467950766</v>
      </c>
      <c r="AH81" s="500">
        <f t="shared" si="60"/>
        <v>65.195354019934484</v>
      </c>
      <c r="AI81" s="554">
        <f t="shared" si="60"/>
        <v>2.1866594398442962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44"/>
        <v>31661.332050538556</v>
      </c>
      <c r="AN81" s="102">
        <f t="shared" si="37"/>
        <v>19010</v>
      </c>
      <c r="AO81" s="24">
        <f t="shared" si="37"/>
        <v>0</v>
      </c>
      <c r="AP81" s="455">
        <f t="shared" si="38"/>
        <v>62.483717655103653</v>
      </c>
      <c r="AQ81" s="301">
        <f t="shared" si="39"/>
        <v>19010</v>
      </c>
    </row>
    <row r="82" spans="2:43" ht="26.25" customHeight="1" x14ac:dyDescent="0.2">
      <c r="B82" s="151" t="s">
        <v>51</v>
      </c>
      <c r="C82" s="17">
        <f t="shared" ref="C82:Q82" si="61">C39+C18+C60</f>
        <v>5610</v>
      </c>
      <c r="D82" s="94">
        <f t="shared" si="61"/>
        <v>0</v>
      </c>
      <c r="E82" s="18">
        <f t="shared" si="61"/>
        <v>1658.8509517109446</v>
      </c>
      <c r="F82" s="553">
        <f t="shared" si="61"/>
        <v>4032.3891170206939</v>
      </c>
      <c r="G82" s="18">
        <f t="shared" si="61"/>
        <v>530</v>
      </c>
      <c r="H82" s="18">
        <f t="shared" si="61"/>
        <v>4667.7758942004357</v>
      </c>
      <c r="I82" s="553">
        <f t="shared" si="61"/>
        <v>0</v>
      </c>
      <c r="J82" s="553">
        <f t="shared" si="61"/>
        <v>0</v>
      </c>
      <c r="K82" s="553">
        <f t="shared" si="61"/>
        <v>238.68493350134733</v>
      </c>
      <c r="L82" s="553">
        <f t="shared" si="61"/>
        <v>127.81332888820295</v>
      </c>
      <c r="M82" s="553">
        <f t="shared" si="61"/>
        <v>1632.1775923079265</v>
      </c>
      <c r="N82" s="553">
        <f t="shared" si="61"/>
        <v>620</v>
      </c>
      <c r="O82" s="553">
        <f t="shared" si="61"/>
        <v>0</v>
      </c>
      <c r="P82" s="18">
        <f t="shared" si="61"/>
        <v>3350</v>
      </c>
      <c r="Q82" s="18">
        <f t="shared" si="61"/>
        <v>0</v>
      </c>
      <c r="R82" s="18">
        <f t="shared" si="41"/>
        <v>532.96991653508144</v>
      </c>
      <c r="S82" s="20">
        <f t="shared" si="35"/>
        <v>3754.1824803906948</v>
      </c>
      <c r="T82" s="768">
        <f t="shared" si="42"/>
        <v>163.60051259835689</v>
      </c>
      <c r="U82" s="865">
        <f t="shared" ref="U82:AL82" si="62">U39+U18+U60</f>
        <v>1122.887323384871</v>
      </c>
      <c r="V82" s="775">
        <f t="shared" si="62"/>
        <v>0</v>
      </c>
      <c r="W82" s="76">
        <f t="shared" si="62"/>
        <v>6.8855780793843122</v>
      </c>
      <c r="X82" s="76">
        <f t="shared" si="62"/>
        <v>10.869548193608466</v>
      </c>
      <c r="Y82" s="76">
        <f t="shared" si="62"/>
        <v>1.5238068761046615</v>
      </c>
      <c r="Z82" s="76">
        <f t="shared" si="62"/>
        <v>12.996571466911554</v>
      </c>
      <c r="AA82" s="76">
        <f t="shared" si="62"/>
        <v>58.381065151128162</v>
      </c>
      <c r="AB82" s="76">
        <f t="shared" si="62"/>
        <v>7.1878717511621595</v>
      </c>
      <c r="AC82" s="76">
        <f t="shared" si="62"/>
        <v>3.3985760196702262</v>
      </c>
      <c r="AD82" s="76">
        <f t="shared" si="62"/>
        <v>18.384390650979316</v>
      </c>
      <c r="AE82" s="765">
        <f t="shared" si="62"/>
        <v>43.973104409408023</v>
      </c>
      <c r="AF82" s="856">
        <f t="shared" si="62"/>
        <v>97.7964583957949</v>
      </c>
      <c r="AG82" s="500">
        <f t="shared" si="62"/>
        <v>367.79144467950766</v>
      </c>
      <c r="AH82" s="500">
        <f t="shared" si="62"/>
        <v>65.195354019934484</v>
      </c>
      <c r="AI82" s="554">
        <f t="shared" si="62"/>
        <v>2.1866594398442962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44"/>
        <v>28041.332050538556</v>
      </c>
      <c r="AN82" s="102">
        <f t="shared" si="37"/>
        <v>16210</v>
      </c>
      <c r="AO82" s="24">
        <f t="shared" si="37"/>
        <v>0</v>
      </c>
      <c r="AP82" s="455">
        <f t="shared" si="38"/>
        <v>63.368334355479099</v>
      </c>
      <c r="AQ82" s="301">
        <f t="shared" si="39"/>
        <v>16210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4880</v>
      </c>
      <c r="D83" s="295">
        <f t="shared" si="63"/>
        <v>39480</v>
      </c>
      <c r="E83" s="98">
        <f t="shared" si="63"/>
        <v>998.85095171094451</v>
      </c>
      <c r="F83" s="623">
        <f t="shared" si="63"/>
        <v>5152.3891170206934</v>
      </c>
      <c r="G83" s="98">
        <f t="shared" si="63"/>
        <v>540</v>
      </c>
      <c r="H83" s="98">
        <f t="shared" si="63"/>
        <v>4407.7758942004357</v>
      </c>
      <c r="I83" s="623">
        <f t="shared" si="63"/>
        <v>0</v>
      </c>
      <c r="J83" s="623">
        <f t="shared" si="63"/>
        <v>0</v>
      </c>
      <c r="K83" s="623">
        <f t="shared" si="63"/>
        <v>31661.684933501347</v>
      </c>
      <c r="L83" s="623">
        <f t="shared" si="63"/>
        <v>127.81332888820295</v>
      </c>
      <c r="M83" s="623">
        <f t="shared" si="63"/>
        <v>1192.1775923079265</v>
      </c>
      <c r="N83" s="623">
        <f t="shared" si="63"/>
        <v>350</v>
      </c>
      <c r="O83" s="623">
        <f t="shared" si="63"/>
        <v>0</v>
      </c>
      <c r="P83" s="98">
        <f t="shared" si="63"/>
        <v>3640</v>
      </c>
      <c r="Q83" s="98">
        <f t="shared" si="63"/>
        <v>0</v>
      </c>
      <c r="R83" s="98">
        <f>SUM(AF83:AI83)</f>
        <v>1777.9699165350812</v>
      </c>
      <c r="S83" s="296">
        <f t="shared" si="35"/>
        <v>2824.1824803906948</v>
      </c>
      <c r="T83" s="868">
        <f t="shared" si="42"/>
        <v>163.60051259835689</v>
      </c>
      <c r="U83" s="866">
        <f t="shared" ref="U83:AL83" si="64">U40+U19+U61</f>
        <v>1122.887323384871</v>
      </c>
      <c r="V83" s="860">
        <f t="shared" si="64"/>
        <v>0</v>
      </c>
      <c r="W83" s="666">
        <f t="shared" si="64"/>
        <v>6.8855780793843122</v>
      </c>
      <c r="X83" s="666">
        <f t="shared" si="64"/>
        <v>10.869548193608466</v>
      </c>
      <c r="Y83" s="666">
        <f t="shared" si="64"/>
        <v>1.5238068761046615</v>
      </c>
      <c r="Z83" s="666">
        <f t="shared" si="64"/>
        <v>12.996571466911554</v>
      </c>
      <c r="AA83" s="666">
        <f t="shared" si="64"/>
        <v>58.381065151128162</v>
      </c>
      <c r="AB83" s="666">
        <f t="shared" si="64"/>
        <v>7.1878717511621595</v>
      </c>
      <c r="AC83" s="666">
        <f t="shared" si="64"/>
        <v>3.3985760196702262</v>
      </c>
      <c r="AD83" s="666">
        <f t="shared" si="64"/>
        <v>18.384390650979316</v>
      </c>
      <c r="AE83" s="861">
        <f t="shared" si="64"/>
        <v>43.973104409408023</v>
      </c>
      <c r="AF83" s="855">
        <f t="shared" si="64"/>
        <v>97.7964583957949</v>
      </c>
      <c r="AG83" s="688">
        <f t="shared" si="64"/>
        <v>1612.7914446795075</v>
      </c>
      <c r="AH83" s="688">
        <f t="shared" si="64"/>
        <v>65.195354019934484</v>
      </c>
      <c r="AI83" s="689">
        <f t="shared" si="64"/>
        <v>2.1866594398442962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>SUM(C83:S83)+T83+U83+AJ83+AK83+AL83</f>
        <v>98319.332050538535</v>
      </c>
      <c r="AN83" s="299">
        <f t="shared" si="37"/>
        <v>17240</v>
      </c>
      <c r="AO83" s="670">
        <f t="shared" si="37"/>
        <v>0</v>
      </c>
      <c r="AP83" s="671">
        <f t="shared" si="38"/>
        <v>85.081256793297925</v>
      </c>
      <c r="AQ83" s="692">
        <f t="shared" si="39"/>
        <v>17240</v>
      </c>
    </row>
    <row r="84" spans="2:43" ht="26.25" customHeight="1" thickBot="1" x14ac:dyDescent="0.25">
      <c r="B84" s="35" t="s">
        <v>53</v>
      </c>
      <c r="C84" s="82">
        <f t="shared" ref="C84:AL84" si="65">SUM(C72:C83)</f>
        <v>73810</v>
      </c>
      <c r="D84" s="82">
        <f>SUM(D72:D83)</f>
        <v>39480</v>
      </c>
      <c r="E84" s="83">
        <f t="shared" si="65"/>
        <v>20536.211420531337</v>
      </c>
      <c r="F84" s="83">
        <f t="shared" si="65"/>
        <v>49088.669404248314</v>
      </c>
      <c r="G84" s="83">
        <f t="shared" si="65"/>
        <v>9220</v>
      </c>
      <c r="H84" s="83">
        <f t="shared" si="65"/>
        <v>64073.310730405232</v>
      </c>
      <c r="I84" s="83">
        <f t="shared" si="65"/>
        <v>0</v>
      </c>
      <c r="J84" s="83">
        <f>SUM(J72:J83)</f>
        <v>0</v>
      </c>
      <c r="K84" s="115">
        <f t="shared" si="65"/>
        <v>34367.219202016167</v>
      </c>
      <c r="L84" s="83">
        <f t="shared" si="65"/>
        <v>1533.7599466584354</v>
      </c>
      <c r="M84" s="83">
        <f t="shared" si="65"/>
        <v>19236.131107695113</v>
      </c>
      <c r="N84" s="83">
        <f t="shared" si="65"/>
        <v>7050</v>
      </c>
      <c r="O84" s="83">
        <f t="shared" si="65"/>
        <v>0</v>
      </c>
      <c r="P84" s="83">
        <f t="shared" si="65"/>
        <v>52910</v>
      </c>
      <c r="Q84" s="83">
        <f t="shared" si="65"/>
        <v>0</v>
      </c>
      <c r="R84" s="83">
        <f t="shared" si="65"/>
        <v>7670.6389984209754</v>
      </c>
      <c r="S84" s="84">
        <f>SUM(S72:S83)</f>
        <v>33345.18976468833</v>
      </c>
      <c r="T84" s="769">
        <f t="shared" si="65"/>
        <v>1963.2061511802831</v>
      </c>
      <c r="U84" s="772">
        <f t="shared" si="65"/>
        <v>13474.647880618455</v>
      </c>
      <c r="V84" s="530">
        <f t="shared" si="65"/>
        <v>0</v>
      </c>
      <c r="W84" s="85">
        <f t="shared" si="65"/>
        <v>82.626936952611743</v>
      </c>
      <c r="X84" s="85">
        <f t="shared" si="65"/>
        <v>130.43457832330159</v>
      </c>
      <c r="Y84" s="85">
        <f t="shared" si="65"/>
        <v>18.285682513255939</v>
      </c>
      <c r="Z84" s="85">
        <f t="shared" si="65"/>
        <v>155.95885760293859</v>
      </c>
      <c r="AA84" s="85">
        <f t="shared" si="65"/>
        <v>700.57278181353797</v>
      </c>
      <c r="AB84" s="85">
        <f t="shared" si="65"/>
        <v>86.254461013945942</v>
      </c>
      <c r="AC84" s="85">
        <f t="shared" si="65"/>
        <v>40.782912236042705</v>
      </c>
      <c r="AD84" s="85">
        <f t="shared" si="65"/>
        <v>220.61268781175184</v>
      </c>
      <c r="AE84" s="87">
        <f t="shared" si="65"/>
        <v>527.67725291289639</v>
      </c>
      <c r="AF84" s="183">
        <f t="shared" si="65"/>
        <v>1173.5575007495386</v>
      </c>
      <c r="AG84" s="120">
        <f t="shared" si="65"/>
        <v>5688.4973361540906</v>
      </c>
      <c r="AH84" s="419">
        <f t="shared" si="65"/>
        <v>782.34424823921381</v>
      </c>
      <c r="AI84" s="183">
        <f t="shared" si="65"/>
        <v>26.239913278131549</v>
      </c>
      <c r="AJ84" s="530">
        <f t="shared" si="65"/>
        <v>0</v>
      </c>
      <c r="AK84" s="196">
        <f>SUM(AK72:AK83)</f>
        <v>0</v>
      </c>
      <c r="AL84" s="598">
        <f t="shared" si="65"/>
        <v>0</v>
      </c>
      <c r="AM84" s="298">
        <f>SUM(C84:S84)+T84+U84+AJ84+AK84+AL84</f>
        <v>427758.98460646259</v>
      </c>
      <c r="AN84" s="324">
        <f>SUM(AN72:AN83)</f>
        <v>213230</v>
      </c>
      <c r="AO84" s="266">
        <f>SUM(AO72:AO83)</f>
        <v>0</v>
      </c>
      <c r="AP84" s="454">
        <f t="shared" si="38"/>
        <v>66.734217729043621</v>
      </c>
      <c r="AQ84" s="200">
        <f t="shared" si="39"/>
        <v>213230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20161" r:id="rId4">
          <objectPr defaultSize="0" r:id="rId5">
            <anchor moveWithCells="1" sizeWithCells="1">
              <from>
                <xdr:col>1</xdr:col>
                <xdr:colOff>695325</xdr:colOff>
                <xdr:row>0</xdr:row>
                <xdr:rowOff>152400</xdr:rowOff>
              </from>
              <to>
                <xdr:col>2</xdr:col>
                <xdr:colOff>742950</xdr:colOff>
                <xdr:row>3</xdr:row>
                <xdr:rowOff>114300</xdr:rowOff>
              </to>
            </anchor>
          </objectPr>
        </oleObject>
      </mc:Choice>
      <mc:Fallback>
        <oleObject progId="Word.Document.8" shapeId="22016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Q110"/>
  <sheetViews>
    <sheetView topLeftCell="I54" zoomScale="66" zoomScaleNormal="66" workbookViewId="0">
      <selection activeCell="AM84" sqref="AM84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5.7109375" style="1" customWidth="1"/>
    <col min="4" max="4" width="21.42578125" style="1" bestFit="1" customWidth="1"/>
    <col min="5" max="5" width="12.7109375" style="1" customWidth="1"/>
    <col min="6" max="7" width="13.7109375" style="1" customWidth="1"/>
    <col min="8" max="8" width="12.7109375" style="1" customWidth="1"/>
    <col min="9" max="9" width="12.8554687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8" width="12.7109375" style="1" customWidth="1"/>
    <col min="19" max="19" width="18.85546875" style="1" bestFit="1" customWidth="1"/>
    <col min="20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254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>
        <v>32520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76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5600</v>
      </c>
      <c r="D8" s="295"/>
      <c r="E8" s="295">
        <v>0</v>
      </c>
      <c r="F8" s="295">
        <v>2800</v>
      </c>
      <c r="G8" s="295">
        <v>640</v>
      </c>
      <c r="H8" s="295">
        <v>3300</v>
      </c>
      <c r="I8" s="465"/>
      <c r="J8" s="18"/>
      <c r="K8" s="295"/>
      <c r="L8" s="465"/>
      <c r="M8" s="295">
        <v>0</v>
      </c>
      <c r="N8" s="295">
        <v>280</v>
      </c>
      <c r="O8" s="465"/>
      <c r="P8" s="295">
        <v>2100</v>
      </c>
      <c r="Q8" s="295">
        <v>40</v>
      </c>
      <c r="R8" s="295">
        <f>SUM(AF8:AI8)</f>
        <v>0</v>
      </c>
      <c r="S8" s="497"/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/>
      <c r="AH8" s="494"/>
      <c r="AI8" s="835"/>
      <c r="AJ8" s="77">
        <v>0</v>
      </c>
      <c r="AK8" s="21">
        <v>0</v>
      </c>
      <c r="AL8" s="525"/>
      <c r="AM8" s="27">
        <f t="shared" ref="AM8:AM18" si="0">SUM(C8:S8)+T8+U8+AJ8+AK8+AL8</f>
        <v>14760</v>
      </c>
      <c r="AN8" s="896">
        <v>10640</v>
      </c>
      <c r="AO8" s="281">
        <v>0</v>
      </c>
      <c r="AP8" s="14">
        <f t="shared" ref="AP8:AP20" si="1">(AM8*100)/(AM8+AQ8)</f>
        <v>58.110236220472444</v>
      </c>
      <c r="AQ8" s="550">
        <f t="shared" ref="AQ8:AQ20" si="2">AN8+AO8</f>
        <v>10640</v>
      </c>
    </row>
    <row r="9" spans="2:43" ht="26.25" customHeight="1" x14ac:dyDescent="0.2">
      <c r="B9" s="151" t="s">
        <v>42</v>
      </c>
      <c r="C9" s="94">
        <v>4500</v>
      </c>
      <c r="D9" s="295"/>
      <c r="E9" s="94">
        <v>0</v>
      </c>
      <c r="F9" s="94">
        <v>1900</v>
      </c>
      <c r="G9" s="94">
        <v>850</v>
      </c>
      <c r="H9" s="94">
        <v>5000</v>
      </c>
      <c r="I9" s="332"/>
      <c r="J9" s="18"/>
      <c r="K9" s="94"/>
      <c r="L9" s="332"/>
      <c r="M9" s="94">
        <v>0</v>
      </c>
      <c r="N9" s="94">
        <v>290</v>
      </c>
      <c r="O9" s="332"/>
      <c r="P9" s="18">
        <v>2140</v>
      </c>
      <c r="Q9" s="18">
        <v>20</v>
      </c>
      <c r="R9" s="295">
        <f t="shared" ref="R9:R19" si="3">SUM(AF9:AI9)</f>
        <v>0</v>
      </c>
      <c r="S9" s="20"/>
      <c r="T9" s="771">
        <f t="shared" ref="T9:T19" si="4">SUM(V9:AE9)</f>
        <v>46</v>
      </c>
      <c r="U9" s="892">
        <v>0</v>
      </c>
      <c r="V9" s="467">
        <v>0</v>
      </c>
      <c r="W9" s="467">
        <v>0</v>
      </c>
      <c r="X9" s="467">
        <v>46</v>
      </c>
      <c r="Y9" s="467">
        <v>0</v>
      </c>
      <c r="Z9" s="467">
        <v>0</v>
      </c>
      <c r="AA9" s="467">
        <v>0</v>
      </c>
      <c r="AB9" s="467">
        <v>0</v>
      </c>
      <c r="AC9" s="467">
        <v>0</v>
      </c>
      <c r="AD9" s="477">
        <v>0</v>
      </c>
      <c r="AE9" s="512">
        <v>0</v>
      </c>
      <c r="AF9" s="17"/>
      <c r="AG9" s="18"/>
      <c r="AH9" s="18"/>
      <c r="AI9" s="520"/>
      <c r="AJ9" s="77"/>
      <c r="AK9" s="21"/>
      <c r="AL9" s="525"/>
      <c r="AM9" s="22">
        <f t="shared" si="0"/>
        <v>14746</v>
      </c>
      <c r="AN9" s="423">
        <v>10250</v>
      </c>
      <c r="AO9" s="24">
        <v>0</v>
      </c>
      <c r="AP9" s="25">
        <f t="shared" si="1"/>
        <v>58.99343895023204</v>
      </c>
      <c r="AQ9" s="301">
        <f t="shared" si="2"/>
        <v>10250</v>
      </c>
    </row>
    <row r="10" spans="2:43" ht="26.25" customHeight="1" x14ac:dyDescent="0.2">
      <c r="B10" s="152" t="s">
        <v>43</v>
      </c>
      <c r="C10" s="94">
        <v>4300</v>
      </c>
      <c r="D10" s="295"/>
      <c r="E10" s="94">
        <v>0</v>
      </c>
      <c r="F10" s="94">
        <v>3180</v>
      </c>
      <c r="G10" s="94">
        <v>960</v>
      </c>
      <c r="H10" s="94">
        <v>3140</v>
      </c>
      <c r="I10" s="332"/>
      <c r="J10" s="18"/>
      <c r="K10" s="94"/>
      <c r="L10" s="332"/>
      <c r="M10" s="94">
        <v>300</v>
      </c>
      <c r="N10" s="94">
        <v>290</v>
      </c>
      <c r="O10" s="332"/>
      <c r="P10" s="18">
        <v>2740</v>
      </c>
      <c r="Q10" s="18">
        <v>20</v>
      </c>
      <c r="R10" s="295">
        <f t="shared" si="3"/>
        <v>140</v>
      </c>
      <c r="S10" s="20">
        <v>1650</v>
      </c>
      <c r="T10" s="771">
        <f t="shared" si="4"/>
        <v>0</v>
      </c>
      <c r="U10" s="892">
        <v>0</v>
      </c>
      <c r="V10" s="467">
        <v>0</v>
      </c>
      <c r="W10" s="467">
        <v>0</v>
      </c>
      <c r="X10" s="467">
        <v>0</v>
      </c>
      <c r="Y10" s="467">
        <v>0</v>
      </c>
      <c r="Z10" s="467">
        <v>0</v>
      </c>
      <c r="AA10" s="467">
        <v>0</v>
      </c>
      <c r="AB10" s="467">
        <v>0</v>
      </c>
      <c r="AC10" s="467">
        <v>0</v>
      </c>
      <c r="AD10" s="477">
        <v>0</v>
      </c>
      <c r="AE10" s="512">
        <v>0</v>
      </c>
      <c r="AF10" s="17"/>
      <c r="AG10" s="18">
        <v>140</v>
      </c>
      <c r="AH10" s="18"/>
      <c r="AI10" s="520"/>
      <c r="AJ10" s="181"/>
      <c r="AK10" s="180"/>
      <c r="AL10" s="526"/>
      <c r="AM10" s="22">
        <f t="shared" si="0"/>
        <v>16720</v>
      </c>
      <c r="AN10" s="423">
        <v>11070</v>
      </c>
      <c r="AO10" s="24">
        <v>0</v>
      </c>
      <c r="AP10" s="25">
        <f t="shared" si="1"/>
        <v>60.165527168046061</v>
      </c>
      <c r="AQ10" s="301">
        <f t="shared" si="2"/>
        <v>11070</v>
      </c>
    </row>
    <row r="11" spans="2:43" ht="26.25" customHeight="1" x14ac:dyDescent="0.2">
      <c r="B11" s="152" t="s">
        <v>44</v>
      </c>
      <c r="C11" s="94">
        <v>5220</v>
      </c>
      <c r="D11" s="295"/>
      <c r="E11" s="94">
        <v>0</v>
      </c>
      <c r="F11" s="94">
        <v>2700</v>
      </c>
      <c r="G11" s="94">
        <v>950</v>
      </c>
      <c r="H11" s="94">
        <v>6110</v>
      </c>
      <c r="I11" s="332"/>
      <c r="J11" s="18"/>
      <c r="K11" s="94"/>
      <c r="L11" s="332"/>
      <c r="M11" s="94">
        <v>0</v>
      </c>
      <c r="N11" s="94">
        <v>350</v>
      </c>
      <c r="O11" s="332"/>
      <c r="P11" s="18">
        <v>2050</v>
      </c>
      <c r="Q11" s="18">
        <v>20</v>
      </c>
      <c r="R11" s="295">
        <f t="shared" si="3"/>
        <v>0</v>
      </c>
      <c r="S11" s="20"/>
      <c r="T11" s="771">
        <f t="shared" si="4"/>
        <v>0</v>
      </c>
      <c r="U11" s="892">
        <v>0</v>
      </c>
      <c r="V11" s="467">
        <v>0</v>
      </c>
      <c r="W11" s="467">
        <v>0</v>
      </c>
      <c r="X11" s="467">
        <v>0</v>
      </c>
      <c r="Y11" s="467">
        <v>0</v>
      </c>
      <c r="Z11" s="467">
        <v>0</v>
      </c>
      <c r="AA11" s="467">
        <v>0</v>
      </c>
      <c r="AB11" s="467">
        <v>0</v>
      </c>
      <c r="AC11" s="467">
        <v>0</v>
      </c>
      <c r="AD11" s="477">
        <v>0</v>
      </c>
      <c r="AE11" s="512">
        <v>0</v>
      </c>
      <c r="AF11" s="17"/>
      <c r="AG11" s="18"/>
      <c r="AH11" s="18"/>
      <c r="AI11" s="520"/>
      <c r="AJ11" s="181"/>
      <c r="AK11" s="180"/>
      <c r="AL11" s="526"/>
      <c r="AM11" s="22">
        <f t="shared" si="0"/>
        <v>17400</v>
      </c>
      <c r="AN11" s="423">
        <v>10610</v>
      </c>
      <c r="AO11" s="24">
        <v>0</v>
      </c>
      <c r="AP11" s="25">
        <f t="shared" si="1"/>
        <v>62.120671188861124</v>
      </c>
      <c r="AQ11" s="301">
        <f t="shared" si="2"/>
        <v>10610</v>
      </c>
    </row>
    <row r="12" spans="2:43" ht="26.25" customHeight="1" x14ac:dyDescent="0.2">
      <c r="B12" s="153" t="s">
        <v>45</v>
      </c>
      <c r="C12" s="94">
        <v>7000</v>
      </c>
      <c r="D12" s="94"/>
      <c r="E12" s="94">
        <v>1540</v>
      </c>
      <c r="F12" s="94">
        <v>2200</v>
      </c>
      <c r="G12" s="94">
        <v>1150</v>
      </c>
      <c r="H12" s="94">
        <v>2880</v>
      </c>
      <c r="I12" s="332"/>
      <c r="J12" s="18"/>
      <c r="K12" s="94">
        <v>50</v>
      </c>
      <c r="L12" s="332"/>
      <c r="M12" s="94">
        <v>160</v>
      </c>
      <c r="N12" s="94">
        <v>410</v>
      </c>
      <c r="O12" s="332"/>
      <c r="P12" s="18">
        <v>2260</v>
      </c>
      <c r="Q12" s="18">
        <v>0</v>
      </c>
      <c r="R12" s="295">
        <f t="shared" si="3"/>
        <v>0</v>
      </c>
      <c r="S12" s="20">
        <v>90</v>
      </c>
      <c r="T12" s="771">
        <f t="shared" si="4"/>
        <v>0</v>
      </c>
      <c r="U12" s="892">
        <v>0</v>
      </c>
      <c r="V12" s="467">
        <v>0</v>
      </c>
      <c r="W12" s="467">
        <v>0</v>
      </c>
      <c r="X12" s="467">
        <v>0</v>
      </c>
      <c r="Y12" s="467">
        <v>0</v>
      </c>
      <c r="Z12" s="467">
        <v>0</v>
      </c>
      <c r="AA12" s="467">
        <v>0</v>
      </c>
      <c r="AB12" s="467">
        <v>0</v>
      </c>
      <c r="AC12" s="467">
        <v>0</v>
      </c>
      <c r="AD12" s="477">
        <v>0</v>
      </c>
      <c r="AE12" s="512">
        <v>0</v>
      </c>
      <c r="AF12" s="17"/>
      <c r="AG12" s="18"/>
      <c r="AH12" s="18"/>
      <c r="AI12" s="520"/>
      <c r="AJ12" s="181"/>
      <c r="AK12" s="180"/>
      <c r="AL12" s="526"/>
      <c r="AM12" s="22">
        <f t="shared" si="0"/>
        <v>17740</v>
      </c>
      <c r="AN12" s="423">
        <v>12240</v>
      </c>
      <c r="AO12" s="24">
        <v>0</v>
      </c>
      <c r="AP12" s="25">
        <f t="shared" si="1"/>
        <v>59.172781854569713</v>
      </c>
      <c r="AQ12" s="301">
        <f t="shared" si="2"/>
        <v>12240</v>
      </c>
    </row>
    <row r="13" spans="2:43" ht="26.25" customHeight="1" x14ac:dyDescent="0.2">
      <c r="B13" s="151" t="s">
        <v>46</v>
      </c>
      <c r="C13" s="95">
        <v>5490</v>
      </c>
      <c r="D13" s="95"/>
      <c r="E13" s="95">
        <v>0</v>
      </c>
      <c r="F13" s="95">
        <v>3020</v>
      </c>
      <c r="G13" s="95">
        <v>1000</v>
      </c>
      <c r="H13" s="95">
        <v>5820</v>
      </c>
      <c r="I13" s="277"/>
      <c r="J13" s="18"/>
      <c r="K13" s="18"/>
      <c r="L13" s="277"/>
      <c r="M13" s="18">
        <v>0</v>
      </c>
      <c r="N13" s="18">
        <v>760</v>
      </c>
      <c r="O13" s="277"/>
      <c r="P13" s="18">
        <v>2240</v>
      </c>
      <c r="Q13" s="18">
        <v>20</v>
      </c>
      <c r="R13" s="295">
        <f t="shared" si="3"/>
        <v>0</v>
      </c>
      <c r="S13" s="30"/>
      <c r="T13" s="771">
        <f t="shared" si="4"/>
        <v>102</v>
      </c>
      <c r="U13" s="892">
        <v>0</v>
      </c>
      <c r="V13" s="467">
        <v>0</v>
      </c>
      <c r="W13" s="467">
        <v>0</v>
      </c>
      <c r="X13" s="467">
        <v>102</v>
      </c>
      <c r="Y13" s="467">
        <v>0</v>
      </c>
      <c r="Z13" s="467">
        <v>0</v>
      </c>
      <c r="AA13" s="467">
        <v>0</v>
      </c>
      <c r="AB13" s="467">
        <v>0</v>
      </c>
      <c r="AC13" s="467">
        <v>0</v>
      </c>
      <c r="AD13" s="477">
        <v>0</v>
      </c>
      <c r="AE13" s="512">
        <v>0</v>
      </c>
      <c r="AF13" s="17"/>
      <c r="AG13" s="18"/>
      <c r="AH13" s="18"/>
      <c r="AI13" s="520"/>
      <c r="AJ13" s="573"/>
      <c r="AK13" s="271"/>
      <c r="AL13" s="694"/>
      <c r="AM13" s="22">
        <f t="shared" si="0"/>
        <v>18452</v>
      </c>
      <c r="AN13" s="422">
        <v>13410</v>
      </c>
      <c r="AO13" s="31">
        <v>0</v>
      </c>
      <c r="AP13" s="32">
        <f t="shared" si="1"/>
        <v>57.912246563304251</v>
      </c>
      <c r="AQ13" s="620">
        <f t="shared" si="2"/>
        <v>13410</v>
      </c>
    </row>
    <row r="14" spans="2:43" ht="26.25" customHeight="1" x14ac:dyDescent="0.2">
      <c r="B14" s="152" t="s">
        <v>47</v>
      </c>
      <c r="C14" s="94">
        <v>5800</v>
      </c>
      <c r="D14" s="94"/>
      <c r="E14" s="94">
        <v>2940</v>
      </c>
      <c r="F14" s="94">
        <v>2500</v>
      </c>
      <c r="G14" s="94">
        <v>700</v>
      </c>
      <c r="H14" s="94">
        <v>3460</v>
      </c>
      <c r="I14" s="277"/>
      <c r="J14" s="18"/>
      <c r="K14" s="18"/>
      <c r="L14" s="277"/>
      <c r="M14" s="18">
        <v>0</v>
      </c>
      <c r="N14" s="18">
        <v>330</v>
      </c>
      <c r="O14" s="277"/>
      <c r="P14" s="18">
        <v>2020</v>
      </c>
      <c r="Q14" s="18">
        <v>0</v>
      </c>
      <c r="R14" s="295">
        <f t="shared" si="3"/>
        <v>0</v>
      </c>
      <c r="S14" s="20"/>
      <c r="T14" s="771">
        <f t="shared" si="4"/>
        <v>0</v>
      </c>
      <c r="U14" s="892">
        <v>0</v>
      </c>
      <c r="V14" s="467">
        <v>0</v>
      </c>
      <c r="W14" s="467">
        <v>0</v>
      </c>
      <c r="X14" s="467">
        <v>0</v>
      </c>
      <c r="Y14" s="467">
        <v>0</v>
      </c>
      <c r="Z14" s="467">
        <v>0</v>
      </c>
      <c r="AA14" s="467">
        <v>0</v>
      </c>
      <c r="AB14" s="467">
        <v>0</v>
      </c>
      <c r="AC14" s="467">
        <v>0</v>
      </c>
      <c r="AD14" s="477">
        <v>0</v>
      </c>
      <c r="AE14" s="512">
        <v>0</v>
      </c>
      <c r="AF14" s="17"/>
      <c r="AG14" s="18"/>
      <c r="AH14" s="18"/>
      <c r="AI14" s="520"/>
      <c r="AJ14" s="77"/>
      <c r="AK14" s="21"/>
      <c r="AL14" s="525"/>
      <c r="AM14" s="22">
        <f t="shared" si="0"/>
        <v>17750</v>
      </c>
      <c r="AN14" s="423">
        <v>16190</v>
      </c>
      <c r="AO14" s="24">
        <v>0</v>
      </c>
      <c r="AP14" s="25">
        <f t="shared" si="1"/>
        <v>52.298173246906302</v>
      </c>
      <c r="AQ14" s="301">
        <f t="shared" si="2"/>
        <v>16190</v>
      </c>
    </row>
    <row r="15" spans="2:43" ht="26.25" customHeight="1" x14ac:dyDescent="0.2">
      <c r="B15" s="151" t="s">
        <v>48</v>
      </c>
      <c r="C15" s="94">
        <v>6920</v>
      </c>
      <c r="D15" s="94"/>
      <c r="E15" s="94">
        <v>1880</v>
      </c>
      <c r="F15" s="94">
        <v>3300</v>
      </c>
      <c r="G15" s="94">
        <v>1350</v>
      </c>
      <c r="H15" s="94">
        <v>6410</v>
      </c>
      <c r="I15" s="277"/>
      <c r="J15" s="18"/>
      <c r="K15" s="18"/>
      <c r="L15" s="608"/>
      <c r="M15" s="18">
        <v>0</v>
      </c>
      <c r="N15" s="18">
        <v>300</v>
      </c>
      <c r="O15" s="608"/>
      <c r="P15" s="18">
        <v>3180</v>
      </c>
      <c r="Q15" s="18">
        <v>20</v>
      </c>
      <c r="R15" s="295">
        <f t="shared" si="3"/>
        <v>0</v>
      </c>
      <c r="S15" s="20">
        <v>0</v>
      </c>
      <c r="T15" s="771">
        <f t="shared" si="4"/>
        <v>0</v>
      </c>
      <c r="U15" s="892">
        <v>0</v>
      </c>
      <c r="V15" s="467">
        <v>0</v>
      </c>
      <c r="W15" s="467">
        <v>0</v>
      </c>
      <c r="X15" s="467">
        <v>0</v>
      </c>
      <c r="Y15" s="467">
        <v>0</v>
      </c>
      <c r="Z15" s="467">
        <v>0</v>
      </c>
      <c r="AA15" s="467">
        <v>0</v>
      </c>
      <c r="AB15" s="467">
        <v>0</v>
      </c>
      <c r="AC15" s="467">
        <v>0</v>
      </c>
      <c r="AD15" s="477">
        <v>0</v>
      </c>
      <c r="AE15" s="512">
        <v>0</v>
      </c>
      <c r="AF15" s="17"/>
      <c r="AG15" s="18"/>
      <c r="AH15" s="18"/>
      <c r="AI15" s="520"/>
      <c r="AJ15" s="77"/>
      <c r="AK15" s="21"/>
      <c r="AL15" s="525"/>
      <c r="AM15" s="22">
        <f t="shared" si="0"/>
        <v>23360</v>
      </c>
      <c r="AN15" s="423">
        <v>12240</v>
      </c>
      <c r="AO15" s="24">
        <v>0</v>
      </c>
      <c r="AP15" s="25">
        <f t="shared" si="1"/>
        <v>65.617977528089881</v>
      </c>
      <c r="AQ15" s="301">
        <f t="shared" si="2"/>
        <v>12240</v>
      </c>
    </row>
    <row r="16" spans="2:43" ht="26.25" customHeight="1" x14ac:dyDescent="0.2">
      <c r="B16" s="152" t="s">
        <v>49</v>
      </c>
      <c r="C16" s="94">
        <v>6260</v>
      </c>
      <c r="D16" s="94"/>
      <c r="E16" s="94">
        <v>2500</v>
      </c>
      <c r="F16" s="94">
        <v>2720</v>
      </c>
      <c r="G16" s="94">
        <v>850</v>
      </c>
      <c r="H16" s="94">
        <v>2860</v>
      </c>
      <c r="I16" s="277"/>
      <c r="J16" s="18"/>
      <c r="K16" s="18"/>
      <c r="L16" s="608"/>
      <c r="M16" s="18">
        <v>120</v>
      </c>
      <c r="N16" s="18">
        <v>450</v>
      </c>
      <c r="O16" s="608"/>
      <c r="P16" s="18">
        <v>1840</v>
      </c>
      <c r="Q16" s="18">
        <v>20</v>
      </c>
      <c r="R16" s="295">
        <f t="shared" si="3"/>
        <v>0</v>
      </c>
      <c r="S16" s="20">
        <v>2555</v>
      </c>
      <c r="T16" s="771">
        <f t="shared" si="4"/>
        <v>0</v>
      </c>
      <c r="U16" s="892">
        <v>0</v>
      </c>
      <c r="V16" s="467">
        <v>0</v>
      </c>
      <c r="W16" s="467">
        <v>0</v>
      </c>
      <c r="X16" s="467">
        <v>0</v>
      </c>
      <c r="Y16" s="467">
        <v>0</v>
      </c>
      <c r="Z16" s="467">
        <v>0</v>
      </c>
      <c r="AA16" s="467">
        <v>0</v>
      </c>
      <c r="AB16" s="467">
        <v>0</v>
      </c>
      <c r="AC16" s="467">
        <v>0</v>
      </c>
      <c r="AD16" s="477">
        <v>0</v>
      </c>
      <c r="AE16" s="512">
        <v>0</v>
      </c>
      <c r="AF16" s="17"/>
      <c r="AG16" s="18"/>
      <c r="AH16" s="18"/>
      <c r="AI16" s="520"/>
      <c r="AJ16" s="77"/>
      <c r="AK16" s="21"/>
      <c r="AL16" s="525"/>
      <c r="AM16" s="22">
        <f t="shared" si="0"/>
        <v>20175</v>
      </c>
      <c r="AN16" s="423">
        <v>10830</v>
      </c>
      <c r="AO16" s="24">
        <v>0</v>
      </c>
      <c r="AP16" s="25">
        <f t="shared" si="1"/>
        <v>65.070149975810352</v>
      </c>
      <c r="AQ16" s="301">
        <f t="shared" si="2"/>
        <v>10830</v>
      </c>
    </row>
    <row r="17" spans="2:43" ht="26.25" customHeight="1" x14ac:dyDescent="0.2">
      <c r="B17" s="152" t="s">
        <v>50</v>
      </c>
      <c r="C17" s="94">
        <v>5850</v>
      </c>
      <c r="D17" s="94"/>
      <c r="E17" s="94">
        <v>1200</v>
      </c>
      <c r="F17" s="94">
        <v>1820</v>
      </c>
      <c r="G17" s="94">
        <v>1090</v>
      </c>
      <c r="H17" s="94">
        <v>3110</v>
      </c>
      <c r="I17" s="277"/>
      <c r="J17" s="18"/>
      <c r="K17" s="18"/>
      <c r="L17" s="608"/>
      <c r="M17" s="18">
        <v>300</v>
      </c>
      <c r="N17" s="18">
        <v>290</v>
      </c>
      <c r="O17" s="608"/>
      <c r="P17" s="18">
        <v>1900</v>
      </c>
      <c r="Q17" s="18"/>
      <c r="R17" s="295">
        <f t="shared" si="3"/>
        <v>0</v>
      </c>
      <c r="S17" s="20">
        <v>100</v>
      </c>
      <c r="T17" s="771">
        <f t="shared" si="4"/>
        <v>46</v>
      </c>
      <c r="U17" s="892">
        <v>0</v>
      </c>
      <c r="V17" s="467">
        <v>0</v>
      </c>
      <c r="W17" s="467">
        <v>0</v>
      </c>
      <c r="X17" s="467">
        <v>46</v>
      </c>
      <c r="Y17" s="467">
        <v>0</v>
      </c>
      <c r="Z17" s="467">
        <v>0</v>
      </c>
      <c r="AA17" s="467">
        <v>0</v>
      </c>
      <c r="AB17" s="467">
        <v>0</v>
      </c>
      <c r="AC17" s="467">
        <v>0</v>
      </c>
      <c r="AD17" s="477">
        <v>0</v>
      </c>
      <c r="AE17" s="512">
        <v>0</v>
      </c>
      <c r="AF17" s="17"/>
      <c r="AG17" s="18"/>
      <c r="AH17" s="18"/>
      <c r="AI17" s="520"/>
      <c r="AJ17" s="77"/>
      <c r="AK17" s="21"/>
      <c r="AL17" s="525"/>
      <c r="AM17" s="22">
        <f t="shared" si="0"/>
        <v>15706</v>
      </c>
      <c r="AN17" s="423">
        <v>10660</v>
      </c>
      <c r="AO17" s="24">
        <v>0</v>
      </c>
      <c r="AP17" s="25">
        <f t="shared" si="1"/>
        <v>59.569142076917245</v>
      </c>
      <c r="AQ17" s="301">
        <f t="shared" si="2"/>
        <v>10660</v>
      </c>
    </row>
    <row r="18" spans="2:43" ht="26.25" customHeight="1" x14ac:dyDescent="0.2">
      <c r="B18" s="151" t="s">
        <v>51</v>
      </c>
      <c r="C18" s="94">
        <v>4260</v>
      </c>
      <c r="D18" s="94"/>
      <c r="E18" s="94">
        <v>0</v>
      </c>
      <c r="F18" s="94">
        <v>1880</v>
      </c>
      <c r="G18" s="94">
        <v>870</v>
      </c>
      <c r="H18" s="94">
        <v>4730</v>
      </c>
      <c r="I18" s="277"/>
      <c r="J18" s="18"/>
      <c r="K18" s="18"/>
      <c r="L18" s="608"/>
      <c r="M18" s="18">
        <v>0</v>
      </c>
      <c r="N18" s="18">
        <v>580</v>
      </c>
      <c r="O18" s="608"/>
      <c r="P18" s="18">
        <v>1740</v>
      </c>
      <c r="Q18" s="18">
        <v>30</v>
      </c>
      <c r="R18" s="295">
        <f t="shared" si="3"/>
        <v>0</v>
      </c>
      <c r="S18" s="20">
        <v>0</v>
      </c>
      <c r="T18" s="771">
        <v>0</v>
      </c>
      <c r="U18" s="892">
        <v>0</v>
      </c>
      <c r="V18" s="467">
        <v>0</v>
      </c>
      <c r="W18" s="467">
        <v>0</v>
      </c>
      <c r="X18" s="467">
        <v>0</v>
      </c>
      <c r="Y18" s="467">
        <v>0</v>
      </c>
      <c r="Z18" s="467">
        <v>0</v>
      </c>
      <c r="AA18" s="467">
        <v>0</v>
      </c>
      <c r="AB18" s="467">
        <v>0</v>
      </c>
      <c r="AC18" s="467">
        <v>0</v>
      </c>
      <c r="AD18" s="477">
        <v>0</v>
      </c>
      <c r="AE18" s="512">
        <v>0</v>
      </c>
      <c r="AF18" s="17"/>
      <c r="AG18" s="18"/>
      <c r="AH18" s="18"/>
      <c r="AI18" s="520"/>
      <c r="AJ18" s="77"/>
      <c r="AK18" s="21"/>
      <c r="AL18" s="525">
        <v>0</v>
      </c>
      <c r="AM18" s="22">
        <f t="shared" si="0"/>
        <v>14090</v>
      </c>
      <c r="AN18" s="423">
        <v>12770</v>
      </c>
      <c r="AO18" s="24">
        <v>0</v>
      </c>
      <c r="AP18" s="25">
        <f t="shared" si="1"/>
        <v>52.457185405807891</v>
      </c>
      <c r="AQ18" s="301">
        <f t="shared" si="2"/>
        <v>12770</v>
      </c>
    </row>
    <row r="19" spans="2:43" ht="26.25" customHeight="1" thickBot="1" x14ac:dyDescent="0.25">
      <c r="B19" s="153" t="s">
        <v>52</v>
      </c>
      <c r="C19" s="261">
        <v>4025</v>
      </c>
      <c r="D19" s="261">
        <v>30120</v>
      </c>
      <c r="E19" s="261">
        <v>3520</v>
      </c>
      <c r="F19" s="261">
        <v>2100</v>
      </c>
      <c r="G19" s="261">
        <v>900</v>
      </c>
      <c r="H19" s="261">
        <v>2360</v>
      </c>
      <c r="I19" s="333"/>
      <c r="J19" s="79"/>
      <c r="K19" s="261"/>
      <c r="L19" s="333"/>
      <c r="M19" s="261">
        <v>60</v>
      </c>
      <c r="N19" s="261">
        <v>190</v>
      </c>
      <c r="O19" s="333"/>
      <c r="P19" s="79">
        <v>1790</v>
      </c>
      <c r="Q19" s="79">
        <v>30</v>
      </c>
      <c r="R19" s="295">
        <f t="shared" si="3"/>
        <v>0</v>
      </c>
      <c r="S19" s="80">
        <v>100</v>
      </c>
      <c r="T19" s="771">
        <f t="shared" si="4"/>
        <v>0</v>
      </c>
      <c r="U19" s="892">
        <v>0</v>
      </c>
      <c r="V19" s="467">
        <v>0</v>
      </c>
      <c r="W19" s="467">
        <v>0</v>
      </c>
      <c r="X19" s="467">
        <v>0</v>
      </c>
      <c r="Y19" s="467">
        <v>0</v>
      </c>
      <c r="Z19" s="467">
        <v>0</v>
      </c>
      <c r="AA19" s="467">
        <v>0</v>
      </c>
      <c r="AB19" s="467">
        <v>0</v>
      </c>
      <c r="AC19" s="467">
        <v>0</v>
      </c>
      <c r="AD19" s="467">
        <v>0</v>
      </c>
      <c r="AE19" s="541">
        <v>0</v>
      </c>
      <c r="AF19" s="757"/>
      <c r="AG19" s="98"/>
      <c r="AH19" s="98"/>
      <c r="AI19" s="836"/>
      <c r="AJ19" s="481"/>
      <c r="AK19" s="192"/>
      <c r="AL19" s="527"/>
      <c r="AM19" s="27">
        <f>SUM(C19:S19)+T19+U19+AJ19+AK19+AL19</f>
        <v>45195</v>
      </c>
      <c r="AN19" s="643">
        <v>14380</v>
      </c>
      <c r="AO19" s="194">
        <v>0</v>
      </c>
      <c r="AP19" s="33">
        <f t="shared" si="1"/>
        <v>75.862358371800255</v>
      </c>
      <c r="AQ19" s="323">
        <f t="shared" si="2"/>
        <v>14380</v>
      </c>
    </row>
    <row r="20" spans="2:43" ht="26.25" customHeight="1" thickBot="1" x14ac:dyDescent="0.25">
      <c r="B20" s="179" t="s">
        <v>53</v>
      </c>
      <c r="C20" s="82">
        <f t="shared" ref="C20:AO20" si="5">SUM(C8:C19)</f>
        <v>65225</v>
      </c>
      <c r="D20" s="82">
        <f t="shared" si="5"/>
        <v>30120</v>
      </c>
      <c r="E20" s="83">
        <f t="shared" si="5"/>
        <v>13580</v>
      </c>
      <c r="F20" s="83">
        <f t="shared" si="5"/>
        <v>30120</v>
      </c>
      <c r="G20" s="83">
        <f t="shared" si="5"/>
        <v>11310</v>
      </c>
      <c r="H20" s="83">
        <f t="shared" si="5"/>
        <v>49180</v>
      </c>
      <c r="I20" s="195">
        <f t="shared" si="5"/>
        <v>0</v>
      </c>
      <c r="J20" s="83">
        <f t="shared" si="5"/>
        <v>0</v>
      </c>
      <c r="K20" s="83">
        <f t="shared" si="5"/>
        <v>50</v>
      </c>
      <c r="L20" s="328">
        <f t="shared" si="5"/>
        <v>0</v>
      </c>
      <c r="M20" s="83">
        <f t="shared" si="5"/>
        <v>940</v>
      </c>
      <c r="N20" s="83">
        <f t="shared" si="5"/>
        <v>4520</v>
      </c>
      <c r="O20" s="328">
        <f t="shared" si="5"/>
        <v>0</v>
      </c>
      <c r="P20" s="83">
        <f t="shared" si="5"/>
        <v>26000</v>
      </c>
      <c r="Q20" s="83">
        <f t="shared" si="5"/>
        <v>220</v>
      </c>
      <c r="R20" s="83">
        <f t="shared" si="5"/>
        <v>140</v>
      </c>
      <c r="S20" s="84">
        <f>SUM(S8:S19)</f>
        <v>4495</v>
      </c>
      <c r="T20" s="748">
        <f t="shared" si="5"/>
        <v>194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194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140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>SUM(C20:S20)+T20+U20+AJ20+AK20+AL20</f>
        <v>236094</v>
      </c>
      <c r="AN20" s="644">
        <f t="shared" si="5"/>
        <v>145290</v>
      </c>
      <c r="AO20" s="199">
        <f t="shared" si="5"/>
        <v>0</v>
      </c>
      <c r="AP20" s="37">
        <f t="shared" si="1"/>
        <v>61.904537159398402</v>
      </c>
      <c r="AQ20" s="200">
        <f t="shared" si="2"/>
        <v>145290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GERMAGNANO.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76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Foglio2!D16</f>
        <v>0</v>
      </c>
      <c r="D29" s="340"/>
      <c r="E29" s="215">
        <f>Foglio2!E16</f>
        <v>752.69979065508676</v>
      </c>
      <c r="F29" s="215">
        <f>Foglio2!F16</f>
        <v>175.12046159877539</v>
      </c>
      <c r="G29" s="329">
        <f>Foglio2!G16</f>
        <v>0</v>
      </c>
      <c r="H29" s="329">
        <f>Foglio2!H16</f>
        <v>73.680557614445519</v>
      </c>
      <c r="I29" s="329">
        <f>Foglio2!I16</f>
        <v>0</v>
      </c>
      <c r="J29" s="277">
        <v>0</v>
      </c>
      <c r="K29" s="215">
        <f>Foglio2!K16</f>
        <v>104.5082053880722</v>
      </c>
      <c r="L29" s="215">
        <f>Foglio2!L16</f>
        <v>96.31573733026859</v>
      </c>
      <c r="M29" s="215">
        <f>Foglio2!M16</f>
        <v>868.24148391924257</v>
      </c>
      <c r="N29" s="215">
        <f>Foglio2!N16</f>
        <v>0</v>
      </c>
      <c r="O29" s="215">
        <f>Foglio2!O16</f>
        <v>0</v>
      </c>
      <c r="P29" s="329">
        <f>Foglio2!P16</f>
        <v>0</v>
      </c>
      <c r="Q29" s="329">
        <f>Foglio2!Q16</f>
        <v>0</v>
      </c>
      <c r="R29" s="215">
        <f t="shared" ref="R29:R34" si="6">SUM(AF29:AI29)</f>
        <v>235.84338609657507</v>
      </c>
      <c r="S29" s="619">
        <f>Foglio2!T16</f>
        <v>1442.462211001289</v>
      </c>
      <c r="T29" s="842">
        <f t="shared" ref="T29:T34" si="7">SUM(V29:AE29)</f>
        <v>123.28373054349748</v>
      </c>
      <c r="U29" s="437">
        <f>Foglio2!V16</f>
        <v>846.16934267649685</v>
      </c>
      <c r="V29" s="844">
        <f>Foglio2!W16</f>
        <v>0</v>
      </c>
      <c r="W29" s="489">
        <f>Foglio2!X16</f>
        <v>5.1887352862949054</v>
      </c>
      <c r="X29" s="489">
        <f>Foglio2!Y16</f>
        <v>8.1909184106299957</v>
      </c>
      <c r="Y29" s="489">
        <f>Foglio2!Z16</f>
        <v>1.1482885556429641</v>
      </c>
      <c r="Z29" s="489">
        <f>Foglio2!AA16</f>
        <v>9.7937701371977486</v>
      </c>
      <c r="AA29" s="489">
        <f>Foglio2!AB16</f>
        <v>43.993966709651637</v>
      </c>
      <c r="AB29" s="489">
        <f>Foglio2!AC16</f>
        <v>5.4165334208151696</v>
      </c>
      <c r="AC29" s="489">
        <f>Foglio2!AD16</f>
        <v>2.5610502289148971</v>
      </c>
      <c r="AD29" s="489">
        <f>Foglio2!AE16</f>
        <v>13.853845732048716</v>
      </c>
      <c r="AE29" s="845">
        <f>Foglio2!AF16</f>
        <v>33.136622062301463</v>
      </c>
      <c r="AF29" s="434">
        <f>Foglio2!AG16</f>
        <v>73.696054086181604</v>
      </c>
      <c r="AG29" s="215">
        <f>Foglio2!AH16</f>
        <v>111.37055962186292</v>
      </c>
      <c r="AH29" s="215">
        <f>Foglio2!AI16</f>
        <v>49.128980893928166</v>
      </c>
      <c r="AI29" s="619">
        <f>Foglio2!AJ16</f>
        <v>1.6477914946023642</v>
      </c>
      <c r="AJ29" s="606"/>
      <c r="AK29" s="753"/>
      <c r="AL29" s="847"/>
      <c r="AM29" s="55">
        <f t="shared" ref="AM29:AM41" si="8">SUM(C29:S29)+T29+U29+AJ29+AK29+AL29</f>
        <v>4718.3249068237492</v>
      </c>
      <c r="AN29" s="222">
        <v>0</v>
      </c>
      <c r="AO29" s="223">
        <v>0</v>
      </c>
      <c r="AP29" s="58">
        <f>(AM29*100)/(AM29+AQ29)</f>
        <v>100</v>
      </c>
      <c r="AQ29" s="652">
        <f>AN29+AO29</f>
        <v>0</v>
      </c>
    </row>
    <row r="30" spans="2:43" ht="26.25" customHeight="1" x14ac:dyDescent="0.2">
      <c r="B30" s="151" t="s">
        <v>42</v>
      </c>
      <c r="C30" s="340">
        <f t="shared" ref="C30:Q32" si="9">C29</f>
        <v>0</v>
      </c>
      <c r="D30" s="340">
        <f t="shared" si="9"/>
        <v>0</v>
      </c>
      <c r="E30" s="434">
        <f t="shared" si="9"/>
        <v>752.69979065508676</v>
      </c>
      <c r="F30" s="434">
        <f t="shared" si="9"/>
        <v>175.12046159877539</v>
      </c>
      <c r="G30" s="340">
        <f t="shared" si="9"/>
        <v>0</v>
      </c>
      <c r="H30" s="340">
        <f t="shared" si="9"/>
        <v>73.680557614445519</v>
      </c>
      <c r="I30" s="340">
        <f t="shared" si="9"/>
        <v>0</v>
      </c>
      <c r="J30" s="19">
        <f t="shared" si="9"/>
        <v>0</v>
      </c>
      <c r="K30" s="434">
        <f t="shared" si="9"/>
        <v>104.5082053880722</v>
      </c>
      <c r="L30" s="434">
        <f t="shared" si="9"/>
        <v>96.31573733026859</v>
      </c>
      <c r="M30" s="434">
        <f t="shared" si="9"/>
        <v>868.24148391924257</v>
      </c>
      <c r="N30" s="434">
        <f t="shared" si="9"/>
        <v>0</v>
      </c>
      <c r="O30" s="434">
        <f t="shared" si="9"/>
        <v>0</v>
      </c>
      <c r="P30" s="340">
        <f t="shared" si="9"/>
        <v>0</v>
      </c>
      <c r="Q30" s="340">
        <f t="shared" si="9"/>
        <v>0</v>
      </c>
      <c r="R30" s="215">
        <f t="shared" si="6"/>
        <v>235.84338609657507</v>
      </c>
      <c r="S30" s="437">
        <f t="shared" ref="S30:S35" si="10">S29</f>
        <v>1442.462211001289</v>
      </c>
      <c r="T30" s="842">
        <f t="shared" si="7"/>
        <v>123.28373054349748</v>
      </c>
      <c r="U30" s="437">
        <f t="shared" ref="U30:AI32" si="11">U29</f>
        <v>846.16934267649685</v>
      </c>
      <c r="V30" s="844">
        <f t="shared" si="11"/>
        <v>0</v>
      </c>
      <c r="W30" s="433">
        <f t="shared" si="11"/>
        <v>5.1887352862949054</v>
      </c>
      <c r="X30" s="433">
        <f t="shared" si="11"/>
        <v>8.1909184106299957</v>
      </c>
      <c r="Y30" s="433">
        <f t="shared" si="11"/>
        <v>1.1482885556429641</v>
      </c>
      <c r="Z30" s="433">
        <f t="shared" si="11"/>
        <v>9.7937701371977486</v>
      </c>
      <c r="AA30" s="433">
        <f t="shared" si="11"/>
        <v>43.993966709651637</v>
      </c>
      <c r="AB30" s="433">
        <f t="shared" si="11"/>
        <v>5.4165334208151696</v>
      </c>
      <c r="AC30" s="433">
        <f t="shared" si="11"/>
        <v>2.5610502289148971</v>
      </c>
      <c r="AD30" s="433">
        <f t="shared" si="11"/>
        <v>13.853845732048716</v>
      </c>
      <c r="AE30" s="846">
        <f t="shared" si="11"/>
        <v>33.136622062301463</v>
      </c>
      <c r="AF30" s="434">
        <f t="shared" si="11"/>
        <v>73.696054086181604</v>
      </c>
      <c r="AG30" s="434">
        <f t="shared" si="11"/>
        <v>111.37055962186292</v>
      </c>
      <c r="AH30" s="434">
        <f t="shared" si="11"/>
        <v>49.128980893928166</v>
      </c>
      <c r="AI30" s="437">
        <f t="shared" si="11"/>
        <v>1.6477914946023642</v>
      </c>
      <c r="AJ30" s="606"/>
      <c r="AK30" s="753"/>
      <c r="AL30" s="847"/>
      <c r="AM30" s="55">
        <f t="shared" si="8"/>
        <v>4718.3249068237492</v>
      </c>
      <c r="AN30" s="56"/>
      <c r="AO30" s="57"/>
      <c r="AP30" s="58">
        <f t="shared" ref="AP30:AP41" si="12">(AM30*100)/(AM30+AQ30)</f>
        <v>100</v>
      </c>
      <c r="AQ30" s="652">
        <f t="shared" ref="AQ30:AQ41" si="13">AN30+AO30</f>
        <v>0</v>
      </c>
    </row>
    <row r="31" spans="2:43" ht="26.25" customHeight="1" x14ac:dyDescent="0.2">
      <c r="B31" s="152" t="s">
        <v>43</v>
      </c>
      <c r="C31" s="340">
        <f t="shared" si="9"/>
        <v>0</v>
      </c>
      <c r="D31" s="340">
        <f t="shared" si="9"/>
        <v>0</v>
      </c>
      <c r="E31" s="434">
        <f t="shared" si="9"/>
        <v>752.69979065508676</v>
      </c>
      <c r="F31" s="434">
        <f t="shared" si="9"/>
        <v>175.12046159877539</v>
      </c>
      <c r="G31" s="340">
        <f t="shared" si="9"/>
        <v>0</v>
      </c>
      <c r="H31" s="340">
        <f t="shared" si="9"/>
        <v>73.680557614445519</v>
      </c>
      <c r="I31" s="340">
        <f t="shared" si="9"/>
        <v>0</v>
      </c>
      <c r="J31" s="19">
        <f t="shared" si="9"/>
        <v>0</v>
      </c>
      <c r="K31" s="434">
        <f t="shared" si="9"/>
        <v>104.5082053880722</v>
      </c>
      <c r="L31" s="434">
        <f t="shared" si="9"/>
        <v>96.31573733026859</v>
      </c>
      <c r="M31" s="434">
        <f t="shared" si="9"/>
        <v>868.24148391924257</v>
      </c>
      <c r="N31" s="434">
        <f t="shared" si="9"/>
        <v>0</v>
      </c>
      <c r="O31" s="434">
        <f t="shared" si="9"/>
        <v>0</v>
      </c>
      <c r="P31" s="340">
        <f t="shared" si="9"/>
        <v>0</v>
      </c>
      <c r="Q31" s="340">
        <f t="shared" si="9"/>
        <v>0</v>
      </c>
      <c r="R31" s="215">
        <f t="shared" si="6"/>
        <v>235.84338609657507</v>
      </c>
      <c r="S31" s="437">
        <f t="shared" si="10"/>
        <v>1442.462211001289</v>
      </c>
      <c r="T31" s="842">
        <f t="shared" si="7"/>
        <v>123.28373054349748</v>
      </c>
      <c r="U31" s="437">
        <f t="shared" si="11"/>
        <v>846.16934267649685</v>
      </c>
      <c r="V31" s="844">
        <f t="shared" si="11"/>
        <v>0</v>
      </c>
      <c r="W31" s="433">
        <f t="shared" si="11"/>
        <v>5.1887352862949054</v>
      </c>
      <c r="X31" s="433">
        <f t="shared" si="11"/>
        <v>8.1909184106299957</v>
      </c>
      <c r="Y31" s="433">
        <f t="shared" si="11"/>
        <v>1.1482885556429641</v>
      </c>
      <c r="Z31" s="433">
        <f t="shared" si="11"/>
        <v>9.7937701371977486</v>
      </c>
      <c r="AA31" s="433">
        <f t="shared" si="11"/>
        <v>43.993966709651637</v>
      </c>
      <c r="AB31" s="433">
        <f t="shared" si="11"/>
        <v>5.4165334208151696</v>
      </c>
      <c r="AC31" s="433">
        <f t="shared" si="11"/>
        <v>2.5610502289148971</v>
      </c>
      <c r="AD31" s="433">
        <f t="shared" si="11"/>
        <v>13.853845732048716</v>
      </c>
      <c r="AE31" s="846">
        <f t="shared" si="11"/>
        <v>33.136622062301463</v>
      </c>
      <c r="AF31" s="434">
        <f t="shared" si="11"/>
        <v>73.696054086181604</v>
      </c>
      <c r="AG31" s="434">
        <f t="shared" si="11"/>
        <v>111.37055962186292</v>
      </c>
      <c r="AH31" s="434">
        <f t="shared" si="11"/>
        <v>49.128980893928166</v>
      </c>
      <c r="AI31" s="437">
        <f t="shared" si="11"/>
        <v>1.6477914946023642</v>
      </c>
      <c r="AJ31" s="606"/>
      <c r="AK31" s="753"/>
      <c r="AL31" s="847"/>
      <c r="AM31" s="55">
        <f t="shared" si="8"/>
        <v>4718.3249068237492</v>
      </c>
      <c r="AN31" s="56"/>
      <c r="AO31" s="57"/>
      <c r="AP31" s="58">
        <f t="shared" si="12"/>
        <v>100</v>
      </c>
      <c r="AQ31" s="652">
        <f t="shared" si="13"/>
        <v>0</v>
      </c>
    </row>
    <row r="32" spans="2:43" ht="26.25" customHeight="1" x14ac:dyDescent="0.2">
      <c r="B32" s="152" t="s">
        <v>44</v>
      </c>
      <c r="C32" s="340">
        <f t="shared" si="9"/>
        <v>0</v>
      </c>
      <c r="D32" s="340">
        <f t="shared" si="9"/>
        <v>0</v>
      </c>
      <c r="E32" s="434">
        <f t="shared" si="9"/>
        <v>752.69979065508676</v>
      </c>
      <c r="F32" s="434">
        <f t="shared" si="9"/>
        <v>175.12046159877539</v>
      </c>
      <c r="G32" s="340">
        <f t="shared" si="9"/>
        <v>0</v>
      </c>
      <c r="H32" s="340">
        <f t="shared" si="9"/>
        <v>73.680557614445519</v>
      </c>
      <c r="I32" s="340">
        <f t="shared" si="9"/>
        <v>0</v>
      </c>
      <c r="J32" s="19">
        <f t="shared" si="9"/>
        <v>0</v>
      </c>
      <c r="K32" s="434">
        <f t="shared" si="9"/>
        <v>104.5082053880722</v>
      </c>
      <c r="L32" s="434">
        <f t="shared" si="9"/>
        <v>96.31573733026859</v>
      </c>
      <c r="M32" s="434">
        <f t="shared" si="9"/>
        <v>868.24148391924257</v>
      </c>
      <c r="N32" s="434">
        <f t="shared" si="9"/>
        <v>0</v>
      </c>
      <c r="O32" s="434">
        <f t="shared" si="9"/>
        <v>0</v>
      </c>
      <c r="P32" s="340">
        <f t="shared" si="9"/>
        <v>0</v>
      </c>
      <c r="Q32" s="340">
        <f t="shared" si="9"/>
        <v>0</v>
      </c>
      <c r="R32" s="215">
        <f t="shared" si="6"/>
        <v>235.84338609657507</v>
      </c>
      <c r="S32" s="437">
        <f t="shared" si="10"/>
        <v>1442.462211001289</v>
      </c>
      <c r="T32" s="842">
        <f t="shared" si="7"/>
        <v>123.28373054349748</v>
      </c>
      <c r="U32" s="437">
        <f t="shared" si="11"/>
        <v>846.16934267649685</v>
      </c>
      <c r="V32" s="844">
        <f t="shared" si="11"/>
        <v>0</v>
      </c>
      <c r="W32" s="433">
        <f t="shared" si="11"/>
        <v>5.1887352862949054</v>
      </c>
      <c r="X32" s="433">
        <f t="shared" si="11"/>
        <v>8.1909184106299957</v>
      </c>
      <c r="Y32" s="433">
        <f t="shared" si="11"/>
        <v>1.1482885556429641</v>
      </c>
      <c r="Z32" s="433">
        <f t="shared" si="11"/>
        <v>9.7937701371977486</v>
      </c>
      <c r="AA32" s="433">
        <f t="shared" si="11"/>
        <v>43.993966709651637</v>
      </c>
      <c r="AB32" s="433">
        <f t="shared" si="11"/>
        <v>5.4165334208151696</v>
      </c>
      <c r="AC32" s="433">
        <f t="shared" si="11"/>
        <v>2.5610502289148971</v>
      </c>
      <c r="AD32" s="433">
        <f t="shared" si="11"/>
        <v>13.853845732048716</v>
      </c>
      <c r="AE32" s="846">
        <f t="shared" si="11"/>
        <v>33.136622062301463</v>
      </c>
      <c r="AF32" s="434">
        <f t="shared" si="11"/>
        <v>73.696054086181604</v>
      </c>
      <c r="AG32" s="434">
        <f t="shared" si="11"/>
        <v>111.37055962186292</v>
      </c>
      <c r="AH32" s="434">
        <f t="shared" si="11"/>
        <v>49.128980893928166</v>
      </c>
      <c r="AI32" s="437">
        <f t="shared" si="11"/>
        <v>1.6477914946023642</v>
      </c>
      <c r="AJ32" s="606"/>
      <c r="AK32" s="753"/>
      <c r="AL32" s="847"/>
      <c r="AM32" s="55">
        <f t="shared" si="8"/>
        <v>4718.3249068237492</v>
      </c>
      <c r="AN32" s="56"/>
      <c r="AO32" s="57"/>
      <c r="AP32" s="58">
        <f t="shared" si="12"/>
        <v>100</v>
      </c>
      <c r="AQ32" s="652">
        <f t="shared" si="13"/>
        <v>0</v>
      </c>
    </row>
    <row r="33" spans="2:43" ht="26.25" customHeight="1" x14ac:dyDescent="0.2">
      <c r="B33" s="153" t="s">
        <v>45</v>
      </c>
      <c r="C33" s="340">
        <f t="shared" ref="C33:Q33" si="14">C32</f>
        <v>0</v>
      </c>
      <c r="D33" s="340">
        <f t="shared" si="14"/>
        <v>0</v>
      </c>
      <c r="E33" s="434">
        <f t="shared" si="14"/>
        <v>752.69979065508676</v>
      </c>
      <c r="F33" s="434">
        <f t="shared" si="14"/>
        <v>175.12046159877539</v>
      </c>
      <c r="G33" s="340">
        <f t="shared" si="14"/>
        <v>0</v>
      </c>
      <c r="H33" s="340">
        <f t="shared" si="14"/>
        <v>73.680557614445519</v>
      </c>
      <c r="I33" s="340">
        <f t="shared" si="14"/>
        <v>0</v>
      </c>
      <c r="J33" s="19">
        <f t="shared" si="14"/>
        <v>0</v>
      </c>
      <c r="K33" s="434">
        <f t="shared" si="14"/>
        <v>104.5082053880722</v>
      </c>
      <c r="L33" s="434">
        <f t="shared" si="14"/>
        <v>96.31573733026859</v>
      </c>
      <c r="M33" s="434">
        <f t="shared" si="14"/>
        <v>868.24148391924257</v>
      </c>
      <c r="N33" s="434">
        <f t="shared" si="14"/>
        <v>0</v>
      </c>
      <c r="O33" s="434">
        <f t="shared" si="14"/>
        <v>0</v>
      </c>
      <c r="P33" s="340">
        <f t="shared" si="14"/>
        <v>0</v>
      </c>
      <c r="Q33" s="340">
        <f t="shared" si="14"/>
        <v>0</v>
      </c>
      <c r="R33" s="215">
        <f t="shared" si="6"/>
        <v>235.84338609657507</v>
      </c>
      <c r="S33" s="437">
        <f t="shared" si="10"/>
        <v>1442.462211001289</v>
      </c>
      <c r="T33" s="842">
        <f t="shared" si="7"/>
        <v>123.28373054349748</v>
      </c>
      <c r="U33" s="437">
        <f t="shared" ref="U33:AI33" si="15">U32</f>
        <v>846.16934267649685</v>
      </c>
      <c r="V33" s="844">
        <f t="shared" si="15"/>
        <v>0</v>
      </c>
      <c r="W33" s="433">
        <f t="shared" si="15"/>
        <v>5.1887352862949054</v>
      </c>
      <c r="X33" s="433">
        <f t="shared" si="15"/>
        <v>8.1909184106299957</v>
      </c>
      <c r="Y33" s="433">
        <f t="shared" si="15"/>
        <v>1.1482885556429641</v>
      </c>
      <c r="Z33" s="433">
        <f t="shared" si="15"/>
        <v>9.7937701371977486</v>
      </c>
      <c r="AA33" s="433">
        <f t="shared" si="15"/>
        <v>43.993966709651637</v>
      </c>
      <c r="AB33" s="433">
        <f t="shared" si="15"/>
        <v>5.4165334208151696</v>
      </c>
      <c r="AC33" s="433">
        <f t="shared" si="15"/>
        <v>2.5610502289148971</v>
      </c>
      <c r="AD33" s="433">
        <f t="shared" si="15"/>
        <v>13.853845732048716</v>
      </c>
      <c r="AE33" s="846">
        <f t="shared" si="15"/>
        <v>33.136622062301463</v>
      </c>
      <c r="AF33" s="434">
        <f t="shared" si="15"/>
        <v>73.696054086181604</v>
      </c>
      <c r="AG33" s="434">
        <f t="shared" si="15"/>
        <v>111.37055962186292</v>
      </c>
      <c r="AH33" s="434">
        <f t="shared" si="15"/>
        <v>49.128980893928166</v>
      </c>
      <c r="AI33" s="437">
        <f t="shared" si="15"/>
        <v>1.6477914946023642</v>
      </c>
      <c r="AJ33" s="606"/>
      <c r="AK33" s="753"/>
      <c r="AL33" s="847"/>
      <c r="AM33" s="55">
        <f t="shared" si="8"/>
        <v>4718.3249068237492</v>
      </c>
      <c r="AN33" s="56"/>
      <c r="AO33" s="57"/>
      <c r="AP33" s="58">
        <f t="shared" si="12"/>
        <v>100</v>
      </c>
      <c r="AQ33" s="652">
        <f t="shared" si="13"/>
        <v>0</v>
      </c>
    </row>
    <row r="34" spans="2:43" ht="26.25" customHeight="1" x14ac:dyDescent="0.2">
      <c r="B34" s="151" t="s">
        <v>46</v>
      </c>
      <c r="C34" s="340">
        <f t="shared" ref="C34:Q38" si="16">C33</f>
        <v>0</v>
      </c>
      <c r="D34" s="340">
        <f t="shared" si="16"/>
        <v>0</v>
      </c>
      <c r="E34" s="434">
        <f t="shared" si="16"/>
        <v>752.69979065508676</v>
      </c>
      <c r="F34" s="434">
        <f t="shared" si="16"/>
        <v>175.12046159877539</v>
      </c>
      <c r="G34" s="340">
        <f t="shared" si="16"/>
        <v>0</v>
      </c>
      <c r="H34" s="340">
        <f t="shared" si="16"/>
        <v>73.680557614445519</v>
      </c>
      <c r="I34" s="340">
        <f t="shared" si="16"/>
        <v>0</v>
      </c>
      <c r="J34" s="19">
        <f t="shared" si="16"/>
        <v>0</v>
      </c>
      <c r="K34" s="434">
        <f t="shared" si="16"/>
        <v>104.5082053880722</v>
      </c>
      <c r="L34" s="434">
        <f t="shared" si="16"/>
        <v>96.31573733026859</v>
      </c>
      <c r="M34" s="434">
        <f t="shared" si="16"/>
        <v>868.24148391924257</v>
      </c>
      <c r="N34" s="434">
        <f t="shared" si="16"/>
        <v>0</v>
      </c>
      <c r="O34" s="434">
        <f t="shared" si="16"/>
        <v>0</v>
      </c>
      <c r="P34" s="340">
        <f t="shared" si="16"/>
        <v>0</v>
      </c>
      <c r="Q34" s="340">
        <f t="shared" si="16"/>
        <v>0</v>
      </c>
      <c r="R34" s="215">
        <f t="shared" si="6"/>
        <v>235.84338609657507</v>
      </c>
      <c r="S34" s="437">
        <f t="shared" si="10"/>
        <v>1442.462211001289</v>
      </c>
      <c r="T34" s="842">
        <f t="shared" si="7"/>
        <v>123.28373054349748</v>
      </c>
      <c r="U34" s="437">
        <f t="shared" ref="U34:AI38" si="17">U33</f>
        <v>846.16934267649685</v>
      </c>
      <c r="V34" s="844">
        <f t="shared" si="17"/>
        <v>0</v>
      </c>
      <c r="W34" s="433">
        <f t="shared" si="17"/>
        <v>5.1887352862949054</v>
      </c>
      <c r="X34" s="433">
        <f t="shared" si="17"/>
        <v>8.1909184106299957</v>
      </c>
      <c r="Y34" s="433">
        <f t="shared" si="17"/>
        <v>1.1482885556429641</v>
      </c>
      <c r="Z34" s="433">
        <f t="shared" si="17"/>
        <v>9.7937701371977486</v>
      </c>
      <c r="AA34" s="433">
        <f t="shared" si="17"/>
        <v>43.993966709651637</v>
      </c>
      <c r="AB34" s="433">
        <f t="shared" si="17"/>
        <v>5.4165334208151696</v>
      </c>
      <c r="AC34" s="433">
        <f t="shared" si="17"/>
        <v>2.5610502289148971</v>
      </c>
      <c r="AD34" s="433">
        <f t="shared" si="17"/>
        <v>13.853845732048716</v>
      </c>
      <c r="AE34" s="846">
        <f t="shared" si="17"/>
        <v>33.136622062301463</v>
      </c>
      <c r="AF34" s="434">
        <f t="shared" si="17"/>
        <v>73.696054086181604</v>
      </c>
      <c r="AG34" s="434">
        <f t="shared" si="17"/>
        <v>111.37055962186292</v>
      </c>
      <c r="AH34" s="434">
        <f t="shared" si="17"/>
        <v>49.128980893928166</v>
      </c>
      <c r="AI34" s="437">
        <f t="shared" si="17"/>
        <v>1.6477914946023642</v>
      </c>
      <c r="AJ34" s="606"/>
      <c r="AK34" s="753"/>
      <c r="AL34" s="847"/>
      <c r="AM34" s="55">
        <f t="shared" si="8"/>
        <v>4718.3249068237492</v>
      </c>
      <c r="AN34" s="61"/>
      <c r="AO34" s="62"/>
      <c r="AP34" s="63">
        <f t="shared" si="12"/>
        <v>100</v>
      </c>
      <c r="AQ34" s="653">
        <f t="shared" si="13"/>
        <v>0</v>
      </c>
    </row>
    <row r="35" spans="2:43" ht="26.25" customHeight="1" x14ac:dyDescent="0.2">
      <c r="B35" s="152" t="s">
        <v>47</v>
      </c>
      <c r="C35" s="340">
        <f t="shared" si="16"/>
        <v>0</v>
      </c>
      <c r="D35" s="340">
        <f t="shared" si="16"/>
        <v>0</v>
      </c>
      <c r="E35" s="434">
        <f t="shared" si="16"/>
        <v>752.69979065508676</v>
      </c>
      <c r="F35" s="434">
        <f t="shared" si="16"/>
        <v>175.12046159877539</v>
      </c>
      <c r="G35" s="340">
        <f t="shared" si="16"/>
        <v>0</v>
      </c>
      <c r="H35" s="340">
        <f t="shared" si="16"/>
        <v>73.680557614445519</v>
      </c>
      <c r="I35" s="340">
        <f t="shared" si="16"/>
        <v>0</v>
      </c>
      <c r="J35" s="19">
        <f t="shared" si="16"/>
        <v>0</v>
      </c>
      <c r="K35" s="434">
        <f t="shared" si="16"/>
        <v>104.5082053880722</v>
      </c>
      <c r="L35" s="434">
        <f t="shared" si="16"/>
        <v>96.31573733026859</v>
      </c>
      <c r="M35" s="434">
        <f t="shared" si="16"/>
        <v>868.24148391924257</v>
      </c>
      <c r="N35" s="434">
        <f t="shared" si="16"/>
        <v>0</v>
      </c>
      <c r="O35" s="434">
        <f t="shared" si="16"/>
        <v>0</v>
      </c>
      <c r="P35" s="340">
        <f t="shared" si="16"/>
        <v>0</v>
      </c>
      <c r="Q35" s="340">
        <f t="shared" si="16"/>
        <v>0</v>
      </c>
      <c r="R35" s="215">
        <f t="shared" ref="R35:R40" si="18">SUM(AF35:AI35)</f>
        <v>235.84338609657507</v>
      </c>
      <c r="S35" s="437">
        <f t="shared" si="10"/>
        <v>1442.462211001289</v>
      </c>
      <c r="T35" s="842">
        <f t="shared" ref="T35:T40" si="19">SUM(V35:AE35)</f>
        <v>123.28373054349748</v>
      </c>
      <c r="U35" s="437">
        <f t="shared" si="17"/>
        <v>846.16934267649685</v>
      </c>
      <c r="V35" s="844">
        <f t="shared" si="17"/>
        <v>0</v>
      </c>
      <c r="W35" s="433">
        <f t="shared" si="17"/>
        <v>5.1887352862949054</v>
      </c>
      <c r="X35" s="433">
        <f t="shared" si="17"/>
        <v>8.1909184106299957</v>
      </c>
      <c r="Y35" s="433">
        <f t="shared" si="17"/>
        <v>1.1482885556429641</v>
      </c>
      <c r="Z35" s="433">
        <f t="shared" si="17"/>
        <v>9.7937701371977486</v>
      </c>
      <c r="AA35" s="433">
        <f t="shared" si="17"/>
        <v>43.993966709651637</v>
      </c>
      <c r="AB35" s="433">
        <f t="shared" si="17"/>
        <v>5.4165334208151696</v>
      </c>
      <c r="AC35" s="433">
        <f t="shared" si="17"/>
        <v>2.5610502289148971</v>
      </c>
      <c r="AD35" s="433">
        <f t="shared" si="17"/>
        <v>13.853845732048716</v>
      </c>
      <c r="AE35" s="846">
        <f t="shared" si="17"/>
        <v>33.136622062301463</v>
      </c>
      <c r="AF35" s="434">
        <f t="shared" si="17"/>
        <v>73.696054086181604</v>
      </c>
      <c r="AG35" s="434">
        <f t="shared" si="17"/>
        <v>111.37055962186292</v>
      </c>
      <c r="AH35" s="434">
        <f t="shared" si="17"/>
        <v>49.128980893928166</v>
      </c>
      <c r="AI35" s="437">
        <f t="shared" si="17"/>
        <v>1.6477914946023642</v>
      </c>
      <c r="AJ35" s="606"/>
      <c r="AK35" s="753"/>
      <c r="AL35" s="847"/>
      <c r="AM35" s="55">
        <f t="shared" si="8"/>
        <v>4718.3249068237492</v>
      </c>
      <c r="AN35" s="56"/>
      <c r="AO35" s="57"/>
      <c r="AP35" s="58">
        <f t="shared" si="12"/>
        <v>100</v>
      </c>
      <c r="AQ35" s="652">
        <f t="shared" si="13"/>
        <v>0</v>
      </c>
    </row>
    <row r="36" spans="2:43" ht="26.25" customHeight="1" x14ac:dyDescent="0.2">
      <c r="B36" s="151" t="s">
        <v>48</v>
      </c>
      <c r="C36" s="340">
        <f t="shared" si="16"/>
        <v>0</v>
      </c>
      <c r="D36" s="340">
        <f t="shared" si="16"/>
        <v>0</v>
      </c>
      <c r="E36" s="434">
        <f t="shared" si="16"/>
        <v>752.69979065508676</v>
      </c>
      <c r="F36" s="434">
        <f t="shared" si="16"/>
        <v>175.12046159877539</v>
      </c>
      <c r="G36" s="340">
        <f t="shared" si="16"/>
        <v>0</v>
      </c>
      <c r="H36" s="340">
        <f t="shared" si="16"/>
        <v>73.680557614445519</v>
      </c>
      <c r="I36" s="340">
        <f t="shared" si="16"/>
        <v>0</v>
      </c>
      <c r="J36" s="19">
        <f t="shared" si="16"/>
        <v>0</v>
      </c>
      <c r="K36" s="434">
        <f t="shared" si="16"/>
        <v>104.5082053880722</v>
      </c>
      <c r="L36" s="434">
        <f t="shared" si="16"/>
        <v>96.31573733026859</v>
      </c>
      <c r="M36" s="434">
        <f t="shared" si="16"/>
        <v>868.24148391924257</v>
      </c>
      <c r="N36" s="434">
        <f t="shared" si="16"/>
        <v>0</v>
      </c>
      <c r="O36" s="434">
        <f t="shared" si="16"/>
        <v>0</v>
      </c>
      <c r="P36" s="340">
        <f t="shared" si="16"/>
        <v>0</v>
      </c>
      <c r="Q36" s="340">
        <f t="shared" si="16"/>
        <v>0</v>
      </c>
      <c r="R36" s="215">
        <f t="shared" si="18"/>
        <v>235.84338609657507</v>
      </c>
      <c r="S36" s="437">
        <f>S35</f>
        <v>1442.462211001289</v>
      </c>
      <c r="T36" s="842">
        <f t="shared" si="19"/>
        <v>123.28373054349748</v>
      </c>
      <c r="U36" s="437">
        <f t="shared" si="17"/>
        <v>846.16934267649685</v>
      </c>
      <c r="V36" s="844">
        <f t="shared" si="17"/>
        <v>0</v>
      </c>
      <c r="W36" s="433">
        <f t="shared" si="17"/>
        <v>5.1887352862949054</v>
      </c>
      <c r="X36" s="433">
        <f t="shared" si="17"/>
        <v>8.1909184106299957</v>
      </c>
      <c r="Y36" s="433">
        <f t="shared" si="17"/>
        <v>1.1482885556429641</v>
      </c>
      <c r="Z36" s="433">
        <f t="shared" si="17"/>
        <v>9.7937701371977486</v>
      </c>
      <c r="AA36" s="433">
        <f t="shared" si="17"/>
        <v>43.993966709651637</v>
      </c>
      <c r="AB36" s="433">
        <f t="shared" si="17"/>
        <v>5.4165334208151696</v>
      </c>
      <c r="AC36" s="433">
        <f t="shared" si="17"/>
        <v>2.5610502289148971</v>
      </c>
      <c r="AD36" s="433">
        <f t="shared" si="17"/>
        <v>13.853845732048716</v>
      </c>
      <c r="AE36" s="846">
        <f t="shared" si="17"/>
        <v>33.136622062301463</v>
      </c>
      <c r="AF36" s="434">
        <f t="shared" si="17"/>
        <v>73.696054086181604</v>
      </c>
      <c r="AG36" s="434">
        <f t="shared" si="17"/>
        <v>111.37055962186292</v>
      </c>
      <c r="AH36" s="434">
        <f t="shared" si="17"/>
        <v>49.128980893928166</v>
      </c>
      <c r="AI36" s="437">
        <f t="shared" si="17"/>
        <v>1.6477914946023642</v>
      </c>
      <c r="AJ36" s="606"/>
      <c r="AK36" s="753"/>
      <c r="AL36" s="847"/>
      <c r="AM36" s="55">
        <f t="shared" si="8"/>
        <v>4718.3249068237492</v>
      </c>
      <c r="AN36" s="56"/>
      <c r="AO36" s="57"/>
      <c r="AP36" s="58">
        <f>(AM36*100)/(AM36+AQ36)</f>
        <v>100</v>
      </c>
      <c r="AQ36" s="652">
        <f t="shared" si="13"/>
        <v>0</v>
      </c>
    </row>
    <row r="37" spans="2:43" ht="26.25" customHeight="1" x14ac:dyDescent="0.2">
      <c r="B37" s="152" t="s">
        <v>49</v>
      </c>
      <c r="C37" s="340">
        <f t="shared" si="16"/>
        <v>0</v>
      </c>
      <c r="D37" s="340">
        <f t="shared" si="16"/>
        <v>0</v>
      </c>
      <c r="E37" s="434">
        <f t="shared" si="16"/>
        <v>752.69979065508676</v>
      </c>
      <c r="F37" s="434">
        <f t="shared" si="16"/>
        <v>175.12046159877539</v>
      </c>
      <c r="G37" s="340">
        <f t="shared" si="16"/>
        <v>0</v>
      </c>
      <c r="H37" s="340">
        <f t="shared" si="16"/>
        <v>73.680557614445519</v>
      </c>
      <c r="I37" s="340">
        <f t="shared" si="16"/>
        <v>0</v>
      </c>
      <c r="J37" s="19">
        <f t="shared" si="16"/>
        <v>0</v>
      </c>
      <c r="K37" s="434">
        <f t="shared" si="16"/>
        <v>104.5082053880722</v>
      </c>
      <c r="L37" s="434">
        <f t="shared" si="16"/>
        <v>96.31573733026859</v>
      </c>
      <c r="M37" s="434">
        <f t="shared" si="16"/>
        <v>868.24148391924257</v>
      </c>
      <c r="N37" s="434">
        <f t="shared" si="16"/>
        <v>0</v>
      </c>
      <c r="O37" s="434">
        <f t="shared" si="16"/>
        <v>0</v>
      </c>
      <c r="P37" s="340">
        <f t="shared" si="16"/>
        <v>0</v>
      </c>
      <c r="Q37" s="340">
        <f t="shared" si="16"/>
        <v>0</v>
      </c>
      <c r="R37" s="215">
        <f t="shared" si="18"/>
        <v>235.84338609657507</v>
      </c>
      <c r="S37" s="437">
        <f>S36</f>
        <v>1442.462211001289</v>
      </c>
      <c r="T37" s="842">
        <f t="shared" si="19"/>
        <v>123.28373054349748</v>
      </c>
      <c r="U37" s="437">
        <f t="shared" si="17"/>
        <v>846.16934267649685</v>
      </c>
      <c r="V37" s="844">
        <f t="shared" si="17"/>
        <v>0</v>
      </c>
      <c r="W37" s="433">
        <f t="shared" si="17"/>
        <v>5.1887352862949054</v>
      </c>
      <c r="X37" s="433">
        <f t="shared" si="17"/>
        <v>8.1909184106299957</v>
      </c>
      <c r="Y37" s="433">
        <f t="shared" si="17"/>
        <v>1.1482885556429641</v>
      </c>
      <c r="Z37" s="433">
        <f t="shared" si="17"/>
        <v>9.7937701371977486</v>
      </c>
      <c r="AA37" s="433">
        <f t="shared" si="17"/>
        <v>43.993966709651637</v>
      </c>
      <c r="AB37" s="433">
        <f t="shared" si="17"/>
        <v>5.4165334208151696</v>
      </c>
      <c r="AC37" s="433">
        <f t="shared" si="17"/>
        <v>2.5610502289148971</v>
      </c>
      <c r="AD37" s="433">
        <f t="shared" si="17"/>
        <v>13.853845732048716</v>
      </c>
      <c r="AE37" s="846">
        <f t="shared" si="17"/>
        <v>33.136622062301463</v>
      </c>
      <c r="AF37" s="434">
        <f t="shared" si="17"/>
        <v>73.696054086181604</v>
      </c>
      <c r="AG37" s="434">
        <f t="shared" si="17"/>
        <v>111.37055962186292</v>
      </c>
      <c r="AH37" s="434">
        <f t="shared" si="17"/>
        <v>49.128980893928166</v>
      </c>
      <c r="AI37" s="437">
        <f t="shared" si="17"/>
        <v>1.6477914946023642</v>
      </c>
      <c r="AJ37" s="606"/>
      <c r="AK37" s="753"/>
      <c r="AL37" s="847"/>
      <c r="AM37" s="55">
        <f t="shared" si="8"/>
        <v>4718.3249068237492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 t="shared" si="16"/>
        <v>0</v>
      </c>
      <c r="D38" s="340">
        <f t="shared" si="16"/>
        <v>0</v>
      </c>
      <c r="E38" s="434">
        <f t="shared" si="16"/>
        <v>752.69979065508676</v>
      </c>
      <c r="F38" s="434">
        <f t="shared" si="16"/>
        <v>175.12046159877539</v>
      </c>
      <c r="G38" s="340">
        <f t="shared" si="16"/>
        <v>0</v>
      </c>
      <c r="H38" s="340">
        <f t="shared" si="16"/>
        <v>73.680557614445519</v>
      </c>
      <c r="I38" s="340">
        <f t="shared" si="16"/>
        <v>0</v>
      </c>
      <c r="J38" s="19">
        <f t="shared" si="16"/>
        <v>0</v>
      </c>
      <c r="K38" s="434">
        <f t="shared" si="16"/>
        <v>104.5082053880722</v>
      </c>
      <c r="L38" s="434">
        <f t="shared" si="16"/>
        <v>96.31573733026859</v>
      </c>
      <c r="M38" s="434">
        <f t="shared" si="16"/>
        <v>868.24148391924257</v>
      </c>
      <c r="N38" s="434">
        <f t="shared" si="16"/>
        <v>0</v>
      </c>
      <c r="O38" s="434">
        <f t="shared" si="16"/>
        <v>0</v>
      </c>
      <c r="P38" s="340">
        <f t="shared" si="16"/>
        <v>0</v>
      </c>
      <c r="Q38" s="340">
        <f t="shared" si="16"/>
        <v>0</v>
      </c>
      <c r="R38" s="215">
        <f t="shared" si="18"/>
        <v>235.84338609657507</v>
      </c>
      <c r="S38" s="437">
        <f>S37</f>
        <v>1442.462211001289</v>
      </c>
      <c r="T38" s="842">
        <f t="shared" si="19"/>
        <v>123.28373054349748</v>
      </c>
      <c r="U38" s="437">
        <f t="shared" si="17"/>
        <v>846.16934267649685</v>
      </c>
      <c r="V38" s="844">
        <f t="shared" si="17"/>
        <v>0</v>
      </c>
      <c r="W38" s="433">
        <f t="shared" si="17"/>
        <v>5.1887352862949054</v>
      </c>
      <c r="X38" s="433">
        <f t="shared" si="17"/>
        <v>8.1909184106299957</v>
      </c>
      <c r="Y38" s="433">
        <f t="shared" si="17"/>
        <v>1.1482885556429641</v>
      </c>
      <c r="Z38" s="433">
        <f t="shared" si="17"/>
        <v>9.7937701371977486</v>
      </c>
      <c r="AA38" s="433">
        <f t="shared" si="17"/>
        <v>43.993966709651637</v>
      </c>
      <c r="AB38" s="433">
        <f t="shared" si="17"/>
        <v>5.4165334208151696</v>
      </c>
      <c r="AC38" s="433">
        <f t="shared" si="17"/>
        <v>2.5610502289148971</v>
      </c>
      <c r="AD38" s="433">
        <f t="shared" si="17"/>
        <v>13.853845732048716</v>
      </c>
      <c r="AE38" s="846">
        <f t="shared" si="17"/>
        <v>33.136622062301463</v>
      </c>
      <c r="AF38" s="434">
        <f t="shared" si="17"/>
        <v>73.696054086181604</v>
      </c>
      <c r="AG38" s="434">
        <f t="shared" si="17"/>
        <v>111.37055962186292</v>
      </c>
      <c r="AH38" s="434">
        <f t="shared" si="17"/>
        <v>49.128980893928166</v>
      </c>
      <c r="AI38" s="437">
        <f t="shared" si="17"/>
        <v>1.6477914946023642</v>
      </c>
      <c r="AJ38" s="606"/>
      <c r="AK38" s="753"/>
      <c r="AL38" s="847"/>
      <c r="AM38" s="55">
        <f t="shared" si="8"/>
        <v>4718.3249068237492</v>
      </c>
      <c r="AN38" s="56"/>
      <c r="AO38" s="57"/>
      <c r="AP38" s="58">
        <f t="shared" si="12"/>
        <v>100</v>
      </c>
      <c r="AQ38" s="652">
        <f t="shared" si="13"/>
        <v>0</v>
      </c>
    </row>
    <row r="39" spans="2:43" ht="26.25" customHeight="1" x14ac:dyDescent="0.2">
      <c r="B39" s="151" t="s">
        <v>51</v>
      </c>
      <c r="C39" s="340">
        <f t="shared" ref="C39:Q39" si="20">C38</f>
        <v>0</v>
      </c>
      <c r="D39" s="340">
        <f t="shared" si="20"/>
        <v>0</v>
      </c>
      <c r="E39" s="434">
        <f t="shared" si="20"/>
        <v>752.69979065508676</v>
      </c>
      <c r="F39" s="434">
        <f t="shared" si="20"/>
        <v>175.12046159877539</v>
      </c>
      <c r="G39" s="340">
        <f t="shared" si="20"/>
        <v>0</v>
      </c>
      <c r="H39" s="340">
        <f t="shared" si="20"/>
        <v>73.680557614445519</v>
      </c>
      <c r="I39" s="340">
        <f t="shared" si="20"/>
        <v>0</v>
      </c>
      <c r="J39" s="19">
        <f t="shared" si="20"/>
        <v>0</v>
      </c>
      <c r="K39" s="434">
        <f t="shared" si="20"/>
        <v>104.5082053880722</v>
      </c>
      <c r="L39" s="434">
        <f t="shared" si="20"/>
        <v>96.31573733026859</v>
      </c>
      <c r="M39" s="434">
        <f t="shared" si="20"/>
        <v>868.24148391924257</v>
      </c>
      <c r="N39" s="434">
        <f t="shared" si="20"/>
        <v>0</v>
      </c>
      <c r="O39" s="434">
        <f t="shared" si="20"/>
        <v>0</v>
      </c>
      <c r="P39" s="340">
        <f t="shared" si="20"/>
        <v>0</v>
      </c>
      <c r="Q39" s="340">
        <f t="shared" si="20"/>
        <v>0</v>
      </c>
      <c r="R39" s="215">
        <f t="shared" si="18"/>
        <v>235.84338609657507</v>
      </c>
      <c r="S39" s="437">
        <f>S38</f>
        <v>1442.462211001289</v>
      </c>
      <c r="T39" s="842">
        <f t="shared" si="19"/>
        <v>123.28373054349748</v>
      </c>
      <c r="U39" s="437">
        <f t="shared" ref="U39:AI39" si="21">U38</f>
        <v>846.16934267649685</v>
      </c>
      <c r="V39" s="844">
        <f t="shared" si="21"/>
        <v>0</v>
      </c>
      <c r="W39" s="433">
        <f t="shared" si="21"/>
        <v>5.1887352862949054</v>
      </c>
      <c r="X39" s="433">
        <f t="shared" si="21"/>
        <v>8.1909184106299957</v>
      </c>
      <c r="Y39" s="433">
        <f t="shared" si="21"/>
        <v>1.1482885556429641</v>
      </c>
      <c r="Z39" s="433">
        <f t="shared" si="21"/>
        <v>9.7937701371977486</v>
      </c>
      <c r="AA39" s="433">
        <f t="shared" si="21"/>
        <v>43.993966709651637</v>
      </c>
      <c r="AB39" s="433">
        <f t="shared" si="21"/>
        <v>5.4165334208151696</v>
      </c>
      <c r="AC39" s="433">
        <f t="shared" si="21"/>
        <v>2.5610502289148971</v>
      </c>
      <c r="AD39" s="433">
        <f t="shared" si="21"/>
        <v>13.853845732048716</v>
      </c>
      <c r="AE39" s="846">
        <f t="shared" si="21"/>
        <v>33.136622062301463</v>
      </c>
      <c r="AF39" s="434">
        <f t="shared" si="21"/>
        <v>73.696054086181604</v>
      </c>
      <c r="AG39" s="434">
        <f t="shared" si="21"/>
        <v>111.37055962186292</v>
      </c>
      <c r="AH39" s="434">
        <f t="shared" si="21"/>
        <v>49.128980893928166</v>
      </c>
      <c r="AI39" s="437">
        <f t="shared" si="21"/>
        <v>1.6477914946023642</v>
      </c>
      <c r="AJ39" s="606"/>
      <c r="AK39" s="753"/>
      <c r="AL39" s="847"/>
      <c r="AM39" s="55">
        <f t="shared" si="8"/>
        <v>4718.3249068237492</v>
      </c>
      <c r="AN39" s="56"/>
      <c r="AO39" s="57"/>
      <c r="AP39" s="58">
        <f t="shared" si="12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 t="shared" ref="C40:Q40" si="22">C39</f>
        <v>0</v>
      </c>
      <c r="D40" s="340">
        <f t="shared" si="22"/>
        <v>0</v>
      </c>
      <c r="E40" s="434">
        <f t="shared" si="22"/>
        <v>752.69979065508676</v>
      </c>
      <c r="F40" s="434">
        <f t="shared" si="22"/>
        <v>175.12046159877539</v>
      </c>
      <c r="G40" s="340">
        <f t="shared" si="22"/>
        <v>0</v>
      </c>
      <c r="H40" s="340">
        <f t="shared" si="22"/>
        <v>73.680557614445519</v>
      </c>
      <c r="I40" s="340">
        <f t="shared" si="22"/>
        <v>0</v>
      </c>
      <c r="J40" s="19">
        <f t="shared" si="22"/>
        <v>0</v>
      </c>
      <c r="K40" s="434">
        <f t="shared" si="22"/>
        <v>104.5082053880722</v>
      </c>
      <c r="L40" s="434">
        <f t="shared" si="22"/>
        <v>96.31573733026859</v>
      </c>
      <c r="M40" s="434">
        <f t="shared" si="22"/>
        <v>868.24148391924257</v>
      </c>
      <c r="N40" s="434">
        <f t="shared" si="22"/>
        <v>0</v>
      </c>
      <c r="O40" s="434">
        <f t="shared" si="22"/>
        <v>0</v>
      </c>
      <c r="P40" s="340">
        <f t="shared" si="22"/>
        <v>0</v>
      </c>
      <c r="Q40" s="340">
        <f t="shared" si="22"/>
        <v>0</v>
      </c>
      <c r="R40" s="215">
        <f t="shared" si="18"/>
        <v>235.84338609657507</v>
      </c>
      <c r="S40" s="437">
        <f>S39</f>
        <v>1442.462211001289</v>
      </c>
      <c r="T40" s="842">
        <f t="shared" si="19"/>
        <v>123.28373054349748</v>
      </c>
      <c r="U40" s="437">
        <f t="shared" ref="U40:AI40" si="23">U39</f>
        <v>846.16934267649685</v>
      </c>
      <c r="V40" s="844">
        <f t="shared" si="23"/>
        <v>0</v>
      </c>
      <c r="W40" s="433">
        <f t="shared" si="23"/>
        <v>5.1887352862949054</v>
      </c>
      <c r="X40" s="433">
        <f t="shared" si="23"/>
        <v>8.1909184106299957</v>
      </c>
      <c r="Y40" s="433">
        <f t="shared" si="23"/>
        <v>1.1482885556429641</v>
      </c>
      <c r="Z40" s="433">
        <f t="shared" si="23"/>
        <v>9.7937701371977486</v>
      </c>
      <c r="AA40" s="433">
        <f t="shared" si="23"/>
        <v>43.993966709651637</v>
      </c>
      <c r="AB40" s="433">
        <f t="shared" si="23"/>
        <v>5.4165334208151696</v>
      </c>
      <c r="AC40" s="433">
        <f t="shared" si="23"/>
        <v>2.5610502289148971</v>
      </c>
      <c r="AD40" s="433">
        <f t="shared" si="23"/>
        <v>13.853845732048716</v>
      </c>
      <c r="AE40" s="846">
        <f t="shared" si="23"/>
        <v>33.136622062301463</v>
      </c>
      <c r="AF40" s="434">
        <f t="shared" si="23"/>
        <v>73.696054086181604</v>
      </c>
      <c r="AG40" s="434">
        <f t="shared" si="23"/>
        <v>111.37055962186292</v>
      </c>
      <c r="AH40" s="434">
        <f t="shared" si="23"/>
        <v>49.128980893928166</v>
      </c>
      <c r="AI40" s="437">
        <f t="shared" si="23"/>
        <v>1.6477914946023642</v>
      </c>
      <c r="AJ40" s="606"/>
      <c r="AK40" s="753"/>
      <c r="AL40" s="847"/>
      <c r="AM40" s="55">
        <f t="shared" si="8"/>
        <v>4718.3249068237492</v>
      </c>
      <c r="AN40" s="112"/>
      <c r="AO40" s="113"/>
      <c r="AP40" s="65">
        <f t="shared" si="12"/>
        <v>100</v>
      </c>
      <c r="AQ40" s="654">
        <f t="shared" si="13"/>
        <v>0</v>
      </c>
    </row>
    <row r="41" spans="2:43" ht="26.25" customHeight="1" thickBot="1" x14ac:dyDescent="0.25">
      <c r="B41" s="265" t="s">
        <v>53</v>
      </c>
      <c r="C41" s="903">
        <f t="shared" ref="C41:AL41" si="24">SUM(C29:C40)</f>
        <v>0</v>
      </c>
      <c r="D41" s="446"/>
      <c r="E41" s="115">
        <f t="shared" si="24"/>
        <v>9032.3974878610406</v>
      </c>
      <c r="F41" s="115">
        <f t="shared" si="24"/>
        <v>2101.4455391853048</v>
      </c>
      <c r="G41" s="435">
        <f t="shared" si="24"/>
        <v>0</v>
      </c>
      <c r="H41" s="191">
        <f t="shared" si="24"/>
        <v>884.16669137334645</v>
      </c>
      <c r="I41" s="191">
        <f t="shared" si="24"/>
        <v>0</v>
      </c>
      <c r="J41" s="195">
        <f>SUM(J29:J40)</f>
        <v>0</v>
      </c>
      <c r="K41" s="115">
        <f t="shared" si="24"/>
        <v>1254.0984646568661</v>
      </c>
      <c r="L41" s="115">
        <f t="shared" si="24"/>
        <v>1155.7888479632231</v>
      </c>
      <c r="M41" s="115">
        <f t="shared" si="24"/>
        <v>10418.897807030911</v>
      </c>
      <c r="N41" s="115">
        <f t="shared" si="24"/>
        <v>0</v>
      </c>
      <c r="O41" s="115">
        <f t="shared" si="24"/>
        <v>0</v>
      </c>
      <c r="P41" s="191">
        <f t="shared" si="24"/>
        <v>0</v>
      </c>
      <c r="Q41" s="191">
        <f t="shared" si="24"/>
        <v>0</v>
      </c>
      <c r="R41" s="115">
        <f t="shared" si="24"/>
        <v>2830.1206331589015</v>
      </c>
      <c r="S41" s="118">
        <f t="shared" si="24"/>
        <v>17309.546532015473</v>
      </c>
      <c r="T41" s="843">
        <f>SUM(T29:T40)</f>
        <v>1479.4047665219703</v>
      </c>
      <c r="U41" s="841">
        <f t="shared" si="24"/>
        <v>10154.032112117962</v>
      </c>
      <c r="V41" s="706">
        <f t="shared" si="24"/>
        <v>0</v>
      </c>
      <c r="W41" s="119">
        <f t="shared" si="24"/>
        <v>62.264823435538879</v>
      </c>
      <c r="X41" s="119">
        <f t="shared" si="24"/>
        <v>98.291020927559927</v>
      </c>
      <c r="Y41" s="119">
        <f t="shared" si="24"/>
        <v>13.779462667715565</v>
      </c>
      <c r="Z41" s="119">
        <f t="shared" si="24"/>
        <v>117.525241646373</v>
      </c>
      <c r="AA41" s="119">
        <f t="shared" si="24"/>
        <v>527.92760051581979</v>
      </c>
      <c r="AB41" s="119">
        <f t="shared" si="24"/>
        <v>64.998401049782032</v>
      </c>
      <c r="AC41" s="119">
        <f t="shared" si="24"/>
        <v>30.732602746978767</v>
      </c>
      <c r="AD41" s="119">
        <f t="shared" si="24"/>
        <v>166.24614878458456</v>
      </c>
      <c r="AE41" s="121">
        <f t="shared" si="24"/>
        <v>397.63946474761752</v>
      </c>
      <c r="AF41" s="183">
        <f t="shared" si="24"/>
        <v>884.35264903417908</v>
      </c>
      <c r="AG41" s="120">
        <f t="shared" si="24"/>
        <v>1336.4467154623546</v>
      </c>
      <c r="AH41" s="120">
        <f t="shared" si="24"/>
        <v>589.54777072713796</v>
      </c>
      <c r="AI41" s="183">
        <f t="shared" si="24"/>
        <v>19.77349793522837</v>
      </c>
      <c r="AJ41" s="655">
        <f t="shared" si="24"/>
        <v>0</v>
      </c>
      <c r="AK41" s="119">
        <f t="shared" si="24"/>
        <v>0</v>
      </c>
      <c r="AL41" s="848">
        <f t="shared" si="24"/>
        <v>0</v>
      </c>
      <c r="AM41" s="67">
        <f t="shared" si="8"/>
        <v>56619.898881885005</v>
      </c>
      <c r="AN41" s="122">
        <f>SUM(AN29:AN40)</f>
        <v>0</v>
      </c>
      <c r="AO41" s="123">
        <f>SUM(AO29:AO40)</f>
        <v>0</v>
      </c>
      <c r="AP41" s="68">
        <f t="shared" si="12"/>
        <v>100.00000000000001</v>
      </c>
      <c r="AQ41" s="124">
        <f t="shared" si="13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291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GERMAGNANO.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76</v>
      </c>
      <c r="C48" s="155" t="s">
        <v>4</v>
      </c>
      <c r="D48" s="600" t="s">
        <v>176</v>
      </c>
      <c r="E48" s="156" t="s">
        <v>5</v>
      </c>
      <c r="F48" s="157" t="s">
        <v>6</v>
      </c>
      <c r="G48" s="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03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8.25" customHeight="1" thickBot="1" x14ac:dyDescent="0.3">
      <c r="B50" s="216" t="s">
        <v>41</v>
      </c>
      <c r="C50" s="263"/>
      <c r="D50" s="459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5">(AM50*100)/(AM50+AQ50)</f>
        <v>#DIV/0!</v>
      </c>
      <c r="AQ50" s="59">
        <f t="shared" ref="AQ50:AQ57" si="26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7">SUM(AF51:AI51)</f>
        <v>0</v>
      </c>
      <c r="S51" s="220"/>
      <c r="T51" s="315">
        <f t="shared" ref="T51:T61" si="28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29">SUM(C51:U51)</f>
        <v>0</v>
      </c>
      <c r="AN51" s="56"/>
      <c r="AO51" s="57"/>
      <c r="AP51" s="58" t="e">
        <f t="shared" si="25"/>
        <v>#DIV/0!</v>
      </c>
      <c r="AQ51" s="59">
        <f t="shared" si="26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7"/>
        <v>0</v>
      </c>
      <c r="S52" s="220"/>
      <c r="T52" s="315">
        <f t="shared" si="28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29"/>
        <v>0</v>
      </c>
      <c r="AN52" s="56"/>
      <c r="AO52" s="57"/>
      <c r="AP52" s="58" t="e">
        <f t="shared" si="25"/>
        <v>#DIV/0!</v>
      </c>
      <c r="AQ52" s="59">
        <f t="shared" si="26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7"/>
        <v>0</v>
      </c>
      <c r="S53" s="220"/>
      <c r="T53" s="315">
        <f t="shared" si="28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29"/>
        <v>0</v>
      </c>
      <c r="AN53" s="56"/>
      <c r="AO53" s="57"/>
      <c r="AP53" s="58" t="e">
        <f t="shared" si="25"/>
        <v>#DIV/0!</v>
      </c>
      <c r="AQ53" s="59">
        <f t="shared" si="26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7"/>
        <v>0</v>
      </c>
      <c r="S54" s="220"/>
      <c r="T54" s="315">
        <f t="shared" si="28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29"/>
        <v>0</v>
      </c>
      <c r="AN54" s="56"/>
      <c r="AO54" s="57"/>
      <c r="AP54" s="58" t="e">
        <f t="shared" si="25"/>
        <v>#DIV/0!</v>
      </c>
      <c r="AQ54" s="59">
        <f t="shared" si="26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7"/>
        <v>0</v>
      </c>
      <c r="S55" s="220"/>
      <c r="T55" s="315">
        <f t="shared" si="28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29"/>
        <v>0</v>
      </c>
      <c r="AN55" s="61"/>
      <c r="AO55" s="62"/>
      <c r="AP55" s="63" t="e">
        <f t="shared" si="25"/>
        <v>#DIV/0!</v>
      </c>
      <c r="AQ55" s="64">
        <f t="shared" si="26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7"/>
        <v>0</v>
      </c>
      <c r="S56" s="220"/>
      <c r="T56" s="315">
        <f t="shared" si="28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29"/>
        <v>0</v>
      </c>
      <c r="AN56" s="56"/>
      <c r="AO56" s="57"/>
      <c r="AP56" s="58" t="e">
        <f t="shared" si="25"/>
        <v>#DIV/0!</v>
      </c>
      <c r="AQ56" s="59">
        <f t="shared" si="26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7"/>
        <v>0</v>
      </c>
      <c r="S57" s="220"/>
      <c r="T57" s="315">
        <f t="shared" si="28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29"/>
        <v>0</v>
      </c>
      <c r="AN57" s="56"/>
      <c r="AO57" s="57"/>
      <c r="AP57" s="58" t="e">
        <f t="shared" ref="AP57:AP62" si="30">(AM57*100)/(AM57+AQ57)</f>
        <v>#DIV/0!</v>
      </c>
      <c r="AQ57" s="59">
        <f t="shared" si="26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7"/>
        <v>0</v>
      </c>
      <c r="S58" s="220"/>
      <c r="T58" s="315">
        <f t="shared" si="28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29"/>
        <v>0</v>
      </c>
      <c r="AN58" s="56"/>
      <c r="AO58" s="57"/>
      <c r="AP58" s="58" t="e">
        <f t="shared" si="30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7"/>
        <v>0</v>
      </c>
      <c r="S59" s="220"/>
      <c r="T59" s="315">
        <f t="shared" si="28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29"/>
        <v>0</v>
      </c>
      <c r="AN59" s="56"/>
      <c r="AO59" s="57"/>
      <c r="AP59" s="58" t="e">
        <f t="shared" si="30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7"/>
        <v>0</v>
      </c>
      <c r="S60" s="220"/>
      <c r="T60" s="315">
        <f t="shared" si="28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29"/>
        <v>0</v>
      </c>
      <c r="AN60" s="56"/>
      <c r="AO60" s="57"/>
      <c r="AP60" s="58" t="e">
        <f t="shared" si="30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8719</v>
      </c>
      <c r="L61" s="307"/>
      <c r="M61" s="309"/>
      <c r="N61" s="307"/>
      <c r="O61" s="307"/>
      <c r="P61" s="330"/>
      <c r="Q61" s="330"/>
      <c r="R61" s="304">
        <f t="shared" si="27"/>
        <v>107</v>
      </c>
      <c r="S61" s="310"/>
      <c r="T61" s="315">
        <f t="shared" si="28"/>
        <v>457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457</v>
      </c>
      <c r="AE61" s="311">
        <v>0</v>
      </c>
      <c r="AF61" s="504"/>
      <c r="AG61" s="504">
        <v>107</v>
      </c>
      <c r="AH61" s="504"/>
      <c r="AI61" s="504"/>
      <c r="AJ61" s="312"/>
      <c r="AK61" s="313"/>
      <c r="AL61" s="314"/>
      <c r="AM61" s="221">
        <f t="shared" si="29"/>
        <v>9283</v>
      </c>
      <c r="AN61" s="112"/>
      <c r="AO61" s="113"/>
      <c r="AP61" s="65">
        <f t="shared" si="30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1">SUM(C50:C61)</f>
        <v>0</v>
      </c>
      <c r="D62" s="427"/>
      <c r="E62" s="115">
        <f t="shared" si="31"/>
        <v>0</v>
      </c>
      <c r="F62" s="191">
        <f t="shared" si="31"/>
        <v>0</v>
      </c>
      <c r="G62" s="115">
        <f t="shared" si="31"/>
        <v>0</v>
      </c>
      <c r="H62" s="191">
        <f t="shared" si="31"/>
        <v>0</v>
      </c>
      <c r="I62" s="191">
        <f t="shared" si="31"/>
        <v>0</v>
      </c>
      <c r="J62" s="191">
        <f>SUM(J50:J61)</f>
        <v>0</v>
      </c>
      <c r="K62" s="115">
        <f t="shared" si="31"/>
        <v>8719</v>
      </c>
      <c r="L62" s="115">
        <f t="shared" si="31"/>
        <v>0</v>
      </c>
      <c r="M62" s="115">
        <f t="shared" si="31"/>
        <v>0</v>
      </c>
      <c r="N62" s="115">
        <f t="shared" si="31"/>
        <v>0</v>
      </c>
      <c r="O62" s="115">
        <f t="shared" si="31"/>
        <v>0</v>
      </c>
      <c r="P62" s="191">
        <f t="shared" si="31"/>
        <v>0</v>
      </c>
      <c r="Q62" s="191">
        <f t="shared" si="31"/>
        <v>0</v>
      </c>
      <c r="R62" s="115">
        <f>SUM(R50:R61)</f>
        <v>107</v>
      </c>
      <c r="S62" s="116">
        <f>SUM(S50:S61)</f>
        <v>0</v>
      </c>
      <c r="T62" s="117">
        <f>SUM(T50:T61)</f>
        <v>457</v>
      </c>
      <c r="U62" s="118">
        <f t="shared" ref="U62:AL62" si="32">SUM(U50:U61)</f>
        <v>0</v>
      </c>
      <c r="V62" s="186">
        <f t="shared" si="32"/>
        <v>0</v>
      </c>
      <c r="W62" s="119">
        <f t="shared" si="32"/>
        <v>0</v>
      </c>
      <c r="X62" s="119">
        <f t="shared" si="32"/>
        <v>0</v>
      </c>
      <c r="Y62" s="119">
        <f t="shared" si="32"/>
        <v>0</v>
      </c>
      <c r="Z62" s="119">
        <f t="shared" si="32"/>
        <v>0</v>
      </c>
      <c r="AA62" s="119">
        <f t="shared" si="32"/>
        <v>0</v>
      </c>
      <c r="AB62" s="119">
        <f t="shared" si="32"/>
        <v>0</v>
      </c>
      <c r="AC62" s="119">
        <f t="shared" si="32"/>
        <v>0</v>
      </c>
      <c r="AD62" s="119">
        <f t="shared" si="32"/>
        <v>457</v>
      </c>
      <c r="AE62" s="184">
        <f t="shared" si="32"/>
        <v>0</v>
      </c>
      <c r="AF62" s="184">
        <f t="shared" si="32"/>
        <v>0</v>
      </c>
      <c r="AG62" s="184">
        <f t="shared" si="32"/>
        <v>107</v>
      </c>
      <c r="AH62" s="184">
        <f t="shared" si="32"/>
        <v>0</v>
      </c>
      <c r="AI62" s="184">
        <f t="shared" si="32"/>
        <v>0</v>
      </c>
      <c r="AJ62" s="183">
        <f t="shared" si="32"/>
        <v>0</v>
      </c>
      <c r="AK62" s="120">
        <f t="shared" si="32"/>
        <v>0</v>
      </c>
      <c r="AL62" s="121">
        <f t="shared" si="32"/>
        <v>0</v>
      </c>
      <c r="AM62" s="67">
        <f>SUM(C62:U62)</f>
        <v>9283</v>
      </c>
      <c r="AN62" s="122">
        <f>SUM(AN50:AN61)</f>
        <v>0</v>
      </c>
      <c r="AO62" s="123">
        <f>SUM(AO50:AO61)</f>
        <v>0</v>
      </c>
      <c r="AP62" s="68">
        <f t="shared" si="30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GERMAGNANO.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76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4" customHeight="1" x14ac:dyDescent="0.2">
      <c r="B72" s="150" t="s">
        <v>41</v>
      </c>
      <c r="C72" s="261">
        <f t="shared" ref="C72:Q72" si="33">C29+C8+C50</f>
        <v>5600</v>
      </c>
      <c r="D72" s="261">
        <f t="shared" si="33"/>
        <v>0</v>
      </c>
      <c r="E72" s="79">
        <f t="shared" si="33"/>
        <v>752.69979065508676</v>
      </c>
      <c r="F72" s="524">
        <f t="shared" si="33"/>
        <v>2975.1204615987754</v>
      </c>
      <c r="G72" s="524">
        <f t="shared" si="33"/>
        <v>640</v>
      </c>
      <c r="H72" s="524">
        <f t="shared" si="33"/>
        <v>3373.6805576144457</v>
      </c>
      <c r="I72" s="524">
        <f t="shared" si="33"/>
        <v>0</v>
      </c>
      <c r="J72" s="524">
        <f t="shared" si="33"/>
        <v>0</v>
      </c>
      <c r="K72" s="524">
        <f t="shared" si="33"/>
        <v>104.5082053880722</v>
      </c>
      <c r="L72" s="524">
        <f t="shared" si="33"/>
        <v>96.31573733026859</v>
      </c>
      <c r="M72" s="524">
        <f t="shared" si="33"/>
        <v>868.24148391924257</v>
      </c>
      <c r="N72" s="524">
        <f t="shared" si="33"/>
        <v>280</v>
      </c>
      <c r="O72" s="524">
        <f t="shared" si="33"/>
        <v>0</v>
      </c>
      <c r="P72" s="524">
        <f t="shared" si="33"/>
        <v>2100</v>
      </c>
      <c r="Q72" s="524">
        <f t="shared" si="33"/>
        <v>40</v>
      </c>
      <c r="R72" s="524">
        <f>SUM(AF72:AI72)</f>
        <v>235.84338609657507</v>
      </c>
      <c r="S72" s="665">
        <f t="shared" ref="S72:S81" si="34">S29+S8+S50</f>
        <v>1442.462211001289</v>
      </c>
      <c r="T72" s="867">
        <f>SUM(V72:AE72)</f>
        <v>123.28373054349748</v>
      </c>
      <c r="U72" s="864">
        <f t="shared" ref="U72:AL72" si="35">U29+U8+U50</f>
        <v>846.16934267649685</v>
      </c>
      <c r="V72" s="860">
        <f t="shared" si="35"/>
        <v>0</v>
      </c>
      <c r="W72" s="666">
        <f t="shared" si="35"/>
        <v>5.1887352862949054</v>
      </c>
      <c r="X72" s="666">
        <f t="shared" si="35"/>
        <v>8.1909184106299957</v>
      </c>
      <c r="Y72" s="666">
        <f t="shared" si="35"/>
        <v>1.1482885556429641</v>
      </c>
      <c r="Z72" s="666">
        <f t="shared" si="35"/>
        <v>9.7937701371977486</v>
      </c>
      <c r="AA72" s="666">
        <f t="shared" si="35"/>
        <v>43.993966709651637</v>
      </c>
      <c r="AB72" s="666">
        <f t="shared" si="35"/>
        <v>5.4165334208151696</v>
      </c>
      <c r="AC72" s="666">
        <f t="shared" si="35"/>
        <v>2.5610502289148971</v>
      </c>
      <c r="AD72" s="666">
        <f t="shared" si="35"/>
        <v>13.853845732048716</v>
      </c>
      <c r="AE72" s="861">
        <f t="shared" si="35"/>
        <v>33.136622062301463</v>
      </c>
      <c r="AF72" s="855">
        <f t="shared" si="35"/>
        <v>73.696054086181604</v>
      </c>
      <c r="AG72" s="688">
        <f t="shared" si="35"/>
        <v>111.37055962186292</v>
      </c>
      <c r="AH72" s="688">
        <f t="shared" si="35"/>
        <v>49.128980893928166</v>
      </c>
      <c r="AI72" s="689">
        <f t="shared" si="35"/>
        <v>1.6477914946023642</v>
      </c>
      <c r="AJ72" s="667">
        <f t="shared" si="35"/>
        <v>0</v>
      </c>
      <c r="AK72" s="851">
        <f t="shared" si="35"/>
        <v>0</v>
      </c>
      <c r="AL72" s="853">
        <f t="shared" si="35"/>
        <v>0</v>
      </c>
      <c r="AM72" s="100">
        <f t="shared" ref="AM72:AM82" si="36">SUM(C72:S72)+T72+U72+AJ72+AK72+AL72</f>
        <v>19478.324906823753</v>
      </c>
      <c r="AN72" s="668">
        <f t="shared" ref="AN72:AO83" si="37">AN8</f>
        <v>10640</v>
      </c>
      <c r="AO72" s="669">
        <f t="shared" si="37"/>
        <v>0</v>
      </c>
      <c r="AP72" s="690">
        <f t="shared" ref="AP72:AP84" si="38">(AM72*100)/(AM72+AQ72)</f>
        <v>64.672670100622526</v>
      </c>
      <c r="AQ72" s="691">
        <f t="shared" ref="AQ72:AQ84" si="39">AN72+AO72</f>
        <v>10640</v>
      </c>
    </row>
    <row r="73" spans="2:43" ht="26.25" customHeight="1" x14ac:dyDescent="0.2">
      <c r="B73" s="151" t="s">
        <v>42</v>
      </c>
      <c r="C73" s="17">
        <f t="shared" ref="C73:Q73" si="40">C30+C9+C51</f>
        <v>4500</v>
      </c>
      <c r="D73" s="94">
        <f t="shared" si="40"/>
        <v>0</v>
      </c>
      <c r="E73" s="18">
        <f t="shared" si="40"/>
        <v>752.69979065508676</v>
      </c>
      <c r="F73" s="18">
        <f t="shared" si="40"/>
        <v>2075.1204615987754</v>
      </c>
      <c r="G73" s="18">
        <f t="shared" si="40"/>
        <v>850</v>
      </c>
      <c r="H73" s="18">
        <f t="shared" si="40"/>
        <v>5073.6805576144452</v>
      </c>
      <c r="I73" s="18">
        <f t="shared" si="40"/>
        <v>0</v>
      </c>
      <c r="J73" s="18">
        <f t="shared" si="40"/>
        <v>0</v>
      </c>
      <c r="K73" s="18">
        <f t="shared" si="40"/>
        <v>104.5082053880722</v>
      </c>
      <c r="L73" s="18">
        <f t="shared" si="40"/>
        <v>96.31573733026859</v>
      </c>
      <c r="M73" s="18">
        <f t="shared" si="40"/>
        <v>868.24148391924257</v>
      </c>
      <c r="N73" s="18">
        <f t="shared" si="40"/>
        <v>290</v>
      </c>
      <c r="O73" s="18">
        <f t="shared" si="40"/>
        <v>0</v>
      </c>
      <c r="P73" s="18">
        <f t="shared" si="40"/>
        <v>2140</v>
      </c>
      <c r="Q73" s="18">
        <f t="shared" si="40"/>
        <v>20</v>
      </c>
      <c r="R73" s="18">
        <f t="shared" ref="R73:R83" si="41">SUM(AF73:AI73)</f>
        <v>235.84338609657507</v>
      </c>
      <c r="S73" s="20">
        <f t="shared" si="34"/>
        <v>1442.462211001289</v>
      </c>
      <c r="T73" s="768">
        <f t="shared" ref="T73:T83" si="42">SUM(V73:AE73)</f>
        <v>169.28373054349748</v>
      </c>
      <c r="U73" s="865">
        <f t="shared" ref="U73:AL73" si="43">U30+U9+U51</f>
        <v>846.16934267649685</v>
      </c>
      <c r="V73" s="775">
        <f t="shared" si="43"/>
        <v>0</v>
      </c>
      <c r="W73" s="76">
        <f t="shared" si="43"/>
        <v>5.1887352862949054</v>
      </c>
      <c r="X73" s="76">
        <f t="shared" si="43"/>
        <v>54.190918410629997</v>
      </c>
      <c r="Y73" s="76">
        <f t="shared" si="43"/>
        <v>1.1482885556429641</v>
      </c>
      <c r="Z73" s="76">
        <f t="shared" si="43"/>
        <v>9.7937701371977486</v>
      </c>
      <c r="AA73" s="76">
        <f t="shared" si="43"/>
        <v>43.993966709651637</v>
      </c>
      <c r="AB73" s="76">
        <f t="shared" si="43"/>
        <v>5.4165334208151696</v>
      </c>
      <c r="AC73" s="76">
        <f t="shared" si="43"/>
        <v>2.5610502289148971</v>
      </c>
      <c r="AD73" s="76">
        <f t="shared" si="43"/>
        <v>13.853845732048716</v>
      </c>
      <c r="AE73" s="765">
        <f t="shared" si="43"/>
        <v>33.136622062301463</v>
      </c>
      <c r="AF73" s="856">
        <f t="shared" si="43"/>
        <v>73.696054086181604</v>
      </c>
      <c r="AG73" s="500">
        <f t="shared" si="43"/>
        <v>111.37055962186292</v>
      </c>
      <c r="AH73" s="500">
        <f t="shared" si="43"/>
        <v>49.128980893928166</v>
      </c>
      <c r="AI73" s="554">
        <f t="shared" si="43"/>
        <v>1.6477914946023642</v>
      </c>
      <c r="AJ73" s="529">
        <f t="shared" si="43"/>
        <v>0</v>
      </c>
      <c r="AK73" s="793">
        <f t="shared" si="43"/>
        <v>0</v>
      </c>
      <c r="AL73" s="525">
        <f t="shared" si="43"/>
        <v>0</v>
      </c>
      <c r="AM73" s="22">
        <f t="shared" si="36"/>
        <v>19464.324906823749</v>
      </c>
      <c r="AN73" s="102">
        <f t="shared" si="37"/>
        <v>10250</v>
      </c>
      <c r="AO73" s="24">
        <f t="shared" si="37"/>
        <v>0</v>
      </c>
      <c r="AP73" s="455">
        <f t="shared" si="38"/>
        <v>65.504853190704196</v>
      </c>
      <c r="AQ73" s="301">
        <f t="shared" si="39"/>
        <v>10250</v>
      </c>
    </row>
    <row r="74" spans="2:43" ht="26.25" customHeight="1" x14ac:dyDescent="0.2">
      <c r="B74" s="152" t="s">
        <v>43</v>
      </c>
      <c r="C74" s="17">
        <f t="shared" ref="C74:Q74" si="44">C31+C10+C52</f>
        <v>4300</v>
      </c>
      <c r="D74" s="94">
        <f t="shared" si="44"/>
        <v>0</v>
      </c>
      <c r="E74" s="18">
        <f t="shared" si="44"/>
        <v>752.69979065508676</v>
      </c>
      <c r="F74" s="18">
        <f t="shared" si="44"/>
        <v>3355.1204615987754</v>
      </c>
      <c r="G74" s="18">
        <f t="shared" si="44"/>
        <v>960</v>
      </c>
      <c r="H74" s="18">
        <f t="shared" si="44"/>
        <v>3213.6805576144457</v>
      </c>
      <c r="I74" s="18">
        <f t="shared" si="44"/>
        <v>0</v>
      </c>
      <c r="J74" s="18">
        <f t="shared" si="44"/>
        <v>0</v>
      </c>
      <c r="K74" s="18">
        <f t="shared" si="44"/>
        <v>104.5082053880722</v>
      </c>
      <c r="L74" s="18">
        <f t="shared" si="44"/>
        <v>96.31573733026859</v>
      </c>
      <c r="M74" s="18">
        <f t="shared" si="44"/>
        <v>1168.2414839192425</v>
      </c>
      <c r="N74" s="18">
        <f t="shared" si="44"/>
        <v>290</v>
      </c>
      <c r="O74" s="18">
        <f t="shared" si="44"/>
        <v>0</v>
      </c>
      <c r="P74" s="18">
        <f t="shared" si="44"/>
        <v>2740</v>
      </c>
      <c r="Q74" s="18">
        <f t="shared" si="44"/>
        <v>20</v>
      </c>
      <c r="R74" s="18">
        <f t="shared" si="41"/>
        <v>375.84338609657505</v>
      </c>
      <c r="S74" s="20">
        <f t="shared" si="34"/>
        <v>3092.4622110012888</v>
      </c>
      <c r="T74" s="768">
        <f t="shared" si="42"/>
        <v>123.28373054349748</v>
      </c>
      <c r="U74" s="865">
        <f t="shared" ref="U74:AL74" si="45">U31+U10+U52</f>
        <v>846.16934267649685</v>
      </c>
      <c r="V74" s="775">
        <f t="shared" si="45"/>
        <v>0</v>
      </c>
      <c r="W74" s="76">
        <f t="shared" si="45"/>
        <v>5.1887352862949054</v>
      </c>
      <c r="X74" s="76">
        <f t="shared" si="45"/>
        <v>8.1909184106299957</v>
      </c>
      <c r="Y74" s="76">
        <f t="shared" si="45"/>
        <v>1.1482885556429641</v>
      </c>
      <c r="Z74" s="76">
        <f t="shared" si="45"/>
        <v>9.7937701371977486</v>
      </c>
      <c r="AA74" s="76">
        <f t="shared" si="45"/>
        <v>43.993966709651637</v>
      </c>
      <c r="AB74" s="76">
        <f t="shared" si="45"/>
        <v>5.4165334208151696</v>
      </c>
      <c r="AC74" s="76">
        <f t="shared" si="45"/>
        <v>2.5610502289148971</v>
      </c>
      <c r="AD74" s="76">
        <f t="shared" si="45"/>
        <v>13.853845732048716</v>
      </c>
      <c r="AE74" s="765">
        <f t="shared" si="45"/>
        <v>33.136622062301463</v>
      </c>
      <c r="AF74" s="856">
        <f t="shared" si="45"/>
        <v>73.696054086181604</v>
      </c>
      <c r="AG74" s="500">
        <f t="shared" si="45"/>
        <v>251.37055962186292</v>
      </c>
      <c r="AH74" s="500">
        <f t="shared" si="45"/>
        <v>49.128980893928166</v>
      </c>
      <c r="AI74" s="554">
        <f t="shared" si="45"/>
        <v>1.6477914946023642</v>
      </c>
      <c r="AJ74" s="529">
        <f t="shared" si="45"/>
        <v>0</v>
      </c>
      <c r="AK74" s="793">
        <f t="shared" si="45"/>
        <v>0</v>
      </c>
      <c r="AL74" s="525">
        <f t="shared" si="45"/>
        <v>0</v>
      </c>
      <c r="AM74" s="22">
        <f t="shared" si="36"/>
        <v>21438.324906823753</v>
      </c>
      <c r="AN74" s="102">
        <f t="shared" si="37"/>
        <v>11070</v>
      </c>
      <c r="AO74" s="24">
        <f t="shared" si="37"/>
        <v>0</v>
      </c>
      <c r="AP74" s="455">
        <f t="shared" si="38"/>
        <v>65.947184200572821</v>
      </c>
      <c r="AQ74" s="301">
        <f t="shared" si="39"/>
        <v>11070</v>
      </c>
    </row>
    <row r="75" spans="2:43" ht="26.25" customHeight="1" x14ac:dyDescent="0.2">
      <c r="B75" s="152" t="s">
        <v>44</v>
      </c>
      <c r="C75" s="17">
        <f t="shared" ref="C75:Q75" si="46">C32+C11+C53</f>
        <v>5220</v>
      </c>
      <c r="D75" s="94">
        <f t="shared" si="46"/>
        <v>0</v>
      </c>
      <c r="E75" s="18">
        <f t="shared" si="46"/>
        <v>752.69979065508676</v>
      </c>
      <c r="F75" s="18">
        <f t="shared" si="46"/>
        <v>2875.1204615987754</v>
      </c>
      <c r="G75" s="18">
        <f t="shared" si="46"/>
        <v>950</v>
      </c>
      <c r="H75" s="18">
        <f t="shared" si="46"/>
        <v>6183.6805576144452</v>
      </c>
      <c r="I75" s="18">
        <f t="shared" si="46"/>
        <v>0</v>
      </c>
      <c r="J75" s="18">
        <f t="shared" si="46"/>
        <v>0</v>
      </c>
      <c r="K75" s="18">
        <f t="shared" si="46"/>
        <v>104.5082053880722</v>
      </c>
      <c r="L75" s="18">
        <f t="shared" si="46"/>
        <v>96.31573733026859</v>
      </c>
      <c r="M75" s="18">
        <f t="shared" si="46"/>
        <v>868.24148391924257</v>
      </c>
      <c r="N75" s="18">
        <f t="shared" si="46"/>
        <v>350</v>
      </c>
      <c r="O75" s="18">
        <f t="shared" si="46"/>
        <v>0</v>
      </c>
      <c r="P75" s="18">
        <f t="shared" si="46"/>
        <v>2050</v>
      </c>
      <c r="Q75" s="18">
        <f t="shared" si="46"/>
        <v>20</v>
      </c>
      <c r="R75" s="18">
        <f t="shared" si="41"/>
        <v>235.84338609657507</v>
      </c>
      <c r="S75" s="20">
        <f t="shared" si="34"/>
        <v>1442.462211001289</v>
      </c>
      <c r="T75" s="768">
        <f t="shared" si="42"/>
        <v>123.28373054349748</v>
      </c>
      <c r="U75" s="865">
        <f t="shared" ref="U75:AL75" si="47">U32+U11+U53</f>
        <v>846.16934267649685</v>
      </c>
      <c r="V75" s="775">
        <f t="shared" si="47"/>
        <v>0</v>
      </c>
      <c r="W75" s="76">
        <f t="shared" si="47"/>
        <v>5.1887352862949054</v>
      </c>
      <c r="X75" s="76">
        <f t="shared" si="47"/>
        <v>8.1909184106299957</v>
      </c>
      <c r="Y75" s="76">
        <f t="shared" si="47"/>
        <v>1.1482885556429641</v>
      </c>
      <c r="Z75" s="76">
        <f t="shared" si="47"/>
        <v>9.7937701371977486</v>
      </c>
      <c r="AA75" s="76">
        <f t="shared" si="47"/>
        <v>43.993966709651637</v>
      </c>
      <c r="AB75" s="76">
        <f t="shared" si="47"/>
        <v>5.4165334208151696</v>
      </c>
      <c r="AC75" s="76">
        <f t="shared" si="47"/>
        <v>2.5610502289148971</v>
      </c>
      <c r="AD75" s="76">
        <f t="shared" si="47"/>
        <v>13.853845732048716</v>
      </c>
      <c r="AE75" s="765">
        <f t="shared" si="47"/>
        <v>33.136622062301463</v>
      </c>
      <c r="AF75" s="856">
        <f t="shared" si="47"/>
        <v>73.696054086181604</v>
      </c>
      <c r="AG75" s="500">
        <f t="shared" si="47"/>
        <v>111.37055962186292</v>
      </c>
      <c r="AH75" s="500">
        <f t="shared" si="47"/>
        <v>49.128980893928166</v>
      </c>
      <c r="AI75" s="554">
        <f t="shared" si="47"/>
        <v>1.6477914946023642</v>
      </c>
      <c r="AJ75" s="529">
        <f t="shared" si="47"/>
        <v>0</v>
      </c>
      <c r="AK75" s="793">
        <f t="shared" si="47"/>
        <v>0</v>
      </c>
      <c r="AL75" s="525">
        <f t="shared" si="47"/>
        <v>0</v>
      </c>
      <c r="AM75" s="22">
        <f t="shared" si="36"/>
        <v>22118.324906823753</v>
      </c>
      <c r="AN75" s="102">
        <f t="shared" si="37"/>
        <v>10610</v>
      </c>
      <c r="AO75" s="24">
        <f t="shared" si="37"/>
        <v>0</v>
      </c>
      <c r="AP75" s="455">
        <f t="shared" si="38"/>
        <v>67.581597804940358</v>
      </c>
      <c r="AQ75" s="301">
        <f t="shared" si="39"/>
        <v>10610</v>
      </c>
    </row>
    <row r="76" spans="2:43" ht="26.25" customHeight="1" x14ac:dyDescent="0.2">
      <c r="B76" s="153" t="s">
        <v>45</v>
      </c>
      <c r="C76" s="17">
        <f t="shared" ref="C76:Q76" si="48">C33+C12+C54</f>
        <v>7000</v>
      </c>
      <c r="D76" s="94">
        <f t="shared" si="48"/>
        <v>0</v>
      </c>
      <c r="E76" s="18">
        <f t="shared" si="48"/>
        <v>2292.6997906550869</v>
      </c>
      <c r="F76" s="18">
        <f t="shared" si="48"/>
        <v>2375.1204615987754</v>
      </c>
      <c r="G76" s="18">
        <f t="shared" si="48"/>
        <v>1150</v>
      </c>
      <c r="H76" s="18">
        <f t="shared" si="48"/>
        <v>2953.6805576144457</v>
      </c>
      <c r="I76" s="18">
        <f t="shared" si="48"/>
        <v>0</v>
      </c>
      <c r="J76" s="18">
        <f t="shared" si="48"/>
        <v>0</v>
      </c>
      <c r="K76" s="18">
        <f t="shared" si="48"/>
        <v>154.50820538807221</v>
      </c>
      <c r="L76" s="18">
        <f t="shared" si="48"/>
        <v>96.31573733026859</v>
      </c>
      <c r="M76" s="18">
        <f t="shared" si="48"/>
        <v>1028.2414839192425</v>
      </c>
      <c r="N76" s="18">
        <f t="shared" si="48"/>
        <v>410</v>
      </c>
      <c r="O76" s="18">
        <f t="shared" si="48"/>
        <v>0</v>
      </c>
      <c r="P76" s="18">
        <f t="shared" si="48"/>
        <v>2260</v>
      </c>
      <c r="Q76" s="18">
        <f t="shared" si="48"/>
        <v>0</v>
      </c>
      <c r="R76" s="18">
        <f t="shared" si="41"/>
        <v>235.84338609657507</v>
      </c>
      <c r="S76" s="20">
        <f t="shared" si="34"/>
        <v>1532.462211001289</v>
      </c>
      <c r="T76" s="768">
        <f t="shared" si="42"/>
        <v>123.28373054349748</v>
      </c>
      <c r="U76" s="865">
        <f t="shared" ref="U76:AL76" si="49">U33+U12+U54</f>
        <v>846.16934267649685</v>
      </c>
      <c r="V76" s="862">
        <f t="shared" si="49"/>
        <v>0</v>
      </c>
      <c r="W76" s="749">
        <f t="shared" si="49"/>
        <v>5.1887352862949054</v>
      </c>
      <c r="X76" s="749">
        <f t="shared" si="49"/>
        <v>8.1909184106299957</v>
      </c>
      <c r="Y76" s="749">
        <f t="shared" si="49"/>
        <v>1.1482885556429641</v>
      </c>
      <c r="Z76" s="749">
        <f t="shared" si="49"/>
        <v>9.7937701371977486</v>
      </c>
      <c r="AA76" s="749">
        <f t="shared" si="49"/>
        <v>43.993966709651637</v>
      </c>
      <c r="AB76" s="749">
        <f t="shared" si="49"/>
        <v>5.4165334208151696</v>
      </c>
      <c r="AC76" s="749">
        <f t="shared" si="49"/>
        <v>2.5610502289148971</v>
      </c>
      <c r="AD76" s="749">
        <f t="shared" si="49"/>
        <v>13.853845732048716</v>
      </c>
      <c r="AE76" s="863">
        <f t="shared" si="49"/>
        <v>33.136622062301463</v>
      </c>
      <c r="AF76" s="857">
        <f t="shared" si="49"/>
        <v>73.696054086181604</v>
      </c>
      <c r="AG76" s="750">
        <f t="shared" si="49"/>
        <v>111.37055962186292</v>
      </c>
      <c r="AH76" s="750">
        <f t="shared" si="49"/>
        <v>49.128980893928166</v>
      </c>
      <c r="AI76" s="751">
        <f t="shared" si="49"/>
        <v>1.6477914946023642</v>
      </c>
      <c r="AJ76" s="752">
        <f t="shared" si="49"/>
        <v>0</v>
      </c>
      <c r="AK76" s="852">
        <f t="shared" si="49"/>
        <v>0</v>
      </c>
      <c r="AL76" s="854">
        <f t="shared" si="49"/>
        <v>0</v>
      </c>
      <c r="AM76" s="22">
        <f t="shared" si="36"/>
        <v>22458.324906823749</v>
      </c>
      <c r="AN76" s="102">
        <f t="shared" si="37"/>
        <v>12240</v>
      </c>
      <c r="AO76" s="24">
        <f t="shared" si="37"/>
        <v>0</v>
      </c>
      <c r="AP76" s="455">
        <f t="shared" si="38"/>
        <v>64.724521910298634</v>
      </c>
      <c r="AQ76" s="301">
        <f t="shared" si="39"/>
        <v>12240</v>
      </c>
    </row>
    <row r="77" spans="2:43" ht="26.25" customHeight="1" x14ac:dyDescent="0.2">
      <c r="B77" s="151" t="s">
        <v>46</v>
      </c>
      <c r="C77" s="17">
        <f t="shared" ref="C77:Q77" si="50">C34+C13+C55</f>
        <v>5490</v>
      </c>
      <c r="D77" s="94">
        <f t="shared" si="50"/>
        <v>0</v>
      </c>
      <c r="E77" s="18">
        <f t="shared" si="50"/>
        <v>752.69979065508676</v>
      </c>
      <c r="F77" s="18">
        <f t="shared" si="50"/>
        <v>3195.1204615987754</v>
      </c>
      <c r="G77" s="18">
        <f t="shared" si="50"/>
        <v>1000</v>
      </c>
      <c r="H77" s="18">
        <f t="shared" si="50"/>
        <v>5893.6805576144452</v>
      </c>
      <c r="I77" s="18">
        <f t="shared" si="50"/>
        <v>0</v>
      </c>
      <c r="J77" s="18">
        <f t="shared" si="50"/>
        <v>0</v>
      </c>
      <c r="K77" s="18">
        <f t="shared" si="50"/>
        <v>104.5082053880722</v>
      </c>
      <c r="L77" s="18">
        <f t="shared" si="50"/>
        <v>96.31573733026859</v>
      </c>
      <c r="M77" s="18">
        <f t="shared" si="50"/>
        <v>868.24148391924257</v>
      </c>
      <c r="N77" s="18">
        <f t="shared" si="50"/>
        <v>760</v>
      </c>
      <c r="O77" s="18">
        <f t="shared" si="50"/>
        <v>0</v>
      </c>
      <c r="P77" s="18">
        <f t="shared" si="50"/>
        <v>2240</v>
      </c>
      <c r="Q77" s="18">
        <f t="shared" si="50"/>
        <v>20</v>
      </c>
      <c r="R77" s="18">
        <f t="shared" si="41"/>
        <v>235.84338609657507</v>
      </c>
      <c r="S77" s="20">
        <f t="shared" si="34"/>
        <v>1442.462211001289</v>
      </c>
      <c r="T77" s="768">
        <f t="shared" si="42"/>
        <v>225.28373054349748</v>
      </c>
      <c r="U77" s="865">
        <f t="shared" ref="U77:AL77" si="51">U34+U13+U55</f>
        <v>846.16934267649685</v>
      </c>
      <c r="V77" s="775">
        <f t="shared" si="51"/>
        <v>0</v>
      </c>
      <c r="W77" s="76">
        <f t="shared" si="51"/>
        <v>5.1887352862949054</v>
      </c>
      <c r="X77" s="76">
        <f t="shared" si="51"/>
        <v>110.19091841062999</v>
      </c>
      <c r="Y77" s="76">
        <f t="shared" si="51"/>
        <v>1.1482885556429641</v>
      </c>
      <c r="Z77" s="76">
        <f t="shared" si="51"/>
        <v>9.7937701371977486</v>
      </c>
      <c r="AA77" s="76">
        <f t="shared" si="51"/>
        <v>43.993966709651637</v>
      </c>
      <c r="AB77" s="76">
        <f t="shared" si="51"/>
        <v>5.4165334208151696</v>
      </c>
      <c r="AC77" s="76">
        <f t="shared" si="51"/>
        <v>2.5610502289148971</v>
      </c>
      <c r="AD77" s="76">
        <f t="shared" si="51"/>
        <v>13.853845732048716</v>
      </c>
      <c r="AE77" s="765">
        <f t="shared" si="51"/>
        <v>33.136622062301463</v>
      </c>
      <c r="AF77" s="856">
        <f t="shared" si="51"/>
        <v>73.696054086181604</v>
      </c>
      <c r="AG77" s="500">
        <f t="shared" si="51"/>
        <v>111.37055962186292</v>
      </c>
      <c r="AH77" s="500">
        <f t="shared" si="51"/>
        <v>49.128980893928166</v>
      </c>
      <c r="AI77" s="554">
        <f t="shared" si="51"/>
        <v>1.6477914946023642</v>
      </c>
      <c r="AJ77" s="529">
        <f t="shared" si="51"/>
        <v>0</v>
      </c>
      <c r="AK77" s="793">
        <f t="shared" si="51"/>
        <v>0</v>
      </c>
      <c r="AL77" s="525">
        <f t="shared" si="51"/>
        <v>0</v>
      </c>
      <c r="AM77" s="22">
        <f t="shared" si="36"/>
        <v>23170.324906823749</v>
      </c>
      <c r="AN77" s="102">
        <f t="shared" si="37"/>
        <v>13410</v>
      </c>
      <c r="AO77" s="24">
        <f t="shared" si="37"/>
        <v>0</v>
      </c>
      <c r="AP77" s="455">
        <f t="shared" si="38"/>
        <v>63.340948900378734</v>
      </c>
      <c r="AQ77" s="301">
        <f t="shared" si="39"/>
        <v>13410</v>
      </c>
    </row>
    <row r="78" spans="2:43" ht="26.25" customHeight="1" x14ac:dyDescent="0.2">
      <c r="B78" s="152" t="s">
        <v>47</v>
      </c>
      <c r="C78" s="17">
        <f t="shared" ref="C78:Q78" si="52">C35+C14+C56</f>
        <v>5800</v>
      </c>
      <c r="D78" s="94">
        <f t="shared" si="52"/>
        <v>0</v>
      </c>
      <c r="E78" s="18">
        <f t="shared" si="52"/>
        <v>3692.6997906550869</v>
      </c>
      <c r="F78" s="553">
        <f t="shared" si="52"/>
        <v>2675.1204615987754</v>
      </c>
      <c r="G78" s="18">
        <f t="shared" si="52"/>
        <v>700</v>
      </c>
      <c r="H78" s="18">
        <f t="shared" si="52"/>
        <v>3533.6805576144457</v>
      </c>
      <c r="I78" s="553">
        <f t="shared" si="52"/>
        <v>0</v>
      </c>
      <c r="J78" s="553">
        <f t="shared" si="52"/>
        <v>0</v>
      </c>
      <c r="K78" s="553">
        <f t="shared" si="52"/>
        <v>104.5082053880722</v>
      </c>
      <c r="L78" s="553">
        <f t="shared" si="52"/>
        <v>96.31573733026859</v>
      </c>
      <c r="M78" s="553">
        <f t="shared" si="52"/>
        <v>868.24148391924257</v>
      </c>
      <c r="N78" s="553">
        <f t="shared" si="52"/>
        <v>330</v>
      </c>
      <c r="O78" s="553">
        <f t="shared" si="52"/>
        <v>0</v>
      </c>
      <c r="P78" s="18">
        <f t="shared" si="52"/>
        <v>2020</v>
      </c>
      <c r="Q78" s="18">
        <f t="shared" si="52"/>
        <v>0</v>
      </c>
      <c r="R78" s="18">
        <f t="shared" si="41"/>
        <v>235.84338609657507</v>
      </c>
      <c r="S78" s="20">
        <f t="shared" si="34"/>
        <v>1442.462211001289</v>
      </c>
      <c r="T78" s="768">
        <f t="shared" si="42"/>
        <v>123.28373054349748</v>
      </c>
      <c r="U78" s="865">
        <f t="shared" ref="U78:AL78" si="53">U35+U14+U56</f>
        <v>846.16934267649685</v>
      </c>
      <c r="V78" s="775">
        <f t="shared" si="53"/>
        <v>0</v>
      </c>
      <c r="W78" s="76">
        <f t="shared" si="53"/>
        <v>5.1887352862949054</v>
      </c>
      <c r="X78" s="76">
        <f t="shared" si="53"/>
        <v>8.1909184106299957</v>
      </c>
      <c r="Y78" s="76">
        <f t="shared" si="53"/>
        <v>1.1482885556429641</v>
      </c>
      <c r="Z78" s="76">
        <f t="shared" si="53"/>
        <v>9.7937701371977486</v>
      </c>
      <c r="AA78" s="76">
        <f t="shared" si="53"/>
        <v>43.993966709651637</v>
      </c>
      <c r="AB78" s="76">
        <f t="shared" si="53"/>
        <v>5.4165334208151696</v>
      </c>
      <c r="AC78" s="76">
        <f t="shared" si="53"/>
        <v>2.5610502289148971</v>
      </c>
      <c r="AD78" s="76">
        <f t="shared" si="53"/>
        <v>13.853845732048716</v>
      </c>
      <c r="AE78" s="765">
        <f t="shared" si="53"/>
        <v>33.136622062301463</v>
      </c>
      <c r="AF78" s="856">
        <f t="shared" si="53"/>
        <v>73.696054086181604</v>
      </c>
      <c r="AG78" s="500">
        <f t="shared" si="53"/>
        <v>111.37055962186292</v>
      </c>
      <c r="AH78" s="500">
        <f t="shared" si="53"/>
        <v>49.128980893928166</v>
      </c>
      <c r="AI78" s="554">
        <f t="shared" si="53"/>
        <v>1.6477914946023642</v>
      </c>
      <c r="AJ78" s="529">
        <f t="shared" si="53"/>
        <v>0</v>
      </c>
      <c r="AK78" s="793">
        <f t="shared" si="53"/>
        <v>0</v>
      </c>
      <c r="AL78" s="525">
        <f t="shared" si="53"/>
        <v>0</v>
      </c>
      <c r="AM78" s="22">
        <f t="shared" si="36"/>
        <v>22468.324906823749</v>
      </c>
      <c r="AN78" s="102">
        <f t="shared" si="37"/>
        <v>16190</v>
      </c>
      <c r="AO78" s="24">
        <f t="shared" si="37"/>
        <v>0</v>
      </c>
      <c r="AP78" s="455">
        <f t="shared" si="38"/>
        <v>58.120275415393813</v>
      </c>
      <c r="AQ78" s="301">
        <f t="shared" si="39"/>
        <v>16190</v>
      </c>
    </row>
    <row r="79" spans="2:43" ht="26.25" customHeight="1" x14ac:dyDescent="0.2">
      <c r="B79" s="151" t="s">
        <v>48</v>
      </c>
      <c r="C79" s="17">
        <f t="shared" ref="C79:Q79" si="54">C36+C15+C57</f>
        <v>6920</v>
      </c>
      <c r="D79" s="94">
        <f t="shared" si="54"/>
        <v>0</v>
      </c>
      <c r="E79" s="18">
        <f t="shared" si="54"/>
        <v>2632.6997906550869</v>
      </c>
      <c r="F79" s="553">
        <f t="shared" si="54"/>
        <v>3475.1204615987754</v>
      </c>
      <c r="G79" s="18">
        <f t="shared" si="54"/>
        <v>1350</v>
      </c>
      <c r="H79" s="18">
        <f t="shared" si="54"/>
        <v>6483.6805576144452</v>
      </c>
      <c r="I79" s="553">
        <f t="shared" si="54"/>
        <v>0</v>
      </c>
      <c r="J79" s="553">
        <f t="shared" si="54"/>
        <v>0</v>
      </c>
      <c r="K79" s="553">
        <f t="shared" si="54"/>
        <v>104.5082053880722</v>
      </c>
      <c r="L79" s="553">
        <f t="shared" si="54"/>
        <v>96.31573733026859</v>
      </c>
      <c r="M79" s="553">
        <f t="shared" si="54"/>
        <v>868.24148391924257</v>
      </c>
      <c r="N79" s="553">
        <f t="shared" si="54"/>
        <v>300</v>
      </c>
      <c r="O79" s="553">
        <f t="shared" si="54"/>
        <v>0</v>
      </c>
      <c r="P79" s="18">
        <f t="shared" si="54"/>
        <v>3180</v>
      </c>
      <c r="Q79" s="18">
        <f t="shared" si="54"/>
        <v>20</v>
      </c>
      <c r="R79" s="18">
        <f t="shared" si="41"/>
        <v>235.84338609657507</v>
      </c>
      <c r="S79" s="20">
        <f t="shared" si="34"/>
        <v>1442.462211001289</v>
      </c>
      <c r="T79" s="768">
        <f t="shared" si="42"/>
        <v>123.28373054349748</v>
      </c>
      <c r="U79" s="865">
        <f t="shared" ref="U79:AL79" si="55">U36+U15+U57</f>
        <v>846.16934267649685</v>
      </c>
      <c r="V79" s="775">
        <f t="shared" si="55"/>
        <v>0</v>
      </c>
      <c r="W79" s="76">
        <f t="shared" si="55"/>
        <v>5.1887352862949054</v>
      </c>
      <c r="X79" s="76">
        <f t="shared" si="55"/>
        <v>8.1909184106299957</v>
      </c>
      <c r="Y79" s="76">
        <f t="shared" si="55"/>
        <v>1.1482885556429641</v>
      </c>
      <c r="Z79" s="76">
        <f t="shared" si="55"/>
        <v>9.7937701371977486</v>
      </c>
      <c r="AA79" s="76">
        <f t="shared" si="55"/>
        <v>43.993966709651637</v>
      </c>
      <c r="AB79" s="76">
        <f t="shared" si="55"/>
        <v>5.4165334208151696</v>
      </c>
      <c r="AC79" s="76">
        <f t="shared" si="55"/>
        <v>2.5610502289148971</v>
      </c>
      <c r="AD79" s="76">
        <f t="shared" si="55"/>
        <v>13.853845732048716</v>
      </c>
      <c r="AE79" s="765">
        <f t="shared" si="55"/>
        <v>33.136622062301463</v>
      </c>
      <c r="AF79" s="856">
        <f t="shared" si="55"/>
        <v>73.696054086181604</v>
      </c>
      <c r="AG79" s="500">
        <f t="shared" si="55"/>
        <v>111.37055962186292</v>
      </c>
      <c r="AH79" s="500">
        <f t="shared" si="55"/>
        <v>49.128980893928166</v>
      </c>
      <c r="AI79" s="554">
        <f t="shared" si="55"/>
        <v>1.6477914946023642</v>
      </c>
      <c r="AJ79" s="529">
        <f t="shared" si="55"/>
        <v>0</v>
      </c>
      <c r="AK79" s="793">
        <f t="shared" si="55"/>
        <v>0</v>
      </c>
      <c r="AL79" s="525">
        <f t="shared" si="55"/>
        <v>0</v>
      </c>
      <c r="AM79" s="22">
        <f t="shared" si="36"/>
        <v>28078.324906823749</v>
      </c>
      <c r="AN79" s="102">
        <f t="shared" si="37"/>
        <v>12240</v>
      </c>
      <c r="AO79" s="24">
        <f t="shared" si="37"/>
        <v>0</v>
      </c>
      <c r="AP79" s="455">
        <f t="shared" si="38"/>
        <v>69.641595903880372</v>
      </c>
      <c r="AQ79" s="301">
        <f t="shared" si="39"/>
        <v>12240</v>
      </c>
    </row>
    <row r="80" spans="2:43" ht="26.25" customHeight="1" x14ac:dyDescent="0.2">
      <c r="B80" s="152" t="s">
        <v>49</v>
      </c>
      <c r="C80" s="17">
        <f t="shared" ref="C80:Q80" si="56">C37+C16+C58</f>
        <v>6260</v>
      </c>
      <c r="D80" s="94">
        <f t="shared" si="56"/>
        <v>0</v>
      </c>
      <c r="E80" s="18">
        <f t="shared" si="56"/>
        <v>3252.6997906550869</v>
      </c>
      <c r="F80" s="553">
        <f t="shared" si="56"/>
        <v>2895.1204615987754</v>
      </c>
      <c r="G80" s="18">
        <f t="shared" si="56"/>
        <v>850</v>
      </c>
      <c r="H80" s="18">
        <f t="shared" si="56"/>
        <v>2933.6805576144457</v>
      </c>
      <c r="I80" s="553">
        <f t="shared" si="56"/>
        <v>0</v>
      </c>
      <c r="J80" s="553">
        <f t="shared" si="56"/>
        <v>0</v>
      </c>
      <c r="K80" s="553">
        <f t="shared" si="56"/>
        <v>104.5082053880722</v>
      </c>
      <c r="L80" s="553">
        <f t="shared" si="56"/>
        <v>96.31573733026859</v>
      </c>
      <c r="M80" s="553">
        <f t="shared" si="56"/>
        <v>988.24148391924257</v>
      </c>
      <c r="N80" s="553">
        <f t="shared" si="56"/>
        <v>450</v>
      </c>
      <c r="O80" s="553">
        <f t="shared" si="56"/>
        <v>0</v>
      </c>
      <c r="P80" s="18">
        <f t="shared" si="56"/>
        <v>1840</v>
      </c>
      <c r="Q80" s="18">
        <f t="shared" si="56"/>
        <v>20</v>
      </c>
      <c r="R80" s="18">
        <f t="shared" si="41"/>
        <v>235.84338609657507</v>
      </c>
      <c r="S80" s="20">
        <f t="shared" si="34"/>
        <v>3997.4622110012888</v>
      </c>
      <c r="T80" s="768">
        <f t="shared" si="42"/>
        <v>123.28373054349748</v>
      </c>
      <c r="U80" s="865">
        <f t="shared" ref="U80:AL80" si="57">U37+U16+U58</f>
        <v>846.16934267649685</v>
      </c>
      <c r="V80" s="775">
        <f t="shared" si="57"/>
        <v>0</v>
      </c>
      <c r="W80" s="76">
        <f t="shared" si="57"/>
        <v>5.1887352862949054</v>
      </c>
      <c r="X80" s="76">
        <f t="shared" si="57"/>
        <v>8.1909184106299957</v>
      </c>
      <c r="Y80" s="76">
        <f t="shared" si="57"/>
        <v>1.1482885556429641</v>
      </c>
      <c r="Z80" s="76">
        <f t="shared" si="57"/>
        <v>9.7937701371977486</v>
      </c>
      <c r="AA80" s="76">
        <f t="shared" si="57"/>
        <v>43.993966709651637</v>
      </c>
      <c r="AB80" s="76">
        <f t="shared" si="57"/>
        <v>5.4165334208151696</v>
      </c>
      <c r="AC80" s="76">
        <f t="shared" si="57"/>
        <v>2.5610502289148971</v>
      </c>
      <c r="AD80" s="76">
        <f t="shared" si="57"/>
        <v>13.853845732048716</v>
      </c>
      <c r="AE80" s="765">
        <f t="shared" si="57"/>
        <v>33.136622062301463</v>
      </c>
      <c r="AF80" s="856">
        <f t="shared" si="57"/>
        <v>73.696054086181604</v>
      </c>
      <c r="AG80" s="500">
        <f t="shared" si="57"/>
        <v>111.37055962186292</v>
      </c>
      <c r="AH80" s="500">
        <f t="shared" si="57"/>
        <v>49.128980893928166</v>
      </c>
      <c r="AI80" s="554">
        <f t="shared" si="57"/>
        <v>1.6477914946023642</v>
      </c>
      <c r="AJ80" s="529">
        <f t="shared" si="57"/>
        <v>0</v>
      </c>
      <c r="AK80" s="793">
        <f t="shared" si="57"/>
        <v>0</v>
      </c>
      <c r="AL80" s="525">
        <f t="shared" si="57"/>
        <v>0</v>
      </c>
      <c r="AM80" s="22">
        <f t="shared" si="36"/>
        <v>24893.324906823749</v>
      </c>
      <c r="AN80" s="102">
        <f t="shared" si="37"/>
        <v>10830</v>
      </c>
      <c r="AO80" s="24">
        <f t="shared" si="37"/>
        <v>0</v>
      </c>
      <c r="AP80" s="455">
        <f t="shared" si="38"/>
        <v>69.683672983274604</v>
      </c>
      <c r="AQ80" s="301">
        <f>AN80+AO80</f>
        <v>10830</v>
      </c>
    </row>
    <row r="81" spans="2:43" ht="26.25" customHeight="1" x14ac:dyDescent="0.2">
      <c r="B81" s="152" t="s">
        <v>50</v>
      </c>
      <c r="C81" s="17">
        <f t="shared" ref="C81:Q81" si="58">C38+C17+C59</f>
        <v>5850</v>
      </c>
      <c r="D81" s="94">
        <f t="shared" si="58"/>
        <v>0</v>
      </c>
      <c r="E81" s="18">
        <f t="shared" si="58"/>
        <v>1952.6997906550869</v>
      </c>
      <c r="F81" s="553">
        <f t="shared" si="58"/>
        <v>1995.1204615987754</v>
      </c>
      <c r="G81" s="18">
        <f t="shared" si="58"/>
        <v>1090</v>
      </c>
      <c r="H81" s="18">
        <f t="shared" si="58"/>
        <v>3183.6805576144457</v>
      </c>
      <c r="I81" s="553">
        <f t="shared" si="58"/>
        <v>0</v>
      </c>
      <c r="J81" s="553">
        <f t="shared" si="58"/>
        <v>0</v>
      </c>
      <c r="K81" s="553">
        <f t="shared" si="58"/>
        <v>104.5082053880722</v>
      </c>
      <c r="L81" s="553">
        <f t="shared" si="58"/>
        <v>96.31573733026859</v>
      </c>
      <c r="M81" s="553">
        <f t="shared" si="58"/>
        <v>1168.2414839192425</v>
      </c>
      <c r="N81" s="553">
        <f t="shared" si="58"/>
        <v>290</v>
      </c>
      <c r="O81" s="553">
        <f t="shared" si="58"/>
        <v>0</v>
      </c>
      <c r="P81" s="18">
        <f t="shared" si="58"/>
        <v>1900</v>
      </c>
      <c r="Q81" s="18">
        <f t="shared" si="58"/>
        <v>0</v>
      </c>
      <c r="R81" s="18">
        <f t="shared" si="41"/>
        <v>235.84338609657507</v>
      </c>
      <c r="S81" s="20">
        <f t="shared" si="34"/>
        <v>1542.462211001289</v>
      </c>
      <c r="T81" s="768">
        <f t="shared" si="42"/>
        <v>169.28373054349748</v>
      </c>
      <c r="U81" s="865">
        <f t="shared" ref="U81:AL81" si="59">U38+U17+U59</f>
        <v>846.16934267649685</v>
      </c>
      <c r="V81" s="775">
        <f t="shared" si="59"/>
        <v>0</v>
      </c>
      <c r="W81" s="76">
        <f t="shared" si="59"/>
        <v>5.1887352862949054</v>
      </c>
      <c r="X81" s="76">
        <f t="shared" si="59"/>
        <v>54.190918410629997</v>
      </c>
      <c r="Y81" s="76">
        <f t="shared" si="59"/>
        <v>1.1482885556429641</v>
      </c>
      <c r="Z81" s="76">
        <f t="shared" si="59"/>
        <v>9.7937701371977486</v>
      </c>
      <c r="AA81" s="76">
        <f t="shared" si="59"/>
        <v>43.993966709651637</v>
      </c>
      <c r="AB81" s="76">
        <f t="shared" si="59"/>
        <v>5.4165334208151696</v>
      </c>
      <c r="AC81" s="76">
        <f t="shared" si="59"/>
        <v>2.5610502289148971</v>
      </c>
      <c r="AD81" s="76">
        <f t="shared" si="59"/>
        <v>13.853845732048716</v>
      </c>
      <c r="AE81" s="765">
        <f t="shared" si="59"/>
        <v>33.136622062301463</v>
      </c>
      <c r="AF81" s="856">
        <f t="shared" si="59"/>
        <v>73.696054086181604</v>
      </c>
      <c r="AG81" s="500">
        <f t="shared" si="59"/>
        <v>111.37055962186292</v>
      </c>
      <c r="AH81" s="500">
        <f t="shared" si="59"/>
        <v>49.128980893928166</v>
      </c>
      <c r="AI81" s="554">
        <f t="shared" si="59"/>
        <v>1.6477914946023642</v>
      </c>
      <c r="AJ81" s="529">
        <f t="shared" si="59"/>
        <v>0</v>
      </c>
      <c r="AK81" s="793">
        <f t="shared" si="59"/>
        <v>0</v>
      </c>
      <c r="AL81" s="525">
        <f t="shared" si="59"/>
        <v>0</v>
      </c>
      <c r="AM81" s="22">
        <f t="shared" si="36"/>
        <v>20424.324906823753</v>
      </c>
      <c r="AN81" s="102">
        <f t="shared" si="37"/>
        <v>10660</v>
      </c>
      <c r="AO81" s="24">
        <f t="shared" si="37"/>
        <v>0</v>
      </c>
      <c r="AP81" s="455">
        <f t="shared" si="38"/>
        <v>65.706187823111208</v>
      </c>
      <c r="AQ81" s="301">
        <f t="shared" si="39"/>
        <v>10660</v>
      </c>
    </row>
    <row r="82" spans="2:43" ht="26.25" customHeight="1" x14ac:dyDescent="0.2">
      <c r="B82" s="151" t="s">
        <v>51</v>
      </c>
      <c r="C82" s="17">
        <f t="shared" ref="C82:Q82" si="60">C39+C18+C60</f>
        <v>4260</v>
      </c>
      <c r="D82" s="94">
        <f t="shared" si="60"/>
        <v>0</v>
      </c>
      <c r="E82" s="18">
        <f t="shared" si="60"/>
        <v>752.69979065508676</v>
      </c>
      <c r="F82" s="553">
        <f t="shared" si="60"/>
        <v>2055.1204615987754</v>
      </c>
      <c r="G82" s="18">
        <f t="shared" si="60"/>
        <v>870</v>
      </c>
      <c r="H82" s="18">
        <f t="shared" si="60"/>
        <v>4803.6805576144452</v>
      </c>
      <c r="I82" s="553">
        <f t="shared" si="60"/>
        <v>0</v>
      </c>
      <c r="J82" s="553">
        <f t="shared" si="60"/>
        <v>0</v>
      </c>
      <c r="K82" s="553">
        <f t="shared" si="60"/>
        <v>104.5082053880722</v>
      </c>
      <c r="L82" s="553">
        <f t="shared" si="60"/>
        <v>96.31573733026859</v>
      </c>
      <c r="M82" s="553">
        <f t="shared" si="60"/>
        <v>868.24148391924257</v>
      </c>
      <c r="N82" s="553">
        <f t="shared" si="60"/>
        <v>580</v>
      </c>
      <c r="O82" s="553">
        <f t="shared" si="60"/>
        <v>0</v>
      </c>
      <c r="P82" s="18">
        <f t="shared" si="60"/>
        <v>1740</v>
      </c>
      <c r="Q82" s="18">
        <f t="shared" si="60"/>
        <v>30</v>
      </c>
      <c r="R82" s="18">
        <f t="shared" si="41"/>
        <v>235.84338609657507</v>
      </c>
      <c r="S82" s="20">
        <f>S39+S19+S60</f>
        <v>1542.462211001289</v>
      </c>
      <c r="T82" s="768">
        <f t="shared" si="42"/>
        <v>123.28373054349748</v>
      </c>
      <c r="U82" s="865">
        <f t="shared" ref="U82:AL82" si="61">U39+U18+U60</f>
        <v>846.16934267649685</v>
      </c>
      <c r="V82" s="775">
        <f t="shared" si="61"/>
        <v>0</v>
      </c>
      <c r="W82" s="76">
        <f t="shared" si="61"/>
        <v>5.1887352862949054</v>
      </c>
      <c r="X82" s="76">
        <f t="shared" si="61"/>
        <v>8.1909184106299957</v>
      </c>
      <c r="Y82" s="76">
        <f t="shared" si="61"/>
        <v>1.1482885556429641</v>
      </c>
      <c r="Z82" s="76">
        <f t="shared" si="61"/>
        <v>9.7937701371977486</v>
      </c>
      <c r="AA82" s="76">
        <f t="shared" si="61"/>
        <v>43.993966709651637</v>
      </c>
      <c r="AB82" s="76">
        <f t="shared" si="61"/>
        <v>5.4165334208151696</v>
      </c>
      <c r="AC82" s="76">
        <f t="shared" si="61"/>
        <v>2.5610502289148971</v>
      </c>
      <c r="AD82" s="76">
        <f t="shared" si="61"/>
        <v>13.853845732048716</v>
      </c>
      <c r="AE82" s="765">
        <f t="shared" si="61"/>
        <v>33.136622062301463</v>
      </c>
      <c r="AF82" s="856">
        <f t="shared" si="61"/>
        <v>73.696054086181604</v>
      </c>
      <c r="AG82" s="500">
        <f t="shared" si="61"/>
        <v>111.37055962186292</v>
      </c>
      <c r="AH82" s="500">
        <f t="shared" si="61"/>
        <v>49.128980893928166</v>
      </c>
      <c r="AI82" s="554">
        <f t="shared" si="61"/>
        <v>1.6477914946023642</v>
      </c>
      <c r="AJ82" s="529">
        <f t="shared" si="61"/>
        <v>0</v>
      </c>
      <c r="AK82" s="793">
        <f t="shared" si="61"/>
        <v>0</v>
      </c>
      <c r="AL82" s="525">
        <f t="shared" si="61"/>
        <v>0</v>
      </c>
      <c r="AM82" s="22">
        <f t="shared" si="36"/>
        <v>18908.324906823753</v>
      </c>
      <c r="AN82" s="102">
        <f t="shared" si="37"/>
        <v>12770</v>
      </c>
      <c r="AO82" s="24">
        <f t="shared" si="37"/>
        <v>0</v>
      </c>
      <c r="AP82" s="455">
        <f t="shared" si="38"/>
        <v>59.688525079653935</v>
      </c>
      <c r="AQ82" s="301">
        <f t="shared" si="39"/>
        <v>12770</v>
      </c>
    </row>
    <row r="83" spans="2:43" ht="26.25" customHeight="1" thickBot="1" x14ac:dyDescent="0.25">
      <c r="B83" s="154" t="s">
        <v>52</v>
      </c>
      <c r="C83" s="295">
        <f t="shared" ref="C83:Q83" si="62">C40+C19+C61</f>
        <v>4025</v>
      </c>
      <c r="D83" s="295">
        <f t="shared" si="62"/>
        <v>30120</v>
      </c>
      <c r="E83" s="98">
        <f t="shared" si="62"/>
        <v>4272.6997906550869</v>
      </c>
      <c r="F83" s="623">
        <f t="shared" si="62"/>
        <v>2275.1204615987754</v>
      </c>
      <c r="G83" s="98">
        <f t="shared" si="62"/>
        <v>900</v>
      </c>
      <c r="H83" s="98">
        <f t="shared" si="62"/>
        <v>2433.6805576144457</v>
      </c>
      <c r="I83" s="623">
        <f t="shared" si="62"/>
        <v>0</v>
      </c>
      <c r="J83" s="623">
        <f t="shared" si="62"/>
        <v>0</v>
      </c>
      <c r="K83" s="623">
        <f t="shared" si="62"/>
        <v>8823.5082053880724</v>
      </c>
      <c r="L83" s="623">
        <f t="shared" si="62"/>
        <v>96.31573733026859</v>
      </c>
      <c r="M83" s="623">
        <f t="shared" si="62"/>
        <v>928.24148391924257</v>
      </c>
      <c r="N83" s="623">
        <f t="shared" si="62"/>
        <v>190</v>
      </c>
      <c r="O83" s="623">
        <f t="shared" si="62"/>
        <v>0</v>
      </c>
      <c r="P83" s="98">
        <f t="shared" si="62"/>
        <v>1790</v>
      </c>
      <c r="Q83" s="98">
        <f t="shared" si="62"/>
        <v>30</v>
      </c>
      <c r="R83" s="98">
        <f t="shared" si="41"/>
        <v>342.84338609657505</v>
      </c>
      <c r="S83" s="296">
        <f>S40+S19+S61</f>
        <v>1542.462211001289</v>
      </c>
      <c r="T83" s="868">
        <f t="shared" si="42"/>
        <v>580.28373054349754</v>
      </c>
      <c r="U83" s="866">
        <f t="shared" ref="U83:AL83" si="63">U40+U19+U61</f>
        <v>846.16934267649685</v>
      </c>
      <c r="V83" s="860">
        <f t="shared" si="63"/>
        <v>0</v>
      </c>
      <c r="W83" s="666">
        <f t="shared" si="63"/>
        <v>5.1887352862949054</v>
      </c>
      <c r="X83" s="666">
        <f t="shared" si="63"/>
        <v>8.1909184106299957</v>
      </c>
      <c r="Y83" s="666">
        <f t="shared" si="63"/>
        <v>1.1482885556429641</v>
      </c>
      <c r="Z83" s="666">
        <f t="shared" si="63"/>
        <v>9.7937701371977486</v>
      </c>
      <c r="AA83" s="666">
        <f t="shared" si="63"/>
        <v>43.993966709651637</v>
      </c>
      <c r="AB83" s="666">
        <f t="shared" si="63"/>
        <v>5.4165334208151696</v>
      </c>
      <c r="AC83" s="666">
        <f t="shared" si="63"/>
        <v>2.5610502289148971</v>
      </c>
      <c r="AD83" s="666">
        <f t="shared" si="63"/>
        <v>470.85384573204874</v>
      </c>
      <c r="AE83" s="861">
        <f t="shared" si="63"/>
        <v>33.136622062301463</v>
      </c>
      <c r="AF83" s="855">
        <f t="shared" si="63"/>
        <v>73.696054086181604</v>
      </c>
      <c r="AG83" s="688">
        <f t="shared" si="63"/>
        <v>218.37055962186292</v>
      </c>
      <c r="AH83" s="688">
        <f t="shared" si="63"/>
        <v>49.128980893928166</v>
      </c>
      <c r="AI83" s="689">
        <f t="shared" si="63"/>
        <v>1.6477914946023642</v>
      </c>
      <c r="AJ83" s="667">
        <f t="shared" si="63"/>
        <v>0</v>
      </c>
      <c r="AK83" s="851">
        <f t="shared" si="63"/>
        <v>0</v>
      </c>
      <c r="AL83" s="853">
        <f t="shared" si="63"/>
        <v>0</v>
      </c>
      <c r="AM83" s="461">
        <f>SUM(C83:S83)+T83+U83+AJ83+AK83+AL83</f>
        <v>59196.324906823742</v>
      </c>
      <c r="AN83" s="299">
        <f t="shared" si="37"/>
        <v>14380</v>
      </c>
      <c r="AO83" s="670">
        <f t="shared" si="37"/>
        <v>0</v>
      </c>
      <c r="AP83" s="671">
        <f t="shared" si="38"/>
        <v>80.455669648884083</v>
      </c>
      <c r="AQ83" s="692">
        <f t="shared" si="39"/>
        <v>14380</v>
      </c>
    </row>
    <row r="84" spans="2:43" ht="26.25" customHeight="1" thickBot="1" x14ac:dyDescent="0.25">
      <c r="B84" s="35" t="s">
        <v>53</v>
      </c>
      <c r="C84" s="82">
        <f t="shared" ref="C84:AL84" si="64">SUM(C72:C83)</f>
        <v>65225</v>
      </c>
      <c r="D84" s="82">
        <f t="shared" si="64"/>
        <v>30120</v>
      </c>
      <c r="E84" s="83">
        <f t="shared" si="64"/>
        <v>22612.397487861039</v>
      </c>
      <c r="F84" s="83">
        <f t="shared" si="64"/>
        <v>32221.445539185297</v>
      </c>
      <c r="G84" s="83">
        <f t="shared" si="64"/>
        <v>11310</v>
      </c>
      <c r="H84" s="83">
        <f t="shared" si="64"/>
        <v>50064.166691373357</v>
      </c>
      <c r="I84" s="83">
        <f t="shared" si="64"/>
        <v>0</v>
      </c>
      <c r="J84" s="83">
        <f>SUM(J72:J83)</f>
        <v>0</v>
      </c>
      <c r="K84" s="115">
        <f t="shared" si="64"/>
        <v>10023.098464656867</v>
      </c>
      <c r="L84" s="83">
        <f t="shared" si="64"/>
        <v>1155.7888479632231</v>
      </c>
      <c r="M84" s="83">
        <f t="shared" si="64"/>
        <v>11358.897807030909</v>
      </c>
      <c r="N84" s="83">
        <f t="shared" si="64"/>
        <v>4520</v>
      </c>
      <c r="O84" s="83">
        <f t="shared" si="64"/>
        <v>0</v>
      </c>
      <c r="P84" s="83">
        <f t="shared" si="64"/>
        <v>26000</v>
      </c>
      <c r="Q84" s="83">
        <f t="shared" si="64"/>
        <v>220</v>
      </c>
      <c r="R84" s="83">
        <f t="shared" si="64"/>
        <v>3077.1206331589015</v>
      </c>
      <c r="S84" s="84">
        <f t="shared" si="64"/>
        <v>21904.546532015473</v>
      </c>
      <c r="T84" s="769">
        <f t="shared" si="64"/>
        <v>2130.4047665219705</v>
      </c>
      <c r="U84" s="772">
        <f t="shared" si="64"/>
        <v>10154.032112117962</v>
      </c>
      <c r="V84" s="530">
        <f t="shared" si="64"/>
        <v>0</v>
      </c>
      <c r="W84" s="85">
        <f t="shared" si="64"/>
        <v>62.264823435538879</v>
      </c>
      <c r="X84" s="85">
        <f t="shared" si="64"/>
        <v>292.29102092755988</v>
      </c>
      <c r="Y84" s="85">
        <f t="shared" si="64"/>
        <v>13.779462667715565</v>
      </c>
      <c r="Z84" s="85">
        <f t="shared" si="64"/>
        <v>117.525241646373</v>
      </c>
      <c r="AA84" s="85">
        <f t="shared" si="64"/>
        <v>527.92760051581979</v>
      </c>
      <c r="AB84" s="85">
        <f t="shared" si="64"/>
        <v>64.998401049782032</v>
      </c>
      <c r="AC84" s="85">
        <f t="shared" si="64"/>
        <v>30.732602746978767</v>
      </c>
      <c r="AD84" s="85">
        <f t="shared" si="64"/>
        <v>623.24614878458465</v>
      </c>
      <c r="AE84" s="87">
        <f t="shared" si="64"/>
        <v>397.63946474761752</v>
      </c>
      <c r="AF84" s="183">
        <f t="shared" si="64"/>
        <v>884.35264903417908</v>
      </c>
      <c r="AG84" s="120">
        <f t="shared" si="64"/>
        <v>1583.4467154623546</v>
      </c>
      <c r="AH84" s="419">
        <f t="shared" si="64"/>
        <v>589.54777072713796</v>
      </c>
      <c r="AI84" s="183">
        <f t="shared" si="64"/>
        <v>19.77349793522837</v>
      </c>
      <c r="AJ84" s="530">
        <f t="shared" si="64"/>
        <v>0</v>
      </c>
      <c r="AK84" s="196">
        <f t="shared" si="64"/>
        <v>0</v>
      </c>
      <c r="AL84" s="598">
        <f t="shared" si="64"/>
        <v>0</v>
      </c>
      <c r="AM84" s="298">
        <f>SUM(C84:S84)+T84+U84+AJ84+AK84+AL84</f>
        <v>302096.89888188505</v>
      </c>
      <c r="AN84" s="324">
        <f>SUM(AN72:AN83)</f>
        <v>145290</v>
      </c>
      <c r="AO84" s="266">
        <f>SUM(AO72:AO83)</f>
        <v>0</v>
      </c>
      <c r="AP84" s="454">
        <f t="shared" si="38"/>
        <v>67.524753102267724</v>
      </c>
      <c r="AQ84" s="200">
        <f t="shared" si="39"/>
        <v>145290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47809" r:id="rId4">
          <objectPr defaultSize="0" r:id="rId5">
            <anchor moveWithCells="1" sizeWithCells="1">
              <from>
                <xdr:col>1</xdr:col>
                <xdr:colOff>733425</xdr:colOff>
                <xdr:row>1</xdr:row>
                <xdr:rowOff>66675</xdr:rowOff>
              </from>
              <to>
                <xdr:col>2</xdr:col>
                <xdr:colOff>781050</xdr:colOff>
                <xdr:row>4</xdr:row>
                <xdr:rowOff>85725</xdr:rowOff>
              </to>
            </anchor>
          </objectPr>
        </oleObject>
      </mc:Choice>
      <mc:Fallback>
        <oleObject progId="Word.Document.8" shapeId="24780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Q111"/>
  <sheetViews>
    <sheetView topLeftCell="P53" zoomScale="75" zoomScaleNormal="75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4.42578125" style="1" customWidth="1"/>
    <col min="4" max="4" width="21.57031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255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thickTop="1" x14ac:dyDescent="0.2">
      <c r="B6" s="1070" t="s">
        <v>77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71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19500</v>
      </c>
      <c r="D8" s="295"/>
      <c r="E8" s="295">
        <v>4100</v>
      </c>
      <c r="F8" s="295">
        <v>11560</v>
      </c>
      <c r="G8" s="295">
        <v>2310</v>
      </c>
      <c r="H8" s="295">
        <v>17120</v>
      </c>
      <c r="I8" s="465"/>
      <c r="J8" s="18">
        <v>0</v>
      </c>
      <c r="K8" s="18">
        <v>130</v>
      </c>
      <c r="L8" s="465"/>
      <c r="M8" s="295">
        <v>980</v>
      </c>
      <c r="N8" s="295">
        <v>1240</v>
      </c>
      <c r="O8" s="465"/>
      <c r="P8" s="295">
        <v>8730</v>
      </c>
      <c r="Q8" s="295">
        <v>40</v>
      </c>
      <c r="R8" s="295">
        <f>SUM(AF8:AI8)</f>
        <v>250</v>
      </c>
      <c r="S8" s="497">
        <v>800</v>
      </c>
      <c r="T8" s="890">
        <f>SUM(V8:AE8)</f>
        <v>0</v>
      </c>
      <c r="U8" s="891"/>
      <c r="V8" s="467"/>
      <c r="W8" s="467"/>
      <c r="X8" s="467"/>
      <c r="Y8" s="467"/>
      <c r="Z8" s="467"/>
      <c r="AA8" s="467"/>
      <c r="AB8" s="467"/>
      <c r="AC8" s="467"/>
      <c r="AD8" s="467"/>
      <c r="AE8" s="572"/>
      <c r="AF8" s="834"/>
      <c r="AG8" s="494">
        <v>250</v>
      </c>
      <c r="AH8" s="494"/>
      <c r="AI8" s="835"/>
      <c r="AJ8" s="77"/>
      <c r="AK8" s="21"/>
      <c r="AL8" s="525"/>
      <c r="AM8" s="27">
        <f t="shared" ref="AM8:AM20" si="0">SUM(C8:S8)+T8+U8+AJ8+AK8+AL8</f>
        <v>66760</v>
      </c>
      <c r="AN8" s="896">
        <v>30370</v>
      </c>
      <c r="AO8" s="281">
        <v>0</v>
      </c>
      <c r="AP8" s="14">
        <f>(AM8*100)/(AM8+AQ8)</f>
        <v>68.732626377020495</v>
      </c>
      <c r="AQ8" s="550">
        <f t="shared" ref="AQ8:AQ20" si="1">AN8+AO8</f>
        <v>30370</v>
      </c>
    </row>
    <row r="9" spans="2:43" ht="26.25" customHeight="1" x14ac:dyDescent="0.2">
      <c r="B9" s="151" t="s">
        <v>42</v>
      </c>
      <c r="C9" s="94">
        <v>17550</v>
      </c>
      <c r="D9" s="295"/>
      <c r="E9" s="94">
        <v>4060</v>
      </c>
      <c r="F9" s="94">
        <v>8780</v>
      </c>
      <c r="G9" s="94">
        <v>1140</v>
      </c>
      <c r="H9" s="94">
        <v>7810</v>
      </c>
      <c r="I9" s="332"/>
      <c r="J9" s="18">
        <v>0</v>
      </c>
      <c r="K9" s="18">
        <v>160</v>
      </c>
      <c r="L9" s="332"/>
      <c r="M9" s="94">
        <v>410</v>
      </c>
      <c r="N9" s="94">
        <v>840</v>
      </c>
      <c r="O9" s="332"/>
      <c r="P9" s="18">
        <v>8720</v>
      </c>
      <c r="Q9" s="18">
        <v>20</v>
      </c>
      <c r="R9" s="295">
        <f>SUM(AF9:AI9)</f>
        <v>110</v>
      </c>
      <c r="S9" s="20">
        <v>1820</v>
      </c>
      <c r="T9" s="771">
        <f t="shared" ref="T9:T19" si="2">SUM(V9:AE9)</f>
        <v>0</v>
      </c>
      <c r="U9" s="892"/>
      <c r="V9" s="467"/>
      <c r="W9" s="467"/>
      <c r="X9" s="467"/>
      <c r="Y9" s="467"/>
      <c r="Z9" s="467"/>
      <c r="AA9" s="467"/>
      <c r="AB9" s="467"/>
      <c r="AC9" s="467"/>
      <c r="AD9" s="477"/>
      <c r="AE9" s="512"/>
      <c r="AF9" s="17"/>
      <c r="AG9" s="18">
        <v>110</v>
      </c>
      <c r="AH9" s="18"/>
      <c r="AI9" s="520"/>
      <c r="AJ9" s="77"/>
      <c r="AK9" s="21"/>
      <c r="AL9" s="525"/>
      <c r="AM9" s="22">
        <f t="shared" si="0"/>
        <v>51420</v>
      </c>
      <c r="AN9" s="423">
        <v>22260</v>
      </c>
      <c r="AO9" s="24">
        <v>0</v>
      </c>
      <c r="AP9" s="25">
        <f t="shared" ref="AP9:AP20" si="3">(AM9*100)/(AM9+AQ9)</f>
        <v>69.788273615635177</v>
      </c>
      <c r="AQ9" s="301">
        <f t="shared" si="1"/>
        <v>22260</v>
      </c>
    </row>
    <row r="10" spans="2:43" ht="26.25" customHeight="1" x14ac:dyDescent="0.2">
      <c r="B10" s="152" t="s">
        <v>43</v>
      </c>
      <c r="C10" s="94">
        <v>21940</v>
      </c>
      <c r="D10" s="295"/>
      <c r="E10" s="94">
        <v>7090</v>
      </c>
      <c r="F10" s="94">
        <v>12480</v>
      </c>
      <c r="G10" s="94">
        <v>2390</v>
      </c>
      <c r="H10" s="94">
        <v>8020</v>
      </c>
      <c r="I10" s="332"/>
      <c r="J10" s="18">
        <v>0</v>
      </c>
      <c r="K10" s="18">
        <v>450</v>
      </c>
      <c r="L10" s="332"/>
      <c r="M10" s="94">
        <v>1010</v>
      </c>
      <c r="N10" s="94">
        <v>1040</v>
      </c>
      <c r="O10" s="332"/>
      <c r="P10" s="18">
        <v>8940</v>
      </c>
      <c r="Q10" s="18">
        <v>20</v>
      </c>
      <c r="R10" s="295">
        <f t="shared" ref="R10:R19" si="4">SUM(AF10:AI10)</f>
        <v>130</v>
      </c>
      <c r="S10" s="20">
        <v>730</v>
      </c>
      <c r="T10" s="771">
        <f t="shared" si="2"/>
        <v>0</v>
      </c>
      <c r="U10" s="892"/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18">
        <v>130</v>
      </c>
      <c r="AH10" s="18"/>
      <c r="AI10" s="520"/>
      <c r="AJ10" s="181"/>
      <c r="AK10" s="180"/>
      <c r="AL10" s="526"/>
      <c r="AM10" s="22">
        <f t="shared" si="0"/>
        <v>64240</v>
      </c>
      <c r="AN10" s="423">
        <v>21410</v>
      </c>
      <c r="AO10" s="24">
        <v>0</v>
      </c>
      <c r="AP10" s="25">
        <f t="shared" si="3"/>
        <v>75.002918855808517</v>
      </c>
      <c r="AQ10" s="301">
        <f t="shared" si="1"/>
        <v>21410</v>
      </c>
    </row>
    <row r="11" spans="2:43" ht="26.25" customHeight="1" x14ac:dyDescent="0.2">
      <c r="B11" s="152" t="s">
        <v>44</v>
      </c>
      <c r="C11" s="94">
        <v>19510</v>
      </c>
      <c r="D11" s="295"/>
      <c r="E11" s="94">
        <v>7810</v>
      </c>
      <c r="F11" s="94">
        <v>9520</v>
      </c>
      <c r="G11" s="94">
        <v>1830</v>
      </c>
      <c r="H11" s="94">
        <v>15970</v>
      </c>
      <c r="I11" s="332"/>
      <c r="J11" s="18">
        <v>0</v>
      </c>
      <c r="K11" s="18">
        <v>240</v>
      </c>
      <c r="L11" s="332"/>
      <c r="M11" s="94">
        <v>260</v>
      </c>
      <c r="N11" s="94">
        <v>1520</v>
      </c>
      <c r="O11" s="332"/>
      <c r="P11" s="18">
        <v>9890</v>
      </c>
      <c r="Q11" s="18">
        <v>20</v>
      </c>
      <c r="R11" s="295">
        <f t="shared" si="4"/>
        <v>210</v>
      </c>
      <c r="S11" s="20">
        <v>1330</v>
      </c>
      <c r="T11" s="771">
        <f t="shared" si="2"/>
        <v>0</v>
      </c>
      <c r="U11" s="892"/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18">
        <v>210</v>
      </c>
      <c r="AH11" s="18"/>
      <c r="AI11" s="520"/>
      <c r="AJ11" s="181"/>
      <c r="AK11" s="180"/>
      <c r="AL11" s="526"/>
      <c r="AM11" s="22">
        <f t="shared" si="0"/>
        <v>68110</v>
      </c>
      <c r="AN11" s="423">
        <v>19670</v>
      </c>
      <c r="AO11" s="24">
        <v>0</v>
      </c>
      <c r="AP11" s="25">
        <f t="shared" si="3"/>
        <v>77.591706539074963</v>
      </c>
      <c r="AQ11" s="301">
        <f t="shared" si="1"/>
        <v>19670</v>
      </c>
    </row>
    <row r="12" spans="2:43" ht="26.25" customHeight="1" x14ac:dyDescent="0.2">
      <c r="B12" s="153" t="s">
        <v>45</v>
      </c>
      <c r="C12" s="94">
        <v>19260</v>
      </c>
      <c r="D12" s="94"/>
      <c r="E12" s="94">
        <v>13570</v>
      </c>
      <c r="F12" s="94">
        <v>9860</v>
      </c>
      <c r="G12" s="94">
        <v>3540</v>
      </c>
      <c r="H12" s="94">
        <v>8620</v>
      </c>
      <c r="I12" s="332"/>
      <c r="J12" s="18">
        <v>0</v>
      </c>
      <c r="K12" s="18">
        <v>250</v>
      </c>
      <c r="L12" s="332"/>
      <c r="M12" s="94">
        <v>1040</v>
      </c>
      <c r="N12" s="94">
        <v>2070</v>
      </c>
      <c r="O12" s="332"/>
      <c r="P12" s="18">
        <v>10240</v>
      </c>
      <c r="Q12" s="18">
        <v>0</v>
      </c>
      <c r="R12" s="295">
        <f t="shared" si="4"/>
        <v>480</v>
      </c>
      <c r="S12" s="20">
        <v>870</v>
      </c>
      <c r="T12" s="771">
        <f t="shared" si="2"/>
        <v>0</v>
      </c>
      <c r="U12" s="892"/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18">
        <v>480</v>
      </c>
      <c r="AH12" s="18"/>
      <c r="AI12" s="520"/>
      <c r="AJ12" s="181"/>
      <c r="AK12" s="180"/>
      <c r="AL12" s="526"/>
      <c r="AM12" s="22">
        <f t="shared" si="0"/>
        <v>69800</v>
      </c>
      <c r="AN12" s="423">
        <v>22710</v>
      </c>
      <c r="AO12" s="24">
        <v>0</v>
      </c>
      <c r="AP12" s="25">
        <f t="shared" si="3"/>
        <v>75.4513025618852</v>
      </c>
      <c r="AQ12" s="301">
        <f t="shared" si="1"/>
        <v>22710</v>
      </c>
    </row>
    <row r="13" spans="2:43" ht="26.25" customHeight="1" x14ac:dyDescent="0.2">
      <c r="B13" s="151" t="s">
        <v>46</v>
      </c>
      <c r="C13" s="95">
        <v>22370</v>
      </c>
      <c r="D13" s="95"/>
      <c r="E13" s="95">
        <v>11630</v>
      </c>
      <c r="F13" s="95">
        <v>9880</v>
      </c>
      <c r="G13" s="95">
        <v>2510</v>
      </c>
      <c r="H13" s="95">
        <v>16790</v>
      </c>
      <c r="I13" s="277"/>
      <c r="J13" s="18">
        <v>0</v>
      </c>
      <c r="K13" s="18">
        <v>330</v>
      </c>
      <c r="L13" s="277"/>
      <c r="M13" s="18">
        <v>830</v>
      </c>
      <c r="N13" s="18">
        <v>2490</v>
      </c>
      <c r="O13" s="277"/>
      <c r="P13" s="18">
        <v>14600</v>
      </c>
      <c r="Q13" s="18">
        <v>20</v>
      </c>
      <c r="R13" s="295">
        <f t="shared" si="4"/>
        <v>290</v>
      </c>
      <c r="S13" s="30">
        <v>1750</v>
      </c>
      <c r="T13" s="771">
        <f t="shared" si="2"/>
        <v>0</v>
      </c>
      <c r="U13" s="892"/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8">
        <v>290</v>
      </c>
      <c r="AH13" s="18"/>
      <c r="AI13" s="520"/>
      <c r="AJ13" s="573"/>
      <c r="AK13" s="271"/>
      <c r="AL13" s="694"/>
      <c r="AM13" s="22">
        <f t="shared" si="0"/>
        <v>83490</v>
      </c>
      <c r="AN13" s="422">
        <v>23200</v>
      </c>
      <c r="AO13" s="31">
        <v>0</v>
      </c>
      <c r="AP13" s="32">
        <f t="shared" si="3"/>
        <v>78.254756771956139</v>
      </c>
      <c r="AQ13" s="620">
        <f t="shared" si="1"/>
        <v>23200</v>
      </c>
    </row>
    <row r="14" spans="2:43" ht="26.25" customHeight="1" x14ac:dyDescent="0.2">
      <c r="B14" s="152" t="s">
        <v>47</v>
      </c>
      <c r="C14" s="94">
        <v>20380</v>
      </c>
      <c r="D14" s="94"/>
      <c r="E14" s="94">
        <v>17090</v>
      </c>
      <c r="F14" s="94">
        <v>8760</v>
      </c>
      <c r="G14" s="94">
        <v>2010</v>
      </c>
      <c r="H14" s="94">
        <v>9780</v>
      </c>
      <c r="I14" s="277"/>
      <c r="J14" s="18">
        <v>0</v>
      </c>
      <c r="K14" s="18">
        <v>0</v>
      </c>
      <c r="L14" s="277"/>
      <c r="M14" s="18">
        <v>620</v>
      </c>
      <c r="N14" s="18">
        <v>1690</v>
      </c>
      <c r="O14" s="277"/>
      <c r="P14" s="18">
        <v>8800</v>
      </c>
      <c r="Q14" s="18">
        <v>0</v>
      </c>
      <c r="R14" s="295">
        <f t="shared" si="4"/>
        <v>70</v>
      </c>
      <c r="S14" s="20">
        <v>630</v>
      </c>
      <c r="T14" s="771">
        <f t="shared" si="2"/>
        <v>0</v>
      </c>
      <c r="U14" s="892"/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8">
        <v>70</v>
      </c>
      <c r="AH14" s="18"/>
      <c r="AI14" s="520"/>
      <c r="AJ14" s="77"/>
      <c r="AK14" s="21"/>
      <c r="AL14" s="525"/>
      <c r="AM14" s="22">
        <f t="shared" si="0"/>
        <v>69830</v>
      </c>
      <c r="AN14" s="423">
        <v>31120</v>
      </c>
      <c r="AO14" s="24">
        <v>0</v>
      </c>
      <c r="AP14" s="25">
        <f t="shared" si="3"/>
        <v>69.172857850420996</v>
      </c>
      <c r="AQ14" s="301">
        <f t="shared" si="1"/>
        <v>31120</v>
      </c>
    </row>
    <row r="15" spans="2:43" ht="26.25" customHeight="1" x14ac:dyDescent="0.2">
      <c r="B15" s="151" t="s">
        <v>48</v>
      </c>
      <c r="C15" s="94">
        <v>19330</v>
      </c>
      <c r="D15" s="94"/>
      <c r="E15" s="94">
        <v>12770</v>
      </c>
      <c r="F15" s="94">
        <v>5610</v>
      </c>
      <c r="G15" s="94">
        <v>1900</v>
      </c>
      <c r="H15" s="94">
        <v>14560</v>
      </c>
      <c r="I15" s="277"/>
      <c r="J15" s="18">
        <v>0</v>
      </c>
      <c r="K15" s="18">
        <v>150</v>
      </c>
      <c r="L15" s="608"/>
      <c r="M15" s="18">
        <v>1350</v>
      </c>
      <c r="N15" s="18">
        <v>1190</v>
      </c>
      <c r="O15" s="608"/>
      <c r="P15" s="18">
        <v>7770</v>
      </c>
      <c r="Q15" s="18">
        <v>0</v>
      </c>
      <c r="R15" s="295">
        <f t="shared" si="4"/>
        <v>390</v>
      </c>
      <c r="S15" s="20">
        <v>2495</v>
      </c>
      <c r="T15" s="771">
        <f t="shared" si="2"/>
        <v>0</v>
      </c>
      <c r="U15" s="892"/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8">
        <v>390</v>
      </c>
      <c r="AH15" s="18"/>
      <c r="AI15" s="520"/>
      <c r="AJ15" s="77"/>
      <c r="AK15" s="21"/>
      <c r="AL15" s="525"/>
      <c r="AM15" s="22">
        <f t="shared" si="0"/>
        <v>67515</v>
      </c>
      <c r="AN15" s="423">
        <v>18290</v>
      </c>
      <c r="AO15" s="24">
        <v>0</v>
      </c>
      <c r="AP15" s="25">
        <f t="shared" si="3"/>
        <v>78.684225860963807</v>
      </c>
      <c r="AQ15" s="301">
        <f t="shared" si="1"/>
        <v>18290</v>
      </c>
    </row>
    <row r="16" spans="2:43" ht="26.25" customHeight="1" x14ac:dyDescent="0.2">
      <c r="B16" s="152" t="s">
        <v>49</v>
      </c>
      <c r="C16" s="94">
        <v>17520</v>
      </c>
      <c r="D16" s="94"/>
      <c r="E16" s="94">
        <v>13590</v>
      </c>
      <c r="F16" s="94">
        <v>16340</v>
      </c>
      <c r="G16" s="94">
        <v>2240</v>
      </c>
      <c r="H16" s="94">
        <v>9410</v>
      </c>
      <c r="I16" s="277"/>
      <c r="J16" s="18">
        <v>0</v>
      </c>
      <c r="K16" s="18">
        <v>210</v>
      </c>
      <c r="L16" s="608"/>
      <c r="M16" s="18">
        <v>860</v>
      </c>
      <c r="N16" s="18">
        <v>2390</v>
      </c>
      <c r="O16" s="608"/>
      <c r="P16" s="18">
        <v>9050</v>
      </c>
      <c r="Q16" s="18">
        <v>0</v>
      </c>
      <c r="R16" s="295">
        <f t="shared" si="4"/>
        <v>320</v>
      </c>
      <c r="S16" s="20">
        <v>1220</v>
      </c>
      <c r="T16" s="771">
        <f t="shared" si="2"/>
        <v>0</v>
      </c>
      <c r="U16" s="892"/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8">
        <v>320</v>
      </c>
      <c r="AH16" s="18"/>
      <c r="AI16" s="520"/>
      <c r="AJ16" s="77"/>
      <c r="AK16" s="21"/>
      <c r="AL16" s="525"/>
      <c r="AM16" s="22">
        <f t="shared" si="0"/>
        <v>73150</v>
      </c>
      <c r="AN16" s="423">
        <v>22120</v>
      </c>
      <c r="AO16" s="24">
        <v>0</v>
      </c>
      <c r="AP16" s="25">
        <f t="shared" si="3"/>
        <v>76.781778104335046</v>
      </c>
      <c r="AQ16" s="301">
        <f t="shared" si="1"/>
        <v>22120</v>
      </c>
    </row>
    <row r="17" spans="2:43" ht="26.25" customHeight="1" x14ac:dyDescent="0.2">
      <c r="B17" s="152" t="s">
        <v>50</v>
      </c>
      <c r="C17" s="94">
        <v>18010</v>
      </c>
      <c r="D17" s="94"/>
      <c r="E17" s="94">
        <v>9260</v>
      </c>
      <c r="F17" s="94">
        <v>7980</v>
      </c>
      <c r="G17" s="94">
        <v>1890</v>
      </c>
      <c r="H17" s="94">
        <v>14350</v>
      </c>
      <c r="I17" s="277"/>
      <c r="J17" s="18">
        <v>0</v>
      </c>
      <c r="K17" s="18">
        <v>50</v>
      </c>
      <c r="L17" s="608"/>
      <c r="M17" s="18">
        <v>840</v>
      </c>
      <c r="N17" s="18">
        <v>1780</v>
      </c>
      <c r="O17" s="608"/>
      <c r="P17" s="18">
        <v>9890</v>
      </c>
      <c r="Q17" s="18">
        <v>0</v>
      </c>
      <c r="R17" s="295">
        <f t="shared" si="4"/>
        <v>520</v>
      </c>
      <c r="S17" s="20">
        <v>5355</v>
      </c>
      <c r="T17" s="771">
        <f t="shared" si="2"/>
        <v>0</v>
      </c>
      <c r="U17" s="892"/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/>
      <c r="AG17" s="18">
        <v>520</v>
      </c>
      <c r="AH17" s="18"/>
      <c r="AI17" s="520"/>
      <c r="AJ17" s="77"/>
      <c r="AK17" s="21"/>
      <c r="AL17" s="525"/>
      <c r="AM17" s="22">
        <f t="shared" si="0"/>
        <v>69925</v>
      </c>
      <c r="AN17" s="423">
        <v>23445</v>
      </c>
      <c r="AO17" s="24">
        <v>0</v>
      </c>
      <c r="AP17" s="25">
        <f t="shared" si="3"/>
        <v>74.890221698618404</v>
      </c>
      <c r="AQ17" s="301">
        <f t="shared" si="1"/>
        <v>23445</v>
      </c>
    </row>
    <row r="18" spans="2:43" ht="26.25" customHeight="1" x14ac:dyDescent="0.2">
      <c r="B18" s="151" t="s">
        <v>51</v>
      </c>
      <c r="C18" s="94">
        <v>22870</v>
      </c>
      <c r="D18" s="94"/>
      <c r="E18" s="94">
        <v>6780</v>
      </c>
      <c r="F18" s="94">
        <v>8640</v>
      </c>
      <c r="G18" s="94">
        <v>2570</v>
      </c>
      <c r="H18" s="94">
        <v>9350</v>
      </c>
      <c r="I18" s="277"/>
      <c r="J18" s="18">
        <v>0</v>
      </c>
      <c r="K18" s="18">
        <v>520</v>
      </c>
      <c r="L18" s="608"/>
      <c r="M18" s="18">
        <v>1550</v>
      </c>
      <c r="N18" s="18">
        <v>1990</v>
      </c>
      <c r="O18" s="608"/>
      <c r="P18" s="18">
        <v>9190</v>
      </c>
      <c r="Q18" s="18">
        <v>30</v>
      </c>
      <c r="R18" s="295">
        <f t="shared" si="4"/>
        <v>480</v>
      </c>
      <c r="S18" s="20">
        <v>1530</v>
      </c>
      <c r="T18" s="771">
        <f t="shared" si="2"/>
        <v>0</v>
      </c>
      <c r="U18" s="892"/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8">
        <v>480</v>
      </c>
      <c r="AH18" s="18"/>
      <c r="AI18" s="520"/>
      <c r="AJ18" s="77"/>
      <c r="AK18" s="21"/>
      <c r="AL18" s="525"/>
      <c r="AM18" s="22">
        <f t="shared" si="0"/>
        <v>65500</v>
      </c>
      <c r="AN18" s="423">
        <v>22490</v>
      </c>
      <c r="AO18" s="24">
        <v>0</v>
      </c>
      <c r="AP18" s="25">
        <f t="shared" si="3"/>
        <v>74.440277304239117</v>
      </c>
      <c r="AQ18" s="301">
        <f t="shared" si="1"/>
        <v>22490</v>
      </c>
    </row>
    <row r="19" spans="2:43" ht="26.25" customHeight="1" thickBot="1" x14ac:dyDescent="0.25">
      <c r="B19" s="153" t="s">
        <v>52</v>
      </c>
      <c r="C19" s="261">
        <v>19030</v>
      </c>
      <c r="D19" s="261">
        <v>103920</v>
      </c>
      <c r="E19" s="261">
        <v>3400</v>
      </c>
      <c r="F19" s="261">
        <v>9430</v>
      </c>
      <c r="G19" s="261">
        <v>1380</v>
      </c>
      <c r="H19" s="261">
        <v>15210</v>
      </c>
      <c r="I19" s="333"/>
      <c r="J19" s="79">
        <v>0</v>
      </c>
      <c r="K19" s="79">
        <v>30</v>
      </c>
      <c r="L19" s="333"/>
      <c r="M19" s="261">
        <v>260</v>
      </c>
      <c r="N19" s="261">
        <v>770</v>
      </c>
      <c r="O19" s="333"/>
      <c r="P19" s="79">
        <v>13150</v>
      </c>
      <c r="Q19" s="79">
        <v>0</v>
      </c>
      <c r="R19" s="295">
        <f t="shared" si="4"/>
        <v>280</v>
      </c>
      <c r="S19" s="80">
        <v>2350</v>
      </c>
      <c r="T19" s="771">
        <f t="shared" si="2"/>
        <v>0</v>
      </c>
      <c r="U19" s="892"/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18">
        <v>280</v>
      </c>
      <c r="AH19" s="98"/>
      <c r="AI19" s="836"/>
      <c r="AJ19" s="481"/>
      <c r="AK19" s="192"/>
      <c r="AL19" s="527"/>
      <c r="AM19" s="27">
        <f t="shared" si="0"/>
        <v>169210</v>
      </c>
      <c r="AN19" s="643">
        <v>21300</v>
      </c>
      <c r="AO19" s="194">
        <v>0</v>
      </c>
      <c r="AP19" s="33">
        <f t="shared" si="3"/>
        <v>88.819484541493878</v>
      </c>
      <c r="AQ19" s="323">
        <f t="shared" si="1"/>
        <v>21300</v>
      </c>
    </row>
    <row r="20" spans="2:43" ht="26.25" customHeight="1" thickBot="1" x14ac:dyDescent="0.25">
      <c r="B20" s="179" t="s">
        <v>53</v>
      </c>
      <c r="C20" s="82">
        <f t="shared" ref="C20:AO20" si="5">SUM(C8:C19)</f>
        <v>237270</v>
      </c>
      <c r="D20" s="82">
        <f t="shared" si="5"/>
        <v>103920</v>
      </c>
      <c r="E20" s="83">
        <f t="shared" si="5"/>
        <v>111150</v>
      </c>
      <c r="F20" s="83">
        <f t="shared" si="5"/>
        <v>118840</v>
      </c>
      <c r="G20" s="83">
        <f t="shared" si="5"/>
        <v>25710</v>
      </c>
      <c r="H20" s="83">
        <f t="shared" si="5"/>
        <v>146990</v>
      </c>
      <c r="I20" s="195">
        <f t="shared" si="5"/>
        <v>0</v>
      </c>
      <c r="J20" s="83">
        <f t="shared" si="5"/>
        <v>0</v>
      </c>
      <c r="K20" s="83">
        <f t="shared" si="5"/>
        <v>2520</v>
      </c>
      <c r="L20" s="328">
        <f t="shared" si="5"/>
        <v>0</v>
      </c>
      <c r="M20" s="83">
        <f t="shared" si="5"/>
        <v>10010</v>
      </c>
      <c r="N20" s="83">
        <f t="shared" si="5"/>
        <v>19010</v>
      </c>
      <c r="O20" s="328">
        <f t="shared" si="5"/>
        <v>0</v>
      </c>
      <c r="P20" s="83">
        <f>SUM(P8:P19)</f>
        <v>118970</v>
      </c>
      <c r="Q20" s="83">
        <f t="shared" si="5"/>
        <v>150</v>
      </c>
      <c r="R20" s="83">
        <f t="shared" si="5"/>
        <v>3530</v>
      </c>
      <c r="S20" s="84">
        <f>SUM(S8:S19)</f>
        <v>20880</v>
      </c>
      <c r="T20" s="748">
        <f t="shared" si="5"/>
        <v>0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3530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 t="shared" si="0"/>
        <v>918950</v>
      </c>
      <c r="AN20" s="644">
        <f t="shared" si="5"/>
        <v>278385</v>
      </c>
      <c r="AO20" s="199">
        <f t="shared" si="5"/>
        <v>0</v>
      </c>
      <c r="AP20" s="37">
        <f t="shared" si="3"/>
        <v>76.749614769467186</v>
      </c>
      <c r="AQ20" s="200">
        <f t="shared" si="1"/>
        <v>278385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GIVOLETTO.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77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Foglio2!D17</f>
        <v>0</v>
      </c>
      <c r="D29" s="340"/>
      <c r="E29" s="215">
        <f>Foglio2!E17</f>
        <v>8271.7315361424025</v>
      </c>
      <c r="F29" s="215">
        <f>Foglio2!F17</f>
        <v>1924.4716988292357</v>
      </c>
      <c r="G29" s="329">
        <f>Foglio2!G17</f>
        <v>0</v>
      </c>
      <c r="H29" s="329">
        <f>Foglio2!H17</f>
        <v>809.70633921598176</v>
      </c>
      <c r="I29" s="329">
        <f>Foglio2!I17</f>
        <v>0</v>
      </c>
      <c r="J29" s="277">
        <f>Foglio2!J17</f>
        <v>0</v>
      </c>
      <c r="K29" s="215">
        <f>Foglio2!K17</f>
        <v>1148.4842018380359</v>
      </c>
      <c r="L29" s="215">
        <f>Foglio2!L17</f>
        <v>1058.4537577833144</v>
      </c>
      <c r="M29" s="215">
        <f>Foglio2!M17</f>
        <v>9541.4673322432918</v>
      </c>
      <c r="N29" s="215">
        <f>Foglio2!N17</f>
        <v>0</v>
      </c>
      <c r="O29" s="215">
        <f>Foglio2!O17</f>
        <v>0</v>
      </c>
      <c r="P29" s="329">
        <f>Foglio2!P17</f>
        <v>0</v>
      </c>
      <c r="Q29" s="329">
        <f>Foglio2!Q17</f>
        <v>0</v>
      </c>
      <c r="R29" s="215">
        <f t="shared" ref="R29:R34" si="6">SUM(AF29:AI29)</f>
        <v>2591.7812102323114</v>
      </c>
      <c r="S29" s="619">
        <f>Foglio2!T17</f>
        <v>15851.818093437681</v>
      </c>
      <c r="T29" s="842">
        <f t="shared" ref="T29:T34" si="7">SUM(V29:AE29)</f>
        <v>1354.8162687044305</v>
      </c>
      <c r="U29" s="437">
        <f>Foglio2!V17</f>
        <v>5141.25</v>
      </c>
      <c r="V29" s="844">
        <f>Foglio2!W17</f>
        <v>0</v>
      </c>
      <c r="W29" s="489">
        <f>Foglio2!X17</f>
        <v>57.021173425578645</v>
      </c>
      <c r="X29" s="489">
        <f>Foglio2!Y17</f>
        <v>90.013414336426138</v>
      </c>
      <c r="Y29" s="489">
        <f>Foglio2!Z17</f>
        <v>12.619021256850305</v>
      </c>
      <c r="Z29" s="489">
        <f>Foglio2!AA17</f>
        <v>107.62781962657751</v>
      </c>
      <c r="AA29" s="489">
        <f>Foglio2!AB17</f>
        <v>483.46802583206653</v>
      </c>
      <c r="AB29" s="489">
        <f>Foglio2!AC17</f>
        <v>59.524542014994296</v>
      </c>
      <c r="AC29" s="489">
        <f>Foglio2!AD17</f>
        <v>28.14444776943941</v>
      </c>
      <c r="AD29" s="489">
        <f>Foglio2!AE17</f>
        <v>152.24568156038021</v>
      </c>
      <c r="AE29" s="845">
        <f>Foglio2!AF17</f>
        <v>364.15214288211746</v>
      </c>
      <c r="AF29" s="434">
        <f>Foglio2!AG17</f>
        <v>809.87663639893526</v>
      </c>
      <c r="AG29" s="215">
        <f>Foglio2!AH17</f>
        <v>1223.8974710225866</v>
      </c>
      <c r="AH29" s="215">
        <f>Foglio2!AI17</f>
        <v>539.89883569007316</v>
      </c>
      <c r="AI29" s="619">
        <f>Foglio2!AJ17</f>
        <v>18.108267120716363</v>
      </c>
      <c r="AJ29" s="606"/>
      <c r="AK29" s="753"/>
      <c r="AL29" s="847"/>
      <c r="AM29" s="55">
        <f t="shared" ref="AM29:AM41" si="8">SUM(C29:S29)+T29+U29+AJ29+AK29+AL29</f>
        <v>47693.98043842669</v>
      </c>
      <c r="AN29" s="222">
        <v>0</v>
      </c>
      <c r="AO29" s="223">
        <v>0</v>
      </c>
      <c r="AP29" s="58">
        <f t="shared" ref="AP29:AP41" si="9">(AM29*100)/(AM29+AQ29)</f>
        <v>99.999999999999986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Q32" si="11">C29</f>
        <v>0</v>
      </c>
      <c r="D30" s="340">
        <f t="shared" si="11"/>
        <v>0</v>
      </c>
      <c r="E30" s="434">
        <f t="shared" si="11"/>
        <v>8271.7315361424025</v>
      </c>
      <c r="F30" s="434">
        <f t="shared" si="11"/>
        <v>1924.4716988292357</v>
      </c>
      <c r="G30" s="340">
        <f t="shared" si="11"/>
        <v>0</v>
      </c>
      <c r="H30" s="340">
        <f t="shared" si="11"/>
        <v>809.70633921598176</v>
      </c>
      <c r="I30" s="340">
        <f t="shared" si="11"/>
        <v>0</v>
      </c>
      <c r="J30" s="19">
        <f t="shared" si="11"/>
        <v>0</v>
      </c>
      <c r="K30" s="434">
        <f t="shared" si="11"/>
        <v>1148.4842018380359</v>
      </c>
      <c r="L30" s="434">
        <f t="shared" si="11"/>
        <v>1058.4537577833144</v>
      </c>
      <c r="M30" s="434">
        <f t="shared" si="11"/>
        <v>9541.4673322432918</v>
      </c>
      <c r="N30" s="434">
        <f t="shared" si="11"/>
        <v>0</v>
      </c>
      <c r="O30" s="434">
        <f t="shared" si="11"/>
        <v>0</v>
      </c>
      <c r="P30" s="340">
        <f t="shared" si="11"/>
        <v>0</v>
      </c>
      <c r="Q30" s="340">
        <f t="shared" si="11"/>
        <v>0</v>
      </c>
      <c r="R30" s="215">
        <f t="shared" si="6"/>
        <v>2591.7812102323114</v>
      </c>
      <c r="S30" s="437">
        <f t="shared" ref="S30:S35" si="12">S29</f>
        <v>15851.818093437681</v>
      </c>
      <c r="T30" s="842">
        <f t="shared" si="7"/>
        <v>1354.8162687044305</v>
      </c>
      <c r="U30" s="437">
        <f t="shared" ref="U30:AI32" si="13">U29</f>
        <v>5141.25</v>
      </c>
      <c r="V30" s="844">
        <f t="shared" si="13"/>
        <v>0</v>
      </c>
      <c r="W30" s="433">
        <f t="shared" si="13"/>
        <v>57.021173425578645</v>
      </c>
      <c r="X30" s="433">
        <f t="shared" si="13"/>
        <v>90.013414336426138</v>
      </c>
      <c r="Y30" s="433">
        <f t="shared" si="13"/>
        <v>12.619021256850305</v>
      </c>
      <c r="Z30" s="433">
        <f t="shared" si="13"/>
        <v>107.62781962657751</v>
      </c>
      <c r="AA30" s="433">
        <f t="shared" si="13"/>
        <v>483.46802583206653</v>
      </c>
      <c r="AB30" s="433">
        <f t="shared" si="13"/>
        <v>59.524542014994296</v>
      </c>
      <c r="AC30" s="433">
        <f t="shared" si="13"/>
        <v>28.14444776943941</v>
      </c>
      <c r="AD30" s="433">
        <f t="shared" si="13"/>
        <v>152.24568156038021</v>
      </c>
      <c r="AE30" s="846">
        <f t="shared" si="13"/>
        <v>364.15214288211746</v>
      </c>
      <c r="AF30" s="434">
        <f t="shared" si="13"/>
        <v>809.87663639893526</v>
      </c>
      <c r="AG30" s="434">
        <f t="shared" si="13"/>
        <v>1223.8974710225866</v>
      </c>
      <c r="AH30" s="434">
        <f t="shared" si="13"/>
        <v>539.89883569007316</v>
      </c>
      <c r="AI30" s="437">
        <f t="shared" si="13"/>
        <v>18.108267120716363</v>
      </c>
      <c r="AJ30" s="606"/>
      <c r="AK30" s="753"/>
      <c r="AL30" s="847"/>
      <c r="AM30" s="55">
        <f t="shared" si="8"/>
        <v>47693.98043842669</v>
      </c>
      <c r="AN30" s="56">
        <v>0</v>
      </c>
      <c r="AO30" s="57">
        <v>0</v>
      </c>
      <c r="AP30" s="58">
        <f t="shared" si="9"/>
        <v>99.999999999999986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>
        <f t="shared" si="11"/>
        <v>0</v>
      </c>
      <c r="E31" s="434">
        <f t="shared" si="11"/>
        <v>8271.7315361424025</v>
      </c>
      <c r="F31" s="434">
        <f t="shared" si="11"/>
        <v>1924.4716988292357</v>
      </c>
      <c r="G31" s="340">
        <f t="shared" si="11"/>
        <v>0</v>
      </c>
      <c r="H31" s="340">
        <f t="shared" si="11"/>
        <v>809.70633921598176</v>
      </c>
      <c r="I31" s="340">
        <f t="shared" si="11"/>
        <v>0</v>
      </c>
      <c r="J31" s="19">
        <f t="shared" si="11"/>
        <v>0</v>
      </c>
      <c r="K31" s="434">
        <f t="shared" si="11"/>
        <v>1148.4842018380359</v>
      </c>
      <c r="L31" s="434">
        <f t="shared" si="11"/>
        <v>1058.4537577833144</v>
      </c>
      <c r="M31" s="434">
        <f t="shared" si="11"/>
        <v>9541.4673322432918</v>
      </c>
      <c r="N31" s="434">
        <f t="shared" si="11"/>
        <v>0</v>
      </c>
      <c r="O31" s="434">
        <f t="shared" si="11"/>
        <v>0</v>
      </c>
      <c r="P31" s="340">
        <f t="shared" si="11"/>
        <v>0</v>
      </c>
      <c r="Q31" s="340">
        <f t="shared" si="11"/>
        <v>0</v>
      </c>
      <c r="R31" s="215">
        <f t="shared" si="6"/>
        <v>2591.7812102323114</v>
      </c>
      <c r="S31" s="437">
        <f t="shared" si="12"/>
        <v>15851.818093437681</v>
      </c>
      <c r="T31" s="842">
        <f t="shared" si="7"/>
        <v>1354.8162687044305</v>
      </c>
      <c r="U31" s="437">
        <f t="shared" si="13"/>
        <v>5141.25</v>
      </c>
      <c r="V31" s="844">
        <f t="shared" si="13"/>
        <v>0</v>
      </c>
      <c r="W31" s="433">
        <f t="shared" si="13"/>
        <v>57.021173425578645</v>
      </c>
      <c r="X31" s="433">
        <f t="shared" si="13"/>
        <v>90.013414336426138</v>
      </c>
      <c r="Y31" s="433">
        <f t="shared" si="13"/>
        <v>12.619021256850305</v>
      </c>
      <c r="Z31" s="433">
        <f t="shared" si="13"/>
        <v>107.62781962657751</v>
      </c>
      <c r="AA31" s="433">
        <f t="shared" si="13"/>
        <v>483.46802583206653</v>
      </c>
      <c r="AB31" s="433">
        <f t="shared" si="13"/>
        <v>59.524542014994296</v>
      </c>
      <c r="AC31" s="433">
        <f t="shared" si="13"/>
        <v>28.14444776943941</v>
      </c>
      <c r="AD31" s="433">
        <f t="shared" si="13"/>
        <v>152.24568156038021</v>
      </c>
      <c r="AE31" s="846">
        <f t="shared" si="13"/>
        <v>364.15214288211746</v>
      </c>
      <c r="AF31" s="434">
        <f t="shared" si="13"/>
        <v>809.87663639893526</v>
      </c>
      <c r="AG31" s="434">
        <f t="shared" si="13"/>
        <v>1223.8974710225866</v>
      </c>
      <c r="AH31" s="434">
        <f t="shared" si="13"/>
        <v>539.89883569007316</v>
      </c>
      <c r="AI31" s="437">
        <f t="shared" si="13"/>
        <v>18.108267120716363</v>
      </c>
      <c r="AJ31" s="606"/>
      <c r="AK31" s="753"/>
      <c r="AL31" s="847"/>
      <c r="AM31" s="55">
        <f t="shared" si="8"/>
        <v>47693.98043842669</v>
      </c>
      <c r="AN31" s="56">
        <v>0</v>
      </c>
      <c r="AO31" s="57">
        <v>0</v>
      </c>
      <c r="AP31" s="58">
        <f t="shared" si="9"/>
        <v>99.999999999999986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>
        <f t="shared" si="11"/>
        <v>0</v>
      </c>
      <c r="E32" s="434">
        <f t="shared" si="11"/>
        <v>8271.7315361424025</v>
      </c>
      <c r="F32" s="434">
        <f t="shared" si="11"/>
        <v>1924.4716988292357</v>
      </c>
      <c r="G32" s="340">
        <f t="shared" si="11"/>
        <v>0</v>
      </c>
      <c r="H32" s="340">
        <f t="shared" si="11"/>
        <v>809.70633921598176</v>
      </c>
      <c r="I32" s="340">
        <f t="shared" si="11"/>
        <v>0</v>
      </c>
      <c r="J32" s="19">
        <f t="shared" si="11"/>
        <v>0</v>
      </c>
      <c r="K32" s="434">
        <f t="shared" si="11"/>
        <v>1148.4842018380359</v>
      </c>
      <c r="L32" s="434">
        <f t="shared" si="11"/>
        <v>1058.4537577833144</v>
      </c>
      <c r="M32" s="434">
        <f t="shared" si="11"/>
        <v>9541.4673322432918</v>
      </c>
      <c r="N32" s="434">
        <f t="shared" si="11"/>
        <v>0</v>
      </c>
      <c r="O32" s="434">
        <f t="shared" si="11"/>
        <v>0</v>
      </c>
      <c r="P32" s="340">
        <f t="shared" si="11"/>
        <v>0</v>
      </c>
      <c r="Q32" s="340">
        <f t="shared" si="11"/>
        <v>0</v>
      </c>
      <c r="R32" s="215">
        <f t="shared" si="6"/>
        <v>2591.7812102323114</v>
      </c>
      <c r="S32" s="437">
        <f t="shared" si="12"/>
        <v>15851.818093437681</v>
      </c>
      <c r="T32" s="842">
        <f t="shared" si="7"/>
        <v>1354.8162687044305</v>
      </c>
      <c r="U32" s="437">
        <f t="shared" si="13"/>
        <v>5141.25</v>
      </c>
      <c r="V32" s="844">
        <f t="shared" si="13"/>
        <v>0</v>
      </c>
      <c r="W32" s="433">
        <f t="shared" si="13"/>
        <v>57.021173425578645</v>
      </c>
      <c r="X32" s="433">
        <f t="shared" si="13"/>
        <v>90.013414336426138</v>
      </c>
      <c r="Y32" s="433">
        <f t="shared" si="13"/>
        <v>12.619021256850305</v>
      </c>
      <c r="Z32" s="433">
        <f t="shared" si="13"/>
        <v>107.62781962657751</v>
      </c>
      <c r="AA32" s="433">
        <f t="shared" si="13"/>
        <v>483.46802583206653</v>
      </c>
      <c r="AB32" s="433">
        <f t="shared" si="13"/>
        <v>59.524542014994296</v>
      </c>
      <c r="AC32" s="433">
        <f t="shared" si="13"/>
        <v>28.14444776943941</v>
      </c>
      <c r="AD32" s="433">
        <f t="shared" si="13"/>
        <v>152.24568156038021</v>
      </c>
      <c r="AE32" s="846">
        <f t="shared" si="13"/>
        <v>364.15214288211746</v>
      </c>
      <c r="AF32" s="434">
        <f t="shared" si="13"/>
        <v>809.87663639893526</v>
      </c>
      <c r="AG32" s="434">
        <f t="shared" si="13"/>
        <v>1223.8974710225866</v>
      </c>
      <c r="AH32" s="434">
        <f t="shared" si="13"/>
        <v>539.89883569007316</v>
      </c>
      <c r="AI32" s="437">
        <f t="shared" si="13"/>
        <v>18.108267120716363</v>
      </c>
      <c r="AJ32" s="606"/>
      <c r="AK32" s="753"/>
      <c r="AL32" s="847"/>
      <c r="AM32" s="55">
        <f t="shared" si="8"/>
        <v>47693.98043842669</v>
      </c>
      <c r="AN32" s="56">
        <v>0</v>
      </c>
      <c r="AO32" s="57">
        <v>0</v>
      </c>
      <c r="AP32" s="58">
        <f t="shared" si="9"/>
        <v>99.999999999999986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ref="C33:Q33" si="14">C32</f>
        <v>0</v>
      </c>
      <c r="D33" s="340">
        <f t="shared" si="14"/>
        <v>0</v>
      </c>
      <c r="E33" s="434">
        <f t="shared" si="14"/>
        <v>8271.7315361424025</v>
      </c>
      <c r="F33" s="434">
        <f t="shared" si="14"/>
        <v>1924.4716988292357</v>
      </c>
      <c r="G33" s="340">
        <f t="shared" si="14"/>
        <v>0</v>
      </c>
      <c r="H33" s="340">
        <f t="shared" si="14"/>
        <v>809.70633921598176</v>
      </c>
      <c r="I33" s="340">
        <f t="shared" si="14"/>
        <v>0</v>
      </c>
      <c r="J33" s="19">
        <f t="shared" si="14"/>
        <v>0</v>
      </c>
      <c r="K33" s="434">
        <f t="shared" si="14"/>
        <v>1148.4842018380359</v>
      </c>
      <c r="L33" s="434">
        <f t="shared" si="14"/>
        <v>1058.4537577833144</v>
      </c>
      <c r="M33" s="434">
        <f t="shared" si="14"/>
        <v>9541.4673322432918</v>
      </c>
      <c r="N33" s="434">
        <f t="shared" si="14"/>
        <v>0</v>
      </c>
      <c r="O33" s="434">
        <f t="shared" si="14"/>
        <v>0</v>
      </c>
      <c r="P33" s="340">
        <f t="shared" si="14"/>
        <v>0</v>
      </c>
      <c r="Q33" s="340">
        <f t="shared" si="14"/>
        <v>0</v>
      </c>
      <c r="R33" s="215">
        <f t="shared" si="6"/>
        <v>2591.7812102323114</v>
      </c>
      <c r="S33" s="437">
        <f t="shared" si="12"/>
        <v>15851.818093437681</v>
      </c>
      <c r="T33" s="842">
        <f t="shared" si="7"/>
        <v>1354.8162687044305</v>
      </c>
      <c r="U33" s="437">
        <f t="shared" ref="U33:AI33" si="15">U32</f>
        <v>5141.25</v>
      </c>
      <c r="V33" s="844">
        <f t="shared" si="15"/>
        <v>0</v>
      </c>
      <c r="W33" s="433">
        <f t="shared" si="15"/>
        <v>57.021173425578645</v>
      </c>
      <c r="X33" s="433">
        <f t="shared" si="15"/>
        <v>90.013414336426138</v>
      </c>
      <c r="Y33" s="433">
        <f t="shared" si="15"/>
        <v>12.619021256850305</v>
      </c>
      <c r="Z33" s="433">
        <f t="shared" si="15"/>
        <v>107.62781962657751</v>
      </c>
      <c r="AA33" s="433">
        <f t="shared" si="15"/>
        <v>483.46802583206653</v>
      </c>
      <c r="AB33" s="433">
        <f t="shared" si="15"/>
        <v>59.524542014994296</v>
      </c>
      <c r="AC33" s="433">
        <f t="shared" si="15"/>
        <v>28.14444776943941</v>
      </c>
      <c r="AD33" s="433">
        <f t="shared" si="15"/>
        <v>152.24568156038021</v>
      </c>
      <c r="AE33" s="846">
        <f t="shared" si="15"/>
        <v>364.15214288211746</v>
      </c>
      <c r="AF33" s="434">
        <f t="shared" si="15"/>
        <v>809.87663639893526</v>
      </c>
      <c r="AG33" s="434">
        <f t="shared" si="15"/>
        <v>1223.8974710225866</v>
      </c>
      <c r="AH33" s="434">
        <f t="shared" si="15"/>
        <v>539.89883569007316</v>
      </c>
      <c r="AI33" s="437">
        <f t="shared" si="15"/>
        <v>18.108267120716363</v>
      </c>
      <c r="AJ33" s="606"/>
      <c r="AK33" s="753"/>
      <c r="AL33" s="847"/>
      <c r="AM33" s="55">
        <f t="shared" si="8"/>
        <v>47693.98043842669</v>
      </c>
      <c r="AN33" s="56">
        <v>0</v>
      </c>
      <c r="AO33" s="57">
        <v>0</v>
      </c>
      <c r="AP33" s="58">
        <f t="shared" si="9"/>
        <v>99.999999999999986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ref="C34:Q38" si="16">C33</f>
        <v>0</v>
      </c>
      <c r="D34" s="340">
        <f t="shared" si="16"/>
        <v>0</v>
      </c>
      <c r="E34" s="434">
        <f t="shared" si="16"/>
        <v>8271.7315361424025</v>
      </c>
      <c r="F34" s="434">
        <f t="shared" si="16"/>
        <v>1924.4716988292357</v>
      </c>
      <c r="G34" s="340">
        <f t="shared" si="16"/>
        <v>0</v>
      </c>
      <c r="H34" s="340">
        <f t="shared" si="16"/>
        <v>809.70633921598176</v>
      </c>
      <c r="I34" s="340">
        <f t="shared" si="16"/>
        <v>0</v>
      </c>
      <c r="J34" s="19">
        <f t="shared" si="16"/>
        <v>0</v>
      </c>
      <c r="K34" s="434">
        <f t="shared" si="16"/>
        <v>1148.4842018380359</v>
      </c>
      <c r="L34" s="434">
        <f t="shared" si="16"/>
        <v>1058.4537577833144</v>
      </c>
      <c r="M34" s="434">
        <f t="shared" si="16"/>
        <v>9541.4673322432918</v>
      </c>
      <c r="N34" s="434">
        <f t="shared" si="16"/>
        <v>0</v>
      </c>
      <c r="O34" s="434">
        <f t="shared" si="16"/>
        <v>0</v>
      </c>
      <c r="P34" s="340">
        <f t="shared" si="16"/>
        <v>0</v>
      </c>
      <c r="Q34" s="340">
        <f t="shared" si="16"/>
        <v>0</v>
      </c>
      <c r="R34" s="215">
        <f t="shared" si="6"/>
        <v>2591.7812102323114</v>
      </c>
      <c r="S34" s="437">
        <f t="shared" si="12"/>
        <v>15851.818093437681</v>
      </c>
      <c r="T34" s="842">
        <f t="shared" si="7"/>
        <v>1354.8162687044305</v>
      </c>
      <c r="U34" s="437">
        <f t="shared" ref="U34:AI38" si="17">U33</f>
        <v>5141.25</v>
      </c>
      <c r="V34" s="844">
        <f t="shared" si="17"/>
        <v>0</v>
      </c>
      <c r="W34" s="433">
        <f t="shared" si="17"/>
        <v>57.021173425578645</v>
      </c>
      <c r="X34" s="433">
        <f t="shared" si="17"/>
        <v>90.013414336426138</v>
      </c>
      <c r="Y34" s="433">
        <f t="shared" si="17"/>
        <v>12.619021256850305</v>
      </c>
      <c r="Z34" s="433">
        <f t="shared" si="17"/>
        <v>107.62781962657751</v>
      </c>
      <c r="AA34" s="433">
        <f t="shared" si="17"/>
        <v>483.46802583206653</v>
      </c>
      <c r="AB34" s="433">
        <f t="shared" si="17"/>
        <v>59.524542014994296</v>
      </c>
      <c r="AC34" s="433">
        <f t="shared" si="17"/>
        <v>28.14444776943941</v>
      </c>
      <c r="AD34" s="433">
        <f t="shared" si="17"/>
        <v>152.24568156038021</v>
      </c>
      <c r="AE34" s="846">
        <f t="shared" si="17"/>
        <v>364.15214288211746</v>
      </c>
      <c r="AF34" s="434">
        <f t="shared" si="17"/>
        <v>809.87663639893526</v>
      </c>
      <c r="AG34" s="434">
        <f t="shared" si="17"/>
        <v>1223.8974710225866</v>
      </c>
      <c r="AH34" s="434">
        <f t="shared" si="17"/>
        <v>539.89883569007316</v>
      </c>
      <c r="AI34" s="437">
        <f t="shared" si="17"/>
        <v>18.108267120716363</v>
      </c>
      <c r="AJ34" s="606"/>
      <c r="AK34" s="753"/>
      <c r="AL34" s="847"/>
      <c r="AM34" s="55">
        <f t="shared" si="8"/>
        <v>47693.98043842669</v>
      </c>
      <c r="AN34" s="61">
        <v>0</v>
      </c>
      <c r="AO34" s="62">
        <v>0</v>
      </c>
      <c r="AP34" s="63">
        <f t="shared" si="9"/>
        <v>99.999999999999986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6"/>
        <v>0</v>
      </c>
      <c r="D35" s="340">
        <f t="shared" si="16"/>
        <v>0</v>
      </c>
      <c r="E35" s="434">
        <f t="shared" si="16"/>
        <v>8271.7315361424025</v>
      </c>
      <c r="F35" s="434">
        <f t="shared" si="16"/>
        <v>1924.4716988292357</v>
      </c>
      <c r="G35" s="340">
        <f t="shared" si="16"/>
        <v>0</v>
      </c>
      <c r="H35" s="340">
        <f t="shared" si="16"/>
        <v>809.70633921598176</v>
      </c>
      <c r="I35" s="340">
        <f t="shared" si="16"/>
        <v>0</v>
      </c>
      <c r="J35" s="19">
        <f t="shared" si="16"/>
        <v>0</v>
      </c>
      <c r="K35" s="434">
        <f t="shared" si="16"/>
        <v>1148.4842018380359</v>
      </c>
      <c r="L35" s="434">
        <f t="shared" si="16"/>
        <v>1058.4537577833144</v>
      </c>
      <c r="M35" s="434">
        <f t="shared" si="16"/>
        <v>9541.4673322432918</v>
      </c>
      <c r="N35" s="434">
        <f t="shared" si="16"/>
        <v>0</v>
      </c>
      <c r="O35" s="434">
        <f t="shared" si="16"/>
        <v>0</v>
      </c>
      <c r="P35" s="340">
        <f t="shared" si="16"/>
        <v>0</v>
      </c>
      <c r="Q35" s="340">
        <f t="shared" si="16"/>
        <v>0</v>
      </c>
      <c r="R35" s="215">
        <f t="shared" ref="R35:R40" si="18">SUM(AF35:AI35)</f>
        <v>2591.7812102323114</v>
      </c>
      <c r="S35" s="437">
        <f t="shared" si="12"/>
        <v>15851.818093437681</v>
      </c>
      <c r="T35" s="842">
        <f t="shared" ref="T35:T40" si="19">SUM(V35:AE35)</f>
        <v>1354.8162687044305</v>
      </c>
      <c r="U35" s="437">
        <f t="shared" si="17"/>
        <v>5141.25</v>
      </c>
      <c r="V35" s="844">
        <f t="shared" si="17"/>
        <v>0</v>
      </c>
      <c r="W35" s="433">
        <f t="shared" si="17"/>
        <v>57.021173425578645</v>
      </c>
      <c r="X35" s="433">
        <f t="shared" si="17"/>
        <v>90.013414336426138</v>
      </c>
      <c r="Y35" s="433">
        <f t="shared" si="17"/>
        <v>12.619021256850305</v>
      </c>
      <c r="Z35" s="433">
        <f t="shared" si="17"/>
        <v>107.62781962657751</v>
      </c>
      <c r="AA35" s="433">
        <f t="shared" si="17"/>
        <v>483.46802583206653</v>
      </c>
      <c r="AB35" s="433">
        <f t="shared" si="17"/>
        <v>59.524542014994296</v>
      </c>
      <c r="AC35" s="433">
        <f t="shared" si="17"/>
        <v>28.14444776943941</v>
      </c>
      <c r="AD35" s="433">
        <f t="shared" si="17"/>
        <v>152.24568156038021</v>
      </c>
      <c r="AE35" s="846">
        <f t="shared" si="17"/>
        <v>364.15214288211746</v>
      </c>
      <c r="AF35" s="434">
        <f t="shared" si="17"/>
        <v>809.87663639893526</v>
      </c>
      <c r="AG35" s="434">
        <f t="shared" si="17"/>
        <v>1223.8974710225866</v>
      </c>
      <c r="AH35" s="434">
        <f t="shared" si="17"/>
        <v>539.89883569007316</v>
      </c>
      <c r="AI35" s="437">
        <f t="shared" si="17"/>
        <v>18.108267120716363</v>
      </c>
      <c r="AJ35" s="606"/>
      <c r="AK35" s="753"/>
      <c r="AL35" s="847"/>
      <c r="AM35" s="55">
        <f t="shared" si="8"/>
        <v>47693.98043842669</v>
      </c>
      <c r="AN35" s="56">
        <v>0</v>
      </c>
      <c r="AO35" s="57">
        <v>0</v>
      </c>
      <c r="AP35" s="58">
        <f t="shared" si="9"/>
        <v>99.999999999999986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 t="shared" si="16"/>
        <v>0</v>
      </c>
      <c r="D36" s="340">
        <f t="shared" si="16"/>
        <v>0</v>
      </c>
      <c r="E36" s="434">
        <f t="shared" si="16"/>
        <v>8271.7315361424025</v>
      </c>
      <c r="F36" s="434">
        <f t="shared" si="16"/>
        <v>1924.4716988292357</v>
      </c>
      <c r="G36" s="340">
        <f t="shared" si="16"/>
        <v>0</v>
      </c>
      <c r="H36" s="340">
        <f t="shared" si="16"/>
        <v>809.70633921598176</v>
      </c>
      <c r="I36" s="340">
        <f t="shared" si="16"/>
        <v>0</v>
      </c>
      <c r="J36" s="19">
        <f t="shared" si="16"/>
        <v>0</v>
      </c>
      <c r="K36" s="434">
        <f t="shared" si="16"/>
        <v>1148.4842018380359</v>
      </c>
      <c r="L36" s="434">
        <f t="shared" si="16"/>
        <v>1058.4537577833144</v>
      </c>
      <c r="M36" s="434">
        <f t="shared" si="16"/>
        <v>9541.4673322432918</v>
      </c>
      <c r="N36" s="434">
        <f t="shared" si="16"/>
        <v>0</v>
      </c>
      <c r="O36" s="434">
        <f t="shared" si="16"/>
        <v>0</v>
      </c>
      <c r="P36" s="340">
        <f t="shared" si="16"/>
        <v>0</v>
      </c>
      <c r="Q36" s="340">
        <f t="shared" si="16"/>
        <v>0</v>
      </c>
      <c r="R36" s="215">
        <f t="shared" si="18"/>
        <v>2591.7812102323114</v>
      </c>
      <c r="S36" s="437">
        <f>S35</f>
        <v>15851.818093437681</v>
      </c>
      <c r="T36" s="842">
        <f t="shared" si="19"/>
        <v>1354.8162687044305</v>
      </c>
      <c r="U36" s="437">
        <f t="shared" si="17"/>
        <v>5141.25</v>
      </c>
      <c r="V36" s="844">
        <f t="shared" si="17"/>
        <v>0</v>
      </c>
      <c r="W36" s="433">
        <f t="shared" si="17"/>
        <v>57.021173425578645</v>
      </c>
      <c r="X36" s="433">
        <f t="shared" si="17"/>
        <v>90.013414336426138</v>
      </c>
      <c r="Y36" s="433">
        <f t="shared" si="17"/>
        <v>12.619021256850305</v>
      </c>
      <c r="Z36" s="433">
        <f t="shared" si="17"/>
        <v>107.62781962657751</v>
      </c>
      <c r="AA36" s="433">
        <f t="shared" si="17"/>
        <v>483.46802583206653</v>
      </c>
      <c r="AB36" s="433">
        <f t="shared" si="17"/>
        <v>59.524542014994296</v>
      </c>
      <c r="AC36" s="433">
        <f t="shared" si="17"/>
        <v>28.14444776943941</v>
      </c>
      <c r="AD36" s="433">
        <f t="shared" si="17"/>
        <v>152.24568156038021</v>
      </c>
      <c r="AE36" s="846">
        <f t="shared" si="17"/>
        <v>364.15214288211746</v>
      </c>
      <c r="AF36" s="434">
        <f t="shared" si="17"/>
        <v>809.87663639893526</v>
      </c>
      <c r="AG36" s="434">
        <f t="shared" si="17"/>
        <v>1223.8974710225866</v>
      </c>
      <c r="AH36" s="434">
        <f t="shared" si="17"/>
        <v>539.89883569007316</v>
      </c>
      <c r="AI36" s="437">
        <f t="shared" si="17"/>
        <v>18.108267120716363</v>
      </c>
      <c r="AJ36" s="606"/>
      <c r="AK36" s="753"/>
      <c r="AL36" s="847"/>
      <c r="AM36" s="55">
        <f t="shared" si="8"/>
        <v>47693.98043842669</v>
      </c>
      <c r="AN36" s="56">
        <v>0</v>
      </c>
      <c r="AO36" s="57">
        <v>0</v>
      </c>
      <c r="AP36" s="58">
        <f>(AM36*100)/(AM36+AQ36)</f>
        <v>99.999999999999986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 t="shared" si="16"/>
        <v>0</v>
      </c>
      <c r="D37" s="340">
        <f t="shared" si="16"/>
        <v>0</v>
      </c>
      <c r="E37" s="434">
        <f t="shared" si="16"/>
        <v>8271.7315361424025</v>
      </c>
      <c r="F37" s="434">
        <f t="shared" si="16"/>
        <v>1924.4716988292357</v>
      </c>
      <c r="G37" s="340">
        <f t="shared" si="16"/>
        <v>0</v>
      </c>
      <c r="H37" s="340">
        <f t="shared" si="16"/>
        <v>809.70633921598176</v>
      </c>
      <c r="I37" s="340">
        <f t="shared" si="16"/>
        <v>0</v>
      </c>
      <c r="J37" s="19">
        <f t="shared" si="16"/>
        <v>0</v>
      </c>
      <c r="K37" s="434">
        <f t="shared" si="16"/>
        <v>1148.4842018380359</v>
      </c>
      <c r="L37" s="434">
        <f t="shared" si="16"/>
        <v>1058.4537577833144</v>
      </c>
      <c r="M37" s="434">
        <f t="shared" si="16"/>
        <v>9541.4673322432918</v>
      </c>
      <c r="N37" s="434">
        <f t="shared" si="16"/>
        <v>0</v>
      </c>
      <c r="O37" s="434">
        <f t="shared" si="16"/>
        <v>0</v>
      </c>
      <c r="P37" s="340">
        <f t="shared" si="16"/>
        <v>0</v>
      </c>
      <c r="Q37" s="340">
        <f t="shared" si="16"/>
        <v>0</v>
      </c>
      <c r="R37" s="215">
        <f t="shared" si="18"/>
        <v>2591.7812102323114</v>
      </c>
      <c r="S37" s="437">
        <f>S36</f>
        <v>15851.818093437681</v>
      </c>
      <c r="T37" s="842">
        <f t="shared" si="19"/>
        <v>1354.8162687044305</v>
      </c>
      <c r="U37" s="437">
        <f t="shared" si="17"/>
        <v>5141.25</v>
      </c>
      <c r="V37" s="844">
        <f t="shared" si="17"/>
        <v>0</v>
      </c>
      <c r="W37" s="433">
        <f t="shared" si="17"/>
        <v>57.021173425578645</v>
      </c>
      <c r="X37" s="433">
        <f t="shared" si="17"/>
        <v>90.013414336426138</v>
      </c>
      <c r="Y37" s="433">
        <f t="shared" si="17"/>
        <v>12.619021256850305</v>
      </c>
      <c r="Z37" s="433">
        <f t="shared" si="17"/>
        <v>107.62781962657751</v>
      </c>
      <c r="AA37" s="433">
        <f t="shared" si="17"/>
        <v>483.46802583206653</v>
      </c>
      <c r="AB37" s="433">
        <f t="shared" si="17"/>
        <v>59.524542014994296</v>
      </c>
      <c r="AC37" s="433">
        <f t="shared" si="17"/>
        <v>28.14444776943941</v>
      </c>
      <c r="AD37" s="433">
        <f t="shared" si="17"/>
        <v>152.24568156038021</v>
      </c>
      <c r="AE37" s="846">
        <f t="shared" si="17"/>
        <v>364.15214288211746</v>
      </c>
      <c r="AF37" s="434">
        <f t="shared" si="17"/>
        <v>809.87663639893526</v>
      </c>
      <c r="AG37" s="434">
        <f t="shared" si="17"/>
        <v>1223.8974710225866</v>
      </c>
      <c r="AH37" s="434">
        <f t="shared" si="17"/>
        <v>539.89883569007316</v>
      </c>
      <c r="AI37" s="437">
        <f t="shared" si="17"/>
        <v>18.108267120716363</v>
      </c>
      <c r="AJ37" s="606"/>
      <c r="AK37" s="753"/>
      <c r="AL37" s="847"/>
      <c r="AM37" s="55">
        <f t="shared" si="8"/>
        <v>47693.98043842669</v>
      </c>
      <c r="AN37" s="56">
        <v>0</v>
      </c>
      <c r="AO37" s="57">
        <v>0</v>
      </c>
      <c r="AP37" s="58">
        <f>(AM37*100)/(AM37+AQ37)</f>
        <v>99.999999999999986</v>
      </c>
      <c r="AQ37" s="652">
        <f t="shared" si="10"/>
        <v>0</v>
      </c>
    </row>
    <row r="38" spans="2:43" ht="26.25" customHeight="1" x14ac:dyDescent="0.2">
      <c r="B38" s="152" t="s">
        <v>50</v>
      </c>
      <c r="C38" s="340">
        <f t="shared" si="16"/>
        <v>0</v>
      </c>
      <c r="D38" s="340">
        <f t="shared" si="16"/>
        <v>0</v>
      </c>
      <c r="E38" s="434">
        <f t="shared" si="16"/>
        <v>8271.7315361424025</v>
      </c>
      <c r="F38" s="434">
        <f t="shared" si="16"/>
        <v>1924.4716988292357</v>
      </c>
      <c r="G38" s="340">
        <f t="shared" si="16"/>
        <v>0</v>
      </c>
      <c r="H38" s="340">
        <f t="shared" si="16"/>
        <v>809.70633921598176</v>
      </c>
      <c r="I38" s="340">
        <f t="shared" si="16"/>
        <v>0</v>
      </c>
      <c r="J38" s="19">
        <f t="shared" si="16"/>
        <v>0</v>
      </c>
      <c r="K38" s="434">
        <f t="shared" si="16"/>
        <v>1148.4842018380359</v>
      </c>
      <c r="L38" s="434">
        <f t="shared" si="16"/>
        <v>1058.4537577833144</v>
      </c>
      <c r="M38" s="434">
        <f t="shared" si="16"/>
        <v>9541.4673322432918</v>
      </c>
      <c r="N38" s="434">
        <f t="shared" si="16"/>
        <v>0</v>
      </c>
      <c r="O38" s="434">
        <f t="shared" si="16"/>
        <v>0</v>
      </c>
      <c r="P38" s="340">
        <f t="shared" si="16"/>
        <v>0</v>
      </c>
      <c r="Q38" s="340">
        <f t="shared" si="16"/>
        <v>0</v>
      </c>
      <c r="R38" s="215">
        <f t="shared" si="18"/>
        <v>2591.7812102323114</v>
      </c>
      <c r="S38" s="437">
        <f>S37</f>
        <v>15851.818093437681</v>
      </c>
      <c r="T38" s="842">
        <f t="shared" si="19"/>
        <v>1354.8162687044305</v>
      </c>
      <c r="U38" s="437">
        <f t="shared" si="17"/>
        <v>5141.25</v>
      </c>
      <c r="V38" s="844">
        <f t="shared" si="17"/>
        <v>0</v>
      </c>
      <c r="W38" s="433">
        <f t="shared" si="17"/>
        <v>57.021173425578645</v>
      </c>
      <c r="X38" s="433">
        <f t="shared" si="17"/>
        <v>90.013414336426138</v>
      </c>
      <c r="Y38" s="433">
        <f t="shared" si="17"/>
        <v>12.619021256850305</v>
      </c>
      <c r="Z38" s="433">
        <f t="shared" si="17"/>
        <v>107.62781962657751</v>
      </c>
      <c r="AA38" s="433">
        <f t="shared" si="17"/>
        <v>483.46802583206653</v>
      </c>
      <c r="AB38" s="433">
        <f t="shared" si="17"/>
        <v>59.524542014994296</v>
      </c>
      <c r="AC38" s="433">
        <f t="shared" si="17"/>
        <v>28.14444776943941</v>
      </c>
      <c r="AD38" s="433">
        <f t="shared" si="17"/>
        <v>152.24568156038021</v>
      </c>
      <c r="AE38" s="846">
        <f t="shared" si="17"/>
        <v>364.15214288211746</v>
      </c>
      <c r="AF38" s="434">
        <f t="shared" si="17"/>
        <v>809.87663639893526</v>
      </c>
      <c r="AG38" s="434">
        <f t="shared" si="17"/>
        <v>1223.8974710225866</v>
      </c>
      <c r="AH38" s="434">
        <f t="shared" si="17"/>
        <v>539.89883569007316</v>
      </c>
      <c r="AI38" s="437">
        <f t="shared" si="17"/>
        <v>18.108267120716363</v>
      </c>
      <c r="AJ38" s="606"/>
      <c r="AK38" s="753"/>
      <c r="AL38" s="847"/>
      <c r="AM38" s="55">
        <f t="shared" si="8"/>
        <v>47693.98043842669</v>
      </c>
      <c r="AN38" s="56">
        <v>0</v>
      </c>
      <c r="AO38" s="57">
        <v>0</v>
      </c>
      <c r="AP38" s="58">
        <f t="shared" si="9"/>
        <v>99.999999999999986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 t="shared" ref="C39:Q39" si="20">C38</f>
        <v>0</v>
      </c>
      <c r="D39" s="340">
        <f t="shared" si="20"/>
        <v>0</v>
      </c>
      <c r="E39" s="434">
        <f t="shared" si="20"/>
        <v>8271.7315361424025</v>
      </c>
      <c r="F39" s="434">
        <f t="shared" si="20"/>
        <v>1924.4716988292357</v>
      </c>
      <c r="G39" s="340">
        <f t="shared" si="20"/>
        <v>0</v>
      </c>
      <c r="H39" s="340">
        <f t="shared" si="20"/>
        <v>809.70633921598176</v>
      </c>
      <c r="I39" s="340">
        <f t="shared" si="20"/>
        <v>0</v>
      </c>
      <c r="J39" s="19">
        <f t="shared" si="20"/>
        <v>0</v>
      </c>
      <c r="K39" s="434">
        <f t="shared" si="20"/>
        <v>1148.4842018380359</v>
      </c>
      <c r="L39" s="434">
        <f t="shared" si="20"/>
        <v>1058.4537577833144</v>
      </c>
      <c r="M39" s="434">
        <f t="shared" si="20"/>
        <v>9541.4673322432918</v>
      </c>
      <c r="N39" s="434">
        <f t="shared" si="20"/>
        <v>0</v>
      </c>
      <c r="O39" s="434">
        <f t="shared" si="20"/>
        <v>0</v>
      </c>
      <c r="P39" s="340">
        <f t="shared" si="20"/>
        <v>0</v>
      </c>
      <c r="Q39" s="340">
        <f t="shared" si="20"/>
        <v>0</v>
      </c>
      <c r="R39" s="215">
        <f t="shared" si="18"/>
        <v>2591.7812102323114</v>
      </c>
      <c r="S39" s="437">
        <f>S38</f>
        <v>15851.818093437681</v>
      </c>
      <c r="T39" s="842">
        <f t="shared" si="19"/>
        <v>1354.8162687044305</v>
      </c>
      <c r="U39" s="437">
        <f t="shared" ref="U39:AI39" si="21">U38</f>
        <v>5141.25</v>
      </c>
      <c r="V39" s="844">
        <f t="shared" si="21"/>
        <v>0</v>
      </c>
      <c r="W39" s="433">
        <f t="shared" si="21"/>
        <v>57.021173425578645</v>
      </c>
      <c r="X39" s="433">
        <f t="shared" si="21"/>
        <v>90.013414336426138</v>
      </c>
      <c r="Y39" s="433">
        <f t="shared" si="21"/>
        <v>12.619021256850305</v>
      </c>
      <c r="Z39" s="433">
        <f t="shared" si="21"/>
        <v>107.62781962657751</v>
      </c>
      <c r="AA39" s="433">
        <f t="shared" si="21"/>
        <v>483.46802583206653</v>
      </c>
      <c r="AB39" s="433">
        <f t="shared" si="21"/>
        <v>59.524542014994296</v>
      </c>
      <c r="AC39" s="433">
        <f t="shared" si="21"/>
        <v>28.14444776943941</v>
      </c>
      <c r="AD39" s="433">
        <f t="shared" si="21"/>
        <v>152.24568156038021</v>
      </c>
      <c r="AE39" s="846">
        <f t="shared" si="21"/>
        <v>364.15214288211746</v>
      </c>
      <c r="AF39" s="434">
        <f t="shared" si="21"/>
        <v>809.87663639893526</v>
      </c>
      <c r="AG39" s="434">
        <f t="shared" si="21"/>
        <v>1223.8974710225866</v>
      </c>
      <c r="AH39" s="434">
        <f t="shared" si="21"/>
        <v>539.89883569007316</v>
      </c>
      <c r="AI39" s="437">
        <f t="shared" si="21"/>
        <v>18.108267120716363</v>
      </c>
      <c r="AJ39" s="606"/>
      <c r="AK39" s="753"/>
      <c r="AL39" s="847"/>
      <c r="AM39" s="55">
        <f t="shared" si="8"/>
        <v>47693.98043842669</v>
      </c>
      <c r="AN39" s="56">
        <v>0</v>
      </c>
      <c r="AO39" s="57">
        <v>0</v>
      </c>
      <c r="AP39" s="58">
        <f t="shared" si="9"/>
        <v>99.999999999999986</v>
      </c>
      <c r="AQ39" s="652">
        <f t="shared" si="10"/>
        <v>0</v>
      </c>
    </row>
    <row r="40" spans="2:43" ht="26.25" customHeight="1" thickBot="1" x14ac:dyDescent="0.25">
      <c r="B40" s="153" t="s">
        <v>52</v>
      </c>
      <c r="C40" s="340">
        <f t="shared" ref="C40:Q40" si="22">C39</f>
        <v>0</v>
      </c>
      <c r="D40" s="340">
        <f t="shared" si="22"/>
        <v>0</v>
      </c>
      <c r="E40" s="434">
        <f t="shared" si="22"/>
        <v>8271.7315361424025</v>
      </c>
      <c r="F40" s="434">
        <f t="shared" si="22"/>
        <v>1924.4716988292357</v>
      </c>
      <c r="G40" s="340">
        <f t="shared" si="22"/>
        <v>0</v>
      </c>
      <c r="H40" s="340">
        <f t="shared" si="22"/>
        <v>809.70633921598176</v>
      </c>
      <c r="I40" s="340">
        <f t="shared" si="22"/>
        <v>0</v>
      </c>
      <c r="J40" s="19">
        <f t="shared" si="22"/>
        <v>0</v>
      </c>
      <c r="K40" s="434">
        <f t="shared" si="22"/>
        <v>1148.4842018380359</v>
      </c>
      <c r="L40" s="434">
        <f t="shared" si="22"/>
        <v>1058.4537577833144</v>
      </c>
      <c r="M40" s="434">
        <f t="shared" si="22"/>
        <v>9541.4673322432918</v>
      </c>
      <c r="N40" s="434">
        <f t="shared" si="22"/>
        <v>0</v>
      </c>
      <c r="O40" s="434">
        <f t="shared" si="22"/>
        <v>0</v>
      </c>
      <c r="P40" s="340">
        <f t="shared" si="22"/>
        <v>0</v>
      </c>
      <c r="Q40" s="340">
        <f t="shared" si="22"/>
        <v>0</v>
      </c>
      <c r="R40" s="215">
        <f t="shared" si="18"/>
        <v>2591.7812102323114</v>
      </c>
      <c r="S40" s="437">
        <f>S39</f>
        <v>15851.818093437681</v>
      </c>
      <c r="T40" s="842">
        <f t="shared" si="19"/>
        <v>1354.8162687044305</v>
      </c>
      <c r="U40" s="437">
        <f t="shared" ref="U40:AI40" si="23">U39</f>
        <v>5141.25</v>
      </c>
      <c r="V40" s="844">
        <f t="shared" si="23"/>
        <v>0</v>
      </c>
      <c r="W40" s="433">
        <f t="shared" si="23"/>
        <v>57.021173425578645</v>
      </c>
      <c r="X40" s="433">
        <f t="shared" si="23"/>
        <v>90.013414336426138</v>
      </c>
      <c r="Y40" s="433">
        <f t="shared" si="23"/>
        <v>12.619021256850305</v>
      </c>
      <c r="Z40" s="433">
        <f t="shared" si="23"/>
        <v>107.62781962657751</v>
      </c>
      <c r="AA40" s="433">
        <f t="shared" si="23"/>
        <v>483.46802583206653</v>
      </c>
      <c r="AB40" s="433">
        <f t="shared" si="23"/>
        <v>59.524542014994296</v>
      </c>
      <c r="AC40" s="433">
        <f t="shared" si="23"/>
        <v>28.14444776943941</v>
      </c>
      <c r="AD40" s="433">
        <f t="shared" si="23"/>
        <v>152.24568156038021</v>
      </c>
      <c r="AE40" s="846">
        <f t="shared" si="23"/>
        <v>364.15214288211746</v>
      </c>
      <c r="AF40" s="434">
        <f t="shared" si="23"/>
        <v>809.87663639893526</v>
      </c>
      <c r="AG40" s="434">
        <f t="shared" si="23"/>
        <v>1223.8974710225866</v>
      </c>
      <c r="AH40" s="434">
        <f t="shared" si="23"/>
        <v>539.89883569007316</v>
      </c>
      <c r="AI40" s="437">
        <f t="shared" si="23"/>
        <v>18.108267120716363</v>
      </c>
      <c r="AJ40" s="606"/>
      <c r="AK40" s="753"/>
      <c r="AL40" s="847"/>
      <c r="AM40" s="55">
        <f t="shared" si="8"/>
        <v>47693.98043842669</v>
      </c>
      <c r="AN40" s="112">
        <v>0</v>
      </c>
      <c r="AO40" s="113">
        <v>0</v>
      </c>
      <c r="AP40" s="65">
        <f t="shared" si="9"/>
        <v>99.999999999999986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4">SUM(C29:C40)</f>
        <v>0</v>
      </c>
      <c r="D41" s="446"/>
      <c r="E41" s="115">
        <f t="shared" si="24"/>
        <v>99260.778433708809</v>
      </c>
      <c r="F41" s="115">
        <f t="shared" si="24"/>
        <v>23093.660385950821</v>
      </c>
      <c r="G41" s="435">
        <f t="shared" si="24"/>
        <v>0</v>
      </c>
      <c r="H41" s="191">
        <f t="shared" si="24"/>
        <v>9716.4760705917815</v>
      </c>
      <c r="I41" s="191">
        <f t="shared" si="24"/>
        <v>0</v>
      </c>
      <c r="J41" s="195">
        <f>SUM(J29:J40)</f>
        <v>0</v>
      </c>
      <c r="K41" s="115">
        <f t="shared" si="24"/>
        <v>13781.810422056435</v>
      </c>
      <c r="L41" s="115">
        <f t="shared" si="24"/>
        <v>12701.445093399772</v>
      </c>
      <c r="M41" s="115">
        <f t="shared" si="24"/>
        <v>114497.60798691951</v>
      </c>
      <c r="N41" s="115">
        <f t="shared" si="24"/>
        <v>0</v>
      </c>
      <c r="O41" s="115">
        <f t="shared" si="24"/>
        <v>0</v>
      </c>
      <c r="P41" s="191">
        <f t="shared" si="24"/>
        <v>0</v>
      </c>
      <c r="Q41" s="191">
        <f t="shared" si="24"/>
        <v>0</v>
      </c>
      <c r="R41" s="115">
        <f t="shared" si="24"/>
        <v>31101.374522787737</v>
      </c>
      <c r="S41" s="118">
        <f t="shared" si="24"/>
        <v>190221.81712125216</v>
      </c>
      <c r="T41" s="843">
        <f>SUM(T29:T40)</f>
        <v>16257.79522445317</v>
      </c>
      <c r="U41" s="841">
        <f t="shared" si="24"/>
        <v>61695</v>
      </c>
      <c r="V41" s="706">
        <f t="shared" si="24"/>
        <v>0</v>
      </c>
      <c r="W41" s="119">
        <f t="shared" si="24"/>
        <v>684.25408110694389</v>
      </c>
      <c r="X41" s="119">
        <f t="shared" si="24"/>
        <v>1080.1609720371139</v>
      </c>
      <c r="Y41" s="119">
        <f t="shared" si="24"/>
        <v>151.42825508220366</v>
      </c>
      <c r="Z41" s="119">
        <f t="shared" si="24"/>
        <v>1291.5338355189303</v>
      </c>
      <c r="AA41" s="119">
        <f t="shared" si="24"/>
        <v>5801.616309984799</v>
      </c>
      <c r="AB41" s="119">
        <f t="shared" si="24"/>
        <v>714.29450417993132</v>
      </c>
      <c r="AC41" s="119">
        <f t="shared" si="24"/>
        <v>337.73337323327291</v>
      </c>
      <c r="AD41" s="119">
        <f t="shared" si="24"/>
        <v>1826.9481787245629</v>
      </c>
      <c r="AE41" s="121">
        <f t="shared" si="24"/>
        <v>4369.8257145854095</v>
      </c>
      <c r="AF41" s="183">
        <f t="shared" si="24"/>
        <v>9718.5196367872231</v>
      </c>
      <c r="AG41" s="120">
        <f t="shared" si="24"/>
        <v>14686.769652271039</v>
      </c>
      <c r="AH41" s="120">
        <f t="shared" si="24"/>
        <v>6478.7860282808797</v>
      </c>
      <c r="AI41" s="183">
        <f t="shared" si="24"/>
        <v>217.29920544859635</v>
      </c>
      <c r="AJ41" s="655">
        <f t="shared" si="24"/>
        <v>0</v>
      </c>
      <c r="AK41" s="119">
        <f t="shared" si="24"/>
        <v>0</v>
      </c>
      <c r="AL41" s="848">
        <f t="shared" si="24"/>
        <v>0</v>
      </c>
      <c r="AM41" s="67">
        <f t="shared" si="8"/>
        <v>572327.76526112016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291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 GIVOLETTO.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" thickBot="1" x14ac:dyDescent="0.25">
      <c r="B48" s="1064" t="s">
        <v>77</v>
      </c>
      <c r="C48" s="718" t="s">
        <v>4</v>
      </c>
      <c r="D48" s="718" t="s">
        <v>176</v>
      </c>
      <c r="E48" s="719" t="s">
        <v>5</v>
      </c>
      <c r="F48" s="721" t="s">
        <v>6</v>
      </c>
      <c r="G48" s="720" t="s">
        <v>212</v>
      </c>
      <c r="H48" s="722" t="s">
        <v>8</v>
      </c>
      <c r="I48" s="721" t="s">
        <v>9</v>
      </c>
      <c r="J48" s="731" t="s">
        <v>197</v>
      </c>
      <c r="K48" s="719" t="s">
        <v>11</v>
      </c>
      <c r="L48" s="719" t="s">
        <v>12</v>
      </c>
      <c r="M48" s="723" t="s">
        <v>13</v>
      </c>
      <c r="N48" s="723" t="s">
        <v>14</v>
      </c>
      <c r="O48" s="723" t="s">
        <v>8</v>
      </c>
      <c r="P48" s="438" t="s">
        <v>16</v>
      </c>
      <c r="Q48" s="438" t="s">
        <v>219</v>
      </c>
      <c r="R48" s="724" t="s">
        <v>18</v>
      </c>
      <c r="S48" s="732" t="s">
        <v>19</v>
      </c>
      <c r="T48" s="726" t="s">
        <v>20</v>
      </c>
      <c r="U48" s="724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744" t="s">
        <v>32</v>
      </c>
      <c r="AK48" s="646" t="s">
        <v>33</v>
      </c>
      <c r="AL48" s="202" t="s">
        <v>150</v>
      </c>
      <c r="AM48" s="647" t="s">
        <v>35</v>
      </c>
      <c r="AN48" s="648" t="s">
        <v>236</v>
      </c>
      <c r="AO48" s="649" t="s">
        <v>36</v>
      </c>
      <c r="AP48" s="650" t="s">
        <v>37</v>
      </c>
      <c r="AQ48" s="651" t="s">
        <v>38</v>
      </c>
    </row>
    <row r="49" spans="2:43" ht="13.5" thickBot="1" x14ac:dyDescent="0.25">
      <c r="B49" s="1065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6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2.5" customHeight="1" thickBot="1" x14ac:dyDescent="0.3">
      <c r="B50" s="738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 t="shared" ref="AP50:AP56" si="25">(AM50*100)/(AM50+AQ50)</f>
        <v>#DIV/0!</v>
      </c>
      <c r="AQ50" s="652">
        <f t="shared" ref="AQ50:AQ57" si="26">AN50+AO50</f>
        <v>0</v>
      </c>
    </row>
    <row r="51" spans="2:43" ht="26.25" customHeight="1" thickBot="1" x14ac:dyDescent="0.3">
      <c r="B51" s="468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7">SUM(AF51:AI51)</f>
        <v>0</v>
      </c>
      <c r="S51" s="220"/>
      <c r="T51" s="315">
        <f t="shared" ref="T51:T60" si="28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>SUM(C51:U51)</f>
        <v>0</v>
      </c>
      <c r="AN51" s="56"/>
      <c r="AO51" s="57"/>
      <c r="AP51" s="58" t="e">
        <f t="shared" si="25"/>
        <v>#DIV/0!</v>
      </c>
      <c r="AQ51" s="652">
        <f t="shared" si="26"/>
        <v>0</v>
      </c>
    </row>
    <row r="52" spans="2:43" ht="26.25" customHeight="1" thickBot="1" x14ac:dyDescent="0.3">
      <c r="B52" s="469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7"/>
        <v>0</v>
      </c>
      <c r="S52" s="220"/>
      <c r="T52" s="315">
        <f t="shared" si="28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ref="AM52:AM61" si="29">SUM(C52:U52)</f>
        <v>0</v>
      </c>
      <c r="AN52" s="56"/>
      <c r="AO52" s="57"/>
      <c r="AP52" s="58" t="e">
        <f t="shared" si="25"/>
        <v>#DIV/0!</v>
      </c>
      <c r="AQ52" s="652">
        <f t="shared" si="26"/>
        <v>0</v>
      </c>
    </row>
    <row r="53" spans="2:43" ht="26.25" customHeight="1" thickBot="1" x14ac:dyDescent="0.3">
      <c r="B53" s="469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7"/>
        <v>0</v>
      </c>
      <c r="S53" s="220"/>
      <c r="T53" s="315">
        <f t="shared" si="28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29"/>
        <v>0</v>
      </c>
      <c r="AN53" s="56"/>
      <c r="AO53" s="57"/>
      <c r="AP53" s="58" t="e">
        <f t="shared" si="25"/>
        <v>#DIV/0!</v>
      </c>
      <c r="AQ53" s="652">
        <f t="shared" si="26"/>
        <v>0</v>
      </c>
    </row>
    <row r="54" spans="2:43" ht="26.25" customHeight="1" thickBot="1" x14ac:dyDescent="0.3">
      <c r="B54" s="470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7"/>
        <v>0</v>
      </c>
      <c r="S54" s="220"/>
      <c r="T54" s="315">
        <f t="shared" si="28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29"/>
        <v>0</v>
      </c>
      <c r="AN54" s="56"/>
      <c r="AO54" s="57"/>
      <c r="AP54" s="58" t="e">
        <f t="shared" si="25"/>
        <v>#DIV/0!</v>
      </c>
      <c r="AQ54" s="652">
        <f t="shared" si="26"/>
        <v>0</v>
      </c>
    </row>
    <row r="55" spans="2:43" ht="26.25" customHeight="1" thickBot="1" x14ac:dyDescent="0.3">
      <c r="B55" s="151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7"/>
        <v>0</v>
      </c>
      <c r="S55" s="220"/>
      <c r="T55" s="315">
        <f t="shared" si="28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29"/>
        <v>0</v>
      </c>
      <c r="AN55" s="61"/>
      <c r="AO55" s="62"/>
      <c r="AP55" s="63" t="e">
        <f t="shared" si="25"/>
        <v>#DIV/0!</v>
      </c>
      <c r="AQ55" s="653">
        <f t="shared" si="26"/>
        <v>0</v>
      </c>
    </row>
    <row r="56" spans="2:43" ht="26.25" customHeight="1" thickBot="1" x14ac:dyDescent="0.3">
      <c r="B56" s="469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7"/>
        <v>0</v>
      </c>
      <c r="S56" s="220"/>
      <c r="T56" s="315">
        <f t="shared" si="28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29"/>
        <v>0</v>
      </c>
      <c r="AN56" s="56"/>
      <c r="AO56" s="57"/>
      <c r="AP56" s="58" t="e">
        <f t="shared" si="25"/>
        <v>#DIV/0!</v>
      </c>
      <c r="AQ56" s="652">
        <f t="shared" si="26"/>
        <v>0</v>
      </c>
    </row>
    <row r="57" spans="2:43" ht="26.25" customHeight="1" thickBot="1" x14ac:dyDescent="0.3">
      <c r="B57" s="468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7"/>
        <v>0</v>
      </c>
      <c r="S57" s="220"/>
      <c r="T57" s="315">
        <f t="shared" si="28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29"/>
        <v>0</v>
      </c>
      <c r="AN57" s="56"/>
      <c r="AO57" s="57"/>
      <c r="AP57" s="58" t="e">
        <f t="shared" ref="AP57:AP62" si="30">(AM57*100)/(AM57+AQ57)</f>
        <v>#DIV/0!</v>
      </c>
      <c r="AQ57" s="652">
        <f t="shared" si="26"/>
        <v>0</v>
      </c>
    </row>
    <row r="58" spans="2:43" ht="26.25" customHeight="1" thickBot="1" x14ac:dyDescent="0.3">
      <c r="B58" s="469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7"/>
        <v>0</v>
      </c>
      <c r="S58" s="220"/>
      <c r="T58" s="315">
        <f t="shared" si="28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29"/>
        <v>0</v>
      </c>
      <c r="AN58" s="56"/>
      <c r="AO58" s="57"/>
      <c r="AP58" s="58" t="e">
        <f t="shared" si="30"/>
        <v>#DIV/0!</v>
      </c>
      <c r="AQ58" s="652">
        <f>AN58+AO58</f>
        <v>0</v>
      </c>
    </row>
    <row r="59" spans="2:43" ht="26.25" customHeight="1" thickBot="1" x14ac:dyDescent="0.3">
      <c r="B59" s="469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7"/>
        <v>0</v>
      </c>
      <c r="S59" s="220"/>
      <c r="T59" s="315">
        <f t="shared" si="28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29"/>
        <v>0</v>
      </c>
      <c r="AN59" s="56"/>
      <c r="AO59" s="57"/>
      <c r="AP59" s="58" t="e">
        <f t="shared" si="30"/>
        <v>#DIV/0!</v>
      </c>
      <c r="AQ59" s="652">
        <f>AN59+AO59</f>
        <v>0</v>
      </c>
    </row>
    <row r="60" spans="2:43" ht="26.25" customHeight="1" thickBot="1" x14ac:dyDescent="0.3">
      <c r="B60" s="468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7"/>
        <v>0</v>
      </c>
      <c r="S60" s="220"/>
      <c r="T60" s="315">
        <f t="shared" si="28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 t="shared" si="29"/>
        <v>0</v>
      </c>
      <c r="AN60" s="56"/>
      <c r="AO60" s="57"/>
      <c r="AP60" s="58" t="e">
        <f t="shared" si="30"/>
        <v>#DIV/0!</v>
      </c>
      <c r="AQ60" s="652">
        <f>AN60+AO60</f>
        <v>0</v>
      </c>
    </row>
    <row r="61" spans="2:43" ht="26.25" customHeight="1" thickBot="1" x14ac:dyDescent="0.3">
      <c r="B61" s="470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52691</v>
      </c>
      <c r="L61" s="307"/>
      <c r="M61" s="309"/>
      <c r="N61" s="307"/>
      <c r="O61" s="307"/>
      <c r="P61" s="330"/>
      <c r="Q61" s="330"/>
      <c r="R61" s="304">
        <f t="shared" si="27"/>
        <v>1659</v>
      </c>
      <c r="S61" s="310"/>
      <c r="T61" s="315">
        <f>SUM(V61:AE61)</f>
        <v>3640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3640</v>
      </c>
      <c r="AE61" s="311">
        <v>0</v>
      </c>
      <c r="AF61" s="504"/>
      <c r="AG61" s="504">
        <v>1659</v>
      </c>
      <c r="AH61" s="504"/>
      <c r="AI61" s="504"/>
      <c r="AJ61" s="312"/>
      <c r="AK61" s="313"/>
      <c r="AL61" s="314"/>
      <c r="AM61" s="55">
        <f t="shared" si="29"/>
        <v>57990</v>
      </c>
      <c r="AN61" s="112"/>
      <c r="AO61" s="113"/>
      <c r="AP61" s="65">
        <f t="shared" si="30"/>
        <v>100</v>
      </c>
      <c r="AQ61" s="654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1">SUM(C50:C61)</f>
        <v>0</v>
      </c>
      <c r="D62" s="427"/>
      <c r="E62" s="115">
        <f t="shared" si="31"/>
        <v>0</v>
      </c>
      <c r="F62" s="191">
        <f t="shared" si="31"/>
        <v>0</v>
      </c>
      <c r="G62" s="115">
        <f t="shared" si="31"/>
        <v>0</v>
      </c>
      <c r="H62" s="191">
        <f t="shared" si="31"/>
        <v>0</v>
      </c>
      <c r="I62" s="191">
        <f t="shared" si="31"/>
        <v>0</v>
      </c>
      <c r="J62" s="191">
        <f>SUM(J50:J61)</f>
        <v>0</v>
      </c>
      <c r="K62" s="115">
        <f t="shared" si="31"/>
        <v>52691</v>
      </c>
      <c r="L62" s="115">
        <f t="shared" si="31"/>
        <v>0</v>
      </c>
      <c r="M62" s="115">
        <f t="shared" si="31"/>
        <v>0</v>
      </c>
      <c r="N62" s="115">
        <f t="shared" si="31"/>
        <v>0</v>
      </c>
      <c r="O62" s="115">
        <f t="shared" si="31"/>
        <v>0</v>
      </c>
      <c r="P62" s="191">
        <f t="shared" si="31"/>
        <v>0</v>
      </c>
      <c r="Q62" s="191">
        <f t="shared" si="31"/>
        <v>0</v>
      </c>
      <c r="R62" s="115">
        <f>SUM(R50:R61)</f>
        <v>1659</v>
      </c>
      <c r="S62" s="116">
        <f>SUM(S50:S61)</f>
        <v>0</v>
      </c>
      <c r="T62" s="117">
        <f>SUM(T50:T61)</f>
        <v>3640</v>
      </c>
      <c r="U62" s="118">
        <f t="shared" ref="U62:AL62" si="32">SUM(U50:U61)</f>
        <v>0</v>
      </c>
      <c r="V62" s="186">
        <f t="shared" si="32"/>
        <v>0</v>
      </c>
      <c r="W62" s="119">
        <f t="shared" si="32"/>
        <v>0</v>
      </c>
      <c r="X62" s="119">
        <f t="shared" si="32"/>
        <v>0</v>
      </c>
      <c r="Y62" s="119">
        <f t="shared" si="32"/>
        <v>0</v>
      </c>
      <c r="Z62" s="119">
        <f t="shared" si="32"/>
        <v>0</v>
      </c>
      <c r="AA62" s="119">
        <f t="shared" si="32"/>
        <v>0</v>
      </c>
      <c r="AB62" s="119">
        <f t="shared" si="32"/>
        <v>0</v>
      </c>
      <c r="AC62" s="119">
        <f t="shared" si="32"/>
        <v>0</v>
      </c>
      <c r="AD62" s="119">
        <f t="shared" si="32"/>
        <v>3640</v>
      </c>
      <c r="AE62" s="184">
        <f t="shared" si="32"/>
        <v>0</v>
      </c>
      <c r="AF62" s="184">
        <f t="shared" si="32"/>
        <v>0</v>
      </c>
      <c r="AG62" s="184">
        <f t="shared" si="32"/>
        <v>1659</v>
      </c>
      <c r="AH62" s="184">
        <f t="shared" si="32"/>
        <v>0</v>
      </c>
      <c r="AI62" s="184">
        <f t="shared" si="32"/>
        <v>0</v>
      </c>
      <c r="AJ62" s="183">
        <f t="shared" si="32"/>
        <v>0</v>
      </c>
      <c r="AK62" s="120">
        <f t="shared" si="32"/>
        <v>0</v>
      </c>
      <c r="AL62" s="121">
        <f t="shared" si="32"/>
        <v>0</v>
      </c>
      <c r="AM62" s="67">
        <f>SUM(C62:U62)</f>
        <v>57990</v>
      </c>
      <c r="AN62" s="122">
        <f>SUM(AN50:AN61)</f>
        <v>0</v>
      </c>
      <c r="AO62" s="123">
        <f>SUM(AO50:AO61)</f>
        <v>0</v>
      </c>
      <c r="AP62" s="68">
        <f t="shared" si="30"/>
        <v>100</v>
      </c>
      <c r="AQ62" s="124">
        <f>AN62+AO62</f>
        <v>0</v>
      </c>
    </row>
    <row r="63" spans="2:43" ht="26.25" customHeight="1" thickBot="1" x14ac:dyDescent="0.25">
      <c r="B63" s="639" t="s">
        <v>54</v>
      </c>
      <c r="C63" s="628">
        <v>0.83412037037037035</v>
      </c>
      <c r="D63" s="628" t="s">
        <v>220</v>
      </c>
      <c r="E63" s="629">
        <v>0.83473379629629629</v>
      </c>
      <c r="F63" s="629" t="s">
        <v>221</v>
      </c>
      <c r="G63" s="629" t="s">
        <v>213</v>
      </c>
      <c r="H63" s="629">
        <v>0.62577546296296294</v>
      </c>
      <c r="I63" s="629"/>
      <c r="J63" s="629" t="s">
        <v>198</v>
      </c>
      <c r="K63" s="629" t="s">
        <v>56</v>
      </c>
      <c r="L63" s="629" t="s">
        <v>222</v>
      </c>
      <c r="M63" s="629">
        <v>0.83446759259259251</v>
      </c>
      <c r="N63" s="629">
        <v>0.83415509259259257</v>
      </c>
      <c r="O63" s="629" t="s">
        <v>227</v>
      </c>
      <c r="P63" s="629" t="s">
        <v>214</v>
      </c>
      <c r="Q63" s="629" t="s">
        <v>238</v>
      </c>
      <c r="R63" s="629"/>
      <c r="S63" s="632">
        <v>0.83549768518518519</v>
      </c>
      <c r="T63" s="633"/>
      <c r="U63" s="638">
        <v>0.70906250000000004</v>
      </c>
      <c r="V63" s="740" t="s">
        <v>59</v>
      </c>
      <c r="W63" s="632">
        <v>0.83439814814814817</v>
      </c>
      <c r="X63" s="632">
        <v>0.54311342592592593</v>
      </c>
      <c r="Y63" s="632">
        <v>0.33552083333333332</v>
      </c>
      <c r="Z63" s="632" t="s">
        <v>60</v>
      </c>
      <c r="AA63" s="632">
        <v>0.33415509259259263</v>
      </c>
      <c r="AB63" s="632">
        <v>0.62581018518518516</v>
      </c>
      <c r="AC63" s="632">
        <v>0.83427083333333341</v>
      </c>
      <c r="AD63" s="632">
        <v>0.67084490740740732</v>
      </c>
      <c r="AE63" s="632">
        <v>0.6673958333333333</v>
      </c>
      <c r="AF63" s="741" t="s">
        <v>208</v>
      </c>
      <c r="AG63" s="634" t="s">
        <v>209</v>
      </c>
      <c r="AH63" s="634" t="s">
        <v>210</v>
      </c>
      <c r="AI63" s="745" t="s">
        <v>211</v>
      </c>
      <c r="AJ63" s="740">
        <v>0.6257638888888889</v>
      </c>
      <c r="AK63" s="376">
        <v>0.83543981481481477</v>
      </c>
      <c r="AL63" s="636">
        <v>0.83545138888888892</v>
      </c>
      <c r="AM63" s="374"/>
      <c r="AN63" s="375">
        <v>0.83542824074074085</v>
      </c>
      <c r="AO63" s="376">
        <v>0.83549768518518519</v>
      </c>
      <c r="AP63" s="746"/>
      <c r="AQ63" s="747"/>
    </row>
    <row r="64" spans="2:43" ht="36" customHeight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GIVOLETTO.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77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/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x14ac:dyDescent="0.2">
      <c r="B72" s="150" t="s">
        <v>41</v>
      </c>
      <c r="C72" s="261">
        <f t="shared" ref="C72:Q72" si="33">C29+C8+C50</f>
        <v>19500</v>
      </c>
      <c r="D72" s="261">
        <f t="shared" si="33"/>
        <v>0</v>
      </c>
      <c r="E72" s="79">
        <f t="shared" si="33"/>
        <v>12371.731536142403</v>
      </c>
      <c r="F72" s="524">
        <f t="shared" si="33"/>
        <v>13484.471698829235</v>
      </c>
      <c r="G72" s="524">
        <f t="shared" si="33"/>
        <v>2310</v>
      </c>
      <c r="H72" s="524">
        <f t="shared" si="33"/>
        <v>17929.706339215983</v>
      </c>
      <c r="I72" s="524">
        <f t="shared" si="33"/>
        <v>0</v>
      </c>
      <c r="J72" s="524">
        <f t="shared" si="33"/>
        <v>0</v>
      </c>
      <c r="K72" s="524">
        <f t="shared" si="33"/>
        <v>1278.4842018380359</v>
      </c>
      <c r="L72" s="524">
        <f t="shared" si="33"/>
        <v>1058.4537577833144</v>
      </c>
      <c r="M72" s="524">
        <f t="shared" si="33"/>
        <v>10521.467332243292</v>
      </c>
      <c r="N72" s="524">
        <f t="shared" si="33"/>
        <v>1240</v>
      </c>
      <c r="O72" s="524">
        <f t="shared" si="33"/>
        <v>0</v>
      </c>
      <c r="P72" s="524">
        <f t="shared" si="33"/>
        <v>8730</v>
      </c>
      <c r="Q72" s="524">
        <f t="shared" si="33"/>
        <v>40</v>
      </c>
      <c r="R72" s="524">
        <f>SUM(AF72:AI72)</f>
        <v>2841.7812102323114</v>
      </c>
      <c r="S72" s="665">
        <f t="shared" ref="S72:S83" si="34">S8+S29+S50</f>
        <v>16651.81809343768</v>
      </c>
      <c r="T72" s="867">
        <f>SUM(V72:AE72)</f>
        <v>1354.8162687044305</v>
      </c>
      <c r="U72" s="864">
        <f t="shared" ref="U72:AL72" si="35">U29+U8+U50</f>
        <v>5141.25</v>
      </c>
      <c r="V72" s="860">
        <f t="shared" si="35"/>
        <v>0</v>
      </c>
      <c r="W72" s="666">
        <f t="shared" si="35"/>
        <v>57.021173425578645</v>
      </c>
      <c r="X72" s="666">
        <f t="shared" si="35"/>
        <v>90.013414336426138</v>
      </c>
      <c r="Y72" s="666">
        <f t="shared" si="35"/>
        <v>12.619021256850305</v>
      </c>
      <c r="Z72" s="666">
        <f t="shared" si="35"/>
        <v>107.62781962657751</v>
      </c>
      <c r="AA72" s="666">
        <f t="shared" si="35"/>
        <v>483.46802583206653</v>
      </c>
      <c r="AB72" s="666">
        <f t="shared" si="35"/>
        <v>59.524542014994296</v>
      </c>
      <c r="AC72" s="666">
        <f t="shared" si="35"/>
        <v>28.14444776943941</v>
      </c>
      <c r="AD72" s="666">
        <f t="shared" si="35"/>
        <v>152.24568156038021</v>
      </c>
      <c r="AE72" s="861">
        <f t="shared" si="35"/>
        <v>364.15214288211746</v>
      </c>
      <c r="AF72" s="855">
        <f t="shared" si="35"/>
        <v>809.87663639893526</v>
      </c>
      <c r="AG72" s="688">
        <f t="shared" si="35"/>
        <v>1473.8974710225866</v>
      </c>
      <c r="AH72" s="688">
        <f t="shared" si="35"/>
        <v>539.89883569007316</v>
      </c>
      <c r="AI72" s="689">
        <f t="shared" si="35"/>
        <v>18.108267120716363</v>
      </c>
      <c r="AJ72" s="667">
        <f t="shared" si="35"/>
        <v>0</v>
      </c>
      <c r="AK72" s="851">
        <f t="shared" si="35"/>
        <v>0</v>
      </c>
      <c r="AL72" s="853">
        <f t="shared" si="35"/>
        <v>0</v>
      </c>
      <c r="AM72" s="100">
        <f>SUM(C72:S72)+T72+U72+AJ72+AK72+AL72</f>
        <v>114453.98043842666</v>
      </c>
      <c r="AN72" s="668">
        <f t="shared" ref="AN72:AO83" si="36">AN8</f>
        <v>30370</v>
      </c>
      <c r="AO72" s="669">
        <f t="shared" si="36"/>
        <v>0</v>
      </c>
      <c r="AP72" s="690">
        <f t="shared" ref="AP72:AP84" si="37">(AM72*100)/(AM72+AQ72)</f>
        <v>79.029715998648371</v>
      </c>
      <c r="AQ72" s="691">
        <f t="shared" ref="AQ72:AQ84" si="38">AN72+AO72</f>
        <v>30370</v>
      </c>
    </row>
    <row r="73" spans="2:43" x14ac:dyDescent="0.2">
      <c r="B73" s="151" t="s">
        <v>42</v>
      </c>
      <c r="C73" s="17">
        <f t="shared" ref="C73:Q73" si="39">C30+C9+C51</f>
        <v>17550</v>
      </c>
      <c r="D73" s="94">
        <f t="shared" si="39"/>
        <v>0</v>
      </c>
      <c r="E73" s="18">
        <f t="shared" si="39"/>
        <v>12331.731536142403</v>
      </c>
      <c r="F73" s="18">
        <f t="shared" si="39"/>
        <v>10704.471698829235</v>
      </c>
      <c r="G73" s="18">
        <f t="shared" si="39"/>
        <v>1140</v>
      </c>
      <c r="H73" s="18">
        <f t="shared" si="39"/>
        <v>8619.7063392159816</v>
      </c>
      <c r="I73" s="18">
        <f t="shared" si="39"/>
        <v>0</v>
      </c>
      <c r="J73" s="18">
        <f t="shared" si="39"/>
        <v>0</v>
      </c>
      <c r="K73" s="18">
        <f t="shared" si="39"/>
        <v>1308.4842018380359</v>
      </c>
      <c r="L73" s="18">
        <f t="shared" si="39"/>
        <v>1058.4537577833144</v>
      </c>
      <c r="M73" s="18">
        <f t="shared" si="39"/>
        <v>9951.4673322432918</v>
      </c>
      <c r="N73" s="18">
        <f t="shared" si="39"/>
        <v>840</v>
      </c>
      <c r="O73" s="18">
        <f t="shared" si="39"/>
        <v>0</v>
      </c>
      <c r="P73" s="18">
        <f t="shared" si="39"/>
        <v>8720</v>
      </c>
      <c r="Q73" s="18">
        <f t="shared" si="39"/>
        <v>20</v>
      </c>
      <c r="R73" s="18">
        <f t="shared" ref="R73:R83" si="40">SUM(AF73:AI73)</f>
        <v>2701.7812102323114</v>
      </c>
      <c r="S73" s="20">
        <f t="shared" si="34"/>
        <v>17671.81809343768</v>
      </c>
      <c r="T73" s="768">
        <f t="shared" ref="T73:T83" si="41">SUM(V73:AE73)</f>
        <v>1354.8162687044305</v>
      </c>
      <c r="U73" s="865">
        <f t="shared" ref="U73:AL73" si="42">U30+U9+U51</f>
        <v>5141.25</v>
      </c>
      <c r="V73" s="775">
        <f t="shared" si="42"/>
        <v>0</v>
      </c>
      <c r="W73" s="76">
        <f t="shared" si="42"/>
        <v>57.021173425578645</v>
      </c>
      <c r="X73" s="76">
        <f t="shared" si="42"/>
        <v>90.013414336426138</v>
      </c>
      <c r="Y73" s="76">
        <f t="shared" si="42"/>
        <v>12.619021256850305</v>
      </c>
      <c r="Z73" s="76">
        <f t="shared" si="42"/>
        <v>107.62781962657751</v>
      </c>
      <c r="AA73" s="76">
        <f t="shared" si="42"/>
        <v>483.46802583206653</v>
      </c>
      <c r="AB73" s="76">
        <f t="shared" si="42"/>
        <v>59.524542014994296</v>
      </c>
      <c r="AC73" s="76">
        <f t="shared" si="42"/>
        <v>28.14444776943941</v>
      </c>
      <c r="AD73" s="76">
        <f t="shared" si="42"/>
        <v>152.24568156038021</v>
      </c>
      <c r="AE73" s="765">
        <f t="shared" si="42"/>
        <v>364.15214288211746</v>
      </c>
      <c r="AF73" s="856">
        <f t="shared" si="42"/>
        <v>809.87663639893526</v>
      </c>
      <c r="AG73" s="500">
        <f t="shared" si="42"/>
        <v>1333.8974710225866</v>
      </c>
      <c r="AH73" s="500">
        <f t="shared" si="42"/>
        <v>539.89883569007316</v>
      </c>
      <c r="AI73" s="554">
        <f t="shared" si="42"/>
        <v>18.108267120716363</v>
      </c>
      <c r="AJ73" s="529">
        <f t="shared" si="42"/>
        <v>0</v>
      </c>
      <c r="AK73" s="793">
        <f t="shared" si="42"/>
        <v>0</v>
      </c>
      <c r="AL73" s="525">
        <f t="shared" si="42"/>
        <v>0</v>
      </c>
      <c r="AM73" s="22">
        <f t="shared" ref="AM73:AM82" si="43">SUM(C73:S73)+T73+U73+AJ73+AK73+AL73</f>
        <v>99113.98043842669</v>
      </c>
      <c r="AN73" s="102">
        <f t="shared" si="36"/>
        <v>22260</v>
      </c>
      <c r="AO73" s="24">
        <f t="shared" si="36"/>
        <v>0</v>
      </c>
      <c r="AP73" s="455">
        <f t="shared" si="37"/>
        <v>81.659990123424734</v>
      </c>
      <c r="AQ73" s="301">
        <f t="shared" si="38"/>
        <v>22260</v>
      </c>
    </row>
    <row r="74" spans="2:43" x14ac:dyDescent="0.2">
      <c r="B74" s="152" t="s">
        <v>43</v>
      </c>
      <c r="C74" s="17">
        <f t="shared" ref="C74:Q74" si="44">C31+C10+C52</f>
        <v>21940</v>
      </c>
      <c r="D74" s="94">
        <f t="shared" si="44"/>
        <v>0</v>
      </c>
      <c r="E74" s="18">
        <f t="shared" si="44"/>
        <v>15361.731536142403</v>
      </c>
      <c r="F74" s="18">
        <f t="shared" si="44"/>
        <v>14404.471698829235</v>
      </c>
      <c r="G74" s="18">
        <f t="shared" si="44"/>
        <v>2390</v>
      </c>
      <c r="H74" s="18">
        <f t="shared" si="44"/>
        <v>8829.7063392159816</v>
      </c>
      <c r="I74" s="18">
        <f t="shared" si="44"/>
        <v>0</v>
      </c>
      <c r="J74" s="18">
        <f t="shared" si="44"/>
        <v>0</v>
      </c>
      <c r="K74" s="18">
        <f t="shared" si="44"/>
        <v>1598.4842018380359</v>
      </c>
      <c r="L74" s="18">
        <f t="shared" si="44"/>
        <v>1058.4537577833144</v>
      </c>
      <c r="M74" s="18">
        <f t="shared" si="44"/>
        <v>10551.467332243292</v>
      </c>
      <c r="N74" s="18">
        <f t="shared" si="44"/>
        <v>1040</v>
      </c>
      <c r="O74" s="18">
        <f t="shared" si="44"/>
        <v>0</v>
      </c>
      <c r="P74" s="18">
        <f t="shared" si="44"/>
        <v>8940</v>
      </c>
      <c r="Q74" s="18">
        <f t="shared" si="44"/>
        <v>20</v>
      </c>
      <c r="R74" s="18">
        <f t="shared" si="40"/>
        <v>2721.7812102323114</v>
      </c>
      <c r="S74" s="20">
        <f t="shared" si="34"/>
        <v>16581.81809343768</v>
      </c>
      <c r="T74" s="768">
        <f t="shared" si="41"/>
        <v>1354.8162687044305</v>
      </c>
      <c r="U74" s="865">
        <f t="shared" ref="U74:AL74" si="45">U31+U10+U52</f>
        <v>5141.25</v>
      </c>
      <c r="V74" s="775">
        <f t="shared" si="45"/>
        <v>0</v>
      </c>
      <c r="W74" s="76">
        <f t="shared" si="45"/>
        <v>57.021173425578645</v>
      </c>
      <c r="X74" s="76">
        <f t="shared" si="45"/>
        <v>90.013414336426138</v>
      </c>
      <c r="Y74" s="76">
        <f t="shared" si="45"/>
        <v>12.619021256850305</v>
      </c>
      <c r="Z74" s="76">
        <f t="shared" si="45"/>
        <v>107.62781962657751</v>
      </c>
      <c r="AA74" s="76">
        <f t="shared" si="45"/>
        <v>483.46802583206653</v>
      </c>
      <c r="AB74" s="76">
        <f t="shared" si="45"/>
        <v>59.524542014994296</v>
      </c>
      <c r="AC74" s="76">
        <f t="shared" si="45"/>
        <v>28.14444776943941</v>
      </c>
      <c r="AD74" s="76">
        <f t="shared" si="45"/>
        <v>152.24568156038021</v>
      </c>
      <c r="AE74" s="765">
        <f t="shared" si="45"/>
        <v>364.15214288211746</v>
      </c>
      <c r="AF74" s="856">
        <f t="shared" si="45"/>
        <v>809.87663639893526</v>
      </c>
      <c r="AG74" s="500">
        <f t="shared" si="45"/>
        <v>1353.8974710225866</v>
      </c>
      <c r="AH74" s="500">
        <f t="shared" si="45"/>
        <v>539.89883569007316</v>
      </c>
      <c r="AI74" s="554">
        <f t="shared" si="45"/>
        <v>18.108267120716363</v>
      </c>
      <c r="AJ74" s="529">
        <f t="shared" si="45"/>
        <v>0</v>
      </c>
      <c r="AK74" s="793">
        <f t="shared" si="45"/>
        <v>0</v>
      </c>
      <c r="AL74" s="525">
        <f t="shared" si="45"/>
        <v>0</v>
      </c>
      <c r="AM74" s="22">
        <f t="shared" si="43"/>
        <v>111933.98043842669</v>
      </c>
      <c r="AN74" s="102">
        <f t="shared" si="36"/>
        <v>21410</v>
      </c>
      <c r="AO74" s="24">
        <f t="shared" si="36"/>
        <v>0</v>
      </c>
      <c r="AP74" s="455">
        <f t="shared" si="37"/>
        <v>83.943782141792042</v>
      </c>
      <c r="AQ74" s="301">
        <f t="shared" si="38"/>
        <v>21410</v>
      </c>
    </row>
    <row r="75" spans="2:43" x14ac:dyDescent="0.2">
      <c r="B75" s="152" t="s">
        <v>44</v>
      </c>
      <c r="C75" s="17">
        <f t="shared" ref="C75:Q75" si="46">C32+C11+C53</f>
        <v>19510</v>
      </c>
      <c r="D75" s="94">
        <f t="shared" si="46"/>
        <v>0</v>
      </c>
      <c r="E75" s="18">
        <f t="shared" si="46"/>
        <v>16081.731536142403</v>
      </c>
      <c r="F75" s="18">
        <f t="shared" si="46"/>
        <v>11444.471698829235</v>
      </c>
      <c r="G75" s="18">
        <f t="shared" si="46"/>
        <v>1830</v>
      </c>
      <c r="H75" s="18">
        <f t="shared" si="46"/>
        <v>16779.706339215983</v>
      </c>
      <c r="I75" s="18">
        <f t="shared" si="46"/>
        <v>0</v>
      </c>
      <c r="J75" s="18">
        <f t="shared" si="46"/>
        <v>0</v>
      </c>
      <c r="K75" s="18">
        <f t="shared" si="46"/>
        <v>1388.4842018380359</v>
      </c>
      <c r="L75" s="18">
        <f t="shared" si="46"/>
        <v>1058.4537577833144</v>
      </c>
      <c r="M75" s="18">
        <f t="shared" si="46"/>
        <v>9801.4673322432918</v>
      </c>
      <c r="N75" s="18">
        <f t="shared" si="46"/>
        <v>1520</v>
      </c>
      <c r="O75" s="18">
        <f t="shared" si="46"/>
        <v>0</v>
      </c>
      <c r="P75" s="18">
        <f t="shared" si="46"/>
        <v>9890</v>
      </c>
      <c r="Q75" s="18">
        <f t="shared" si="46"/>
        <v>20</v>
      </c>
      <c r="R75" s="18">
        <f t="shared" si="40"/>
        <v>2801.7812102323114</v>
      </c>
      <c r="S75" s="20">
        <f t="shared" si="34"/>
        <v>17181.81809343768</v>
      </c>
      <c r="T75" s="768">
        <f t="shared" si="41"/>
        <v>1354.8162687044305</v>
      </c>
      <c r="U75" s="865">
        <f t="shared" ref="U75:AL75" si="47">U32+U11+U53</f>
        <v>5141.25</v>
      </c>
      <c r="V75" s="775">
        <f t="shared" si="47"/>
        <v>0</v>
      </c>
      <c r="W75" s="76">
        <f t="shared" si="47"/>
        <v>57.021173425578645</v>
      </c>
      <c r="X75" s="76">
        <f t="shared" si="47"/>
        <v>90.013414336426138</v>
      </c>
      <c r="Y75" s="76">
        <f t="shared" si="47"/>
        <v>12.619021256850305</v>
      </c>
      <c r="Z75" s="76">
        <f t="shared" si="47"/>
        <v>107.62781962657751</v>
      </c>
      <c r="AA75" s="76">
        <f t="shared" si="47"/>
        <v>483.46802583206653</v>
      </c>
      <c r="AB75" s="76">
        <f t="shared" si="47"/>
        <v>59.524542014994296</v>
      </c>
      <c r="AC75" s="76">
        <f t="shared" si="47"/>
        <v>28.14444776943941</v>
      </c>
      <c r="AD75" s="76">
        <f t="shared" si="47"/>
        <v>152.24568156038021</v>
      </c>
      <c r="AE75" s="765">
        <f t="shared" si="47"/>
        <v>364.15214288211746</v>
      </c>
      <c r="AF75" s="856">
        <f t="shared" si="47"/>
        <v>809.87663639893526</v>
      </c>
      <c r="AG75" s="500">
        <f t="shared" si="47"/>
        <v>1433.8974710225866</v>
      </c>
      <c r="AH75" s="500">
        <f t="shared" si="47"/>
        <v>539.89883569007316</v>
      </c>
      <c r="AI75" s="554">
        <f t="shared" si="47"/>
        <v>18.108267120716363</v>
      </c>
      <c r="AJ75" s="529">
        <f t="shared" si="47"/>
        <v>0</v>
      </c>
      <c r="AK75" s="793">
        <f t="shared" si="47"/>
        <v>0</v>
      </c>
      <c r="AL75" s="525">
        <f t="shared" si="47"/>
        <v>0</v>
      </c>
      <c r="AM75" s="22">
        <f t="shared" si="43"/>
        <v>115803.98043842666</v>
      </c>
      <c r="AN75" s="102">
        <f t="shared" si="36"/>
        <v>19670</v>
      </c>
      <c r="AO75" s="24">
        <f t="shared" si="36"/>
        <v>0</v>
      </c>
      <c r="AP75" s="455">
        <f t="shared" si="37"/>
        <v>85.480606728802741</v>
      </c>
      <c r="AQ75" s="301">
        <f t="shared" si="38"/>
        <v>19670</v>
      </c>
    </row>
    <row r="76" spans="2:43" x14ac:dyDescent="0.2">
      <c r="B76" s="153" t="s">
        <v>45</v>
      </c>
      <c r="C76" s="17">
        <f t="shared" ref="C76:Q76" si="48">C33+C12+C54</f>
        <v>19260</v>
      </c>
      <c r="D76" s="94">
        <f t="shared" si="48"/>
        <v>0</v>
      </c>
      <c r="E76" s="18">
        <f t="shared" si="48"/>
        <v>21841.731536142404</v>
      </c>
      <c r="F76" s="18">
        <f t="shared" si="48"/>
        <v>11784.471698829235</v>
      </c>
      <c r="G76" s="18">
        <f t="shared" si="48"/>
        <v>3540</v>
      </c>
      <c r="H76" s="18">
        <f t="shared" si="48"/>
        <v>9429.7063392159816</v>
      </c>
      <c r="I76" s="18">
        <f t="shared" si="48"/>
        <v>0</v>
      </c>
      <c r="J76" s="18">
        <f t="shared" si="48"/>
        <v>0</v>
      </c>
      <c r="K76" s="18">
        <f t="shared" si="48"/>
        <v>1398.4842018380359</v>
      </c>
      <c r="L76" s="18">
        <f t="shared" si="48"/>
        <v>1058.4537577833144</v>
      </c>
      <c r="M76" s="18">
        <f t="shared" si="48"/>
        <v>10581.467332243292</v>
      </c>
      <c r="N76" s="18">
        <f t="shared" si="48"/>
        <v>2070</v>
      </c>
      <c r="O76" s="18">
        <f t="shared" si="48"/>
        <v>0</v>
      </c>
      <c r="P76" s="18">
        <f t="shared" si="48"/>
        <v>10240</v>
      </c>
      <c r="Q76" s="18">
        <f t="shared" si="48"/>
        <v>0</v>
      </c>
      <c r="R76" s="18">
        <f t="shared" si="40"/>
        <v>3071.7812102323114</v>
      </c>
      <c r="S76" s="20">
        <f t="shared" si="34"/>
        <v>16721.81809343768</v>
      </c>
      <c r="T76" s="768">
        <f t="shared" si="41"/>
        <v>1354.8162687044305</v>
      </c>
      <c r="U76" s="865">
        <f t="shared" ref="U76:AL76" si="49">U33+U12+U54</f>
        <v>5141.25</v>
      </c>
      <c r="V76" s="775">
        <f t="shared" si="49"/>
        <v>0</v>
      </c>
      <c r="W76" s="76">
        <f t="shared" si="49"/>
        <v>57.021173425578645</v>
      </c>
      <c r="X76" s="76">
        <f t="shared" si="49"/>
        <v>90.013414336426138</v>
      </c>
      <c r="Y76" s="76">
        <f t="shared" si="49"/>
        <v>12.619021256850305</v>
      </c>
      <c r="Z76" s="76">
        <f t="shared" si="49"/>
        <v>107.62781962657751</v>
      </c>
      <c r="AA76" s="76">
        <f t="shared" si="49"/>
        <v>483.46802583206653</v>
      </c>
      <c r="AB76" s="76">
        <f t="shared" si="49"/>
        <v>59.524542014994296</v>
      </c>
      <c r="AC76" s="76">
        <f t="shared" si="49"/>
        <v>28.14444776943941</v>
      </c>
      <c r="AD76" s="76">
        <f t="shared" si="49"/>
        <v>152.24568156038021</v>
      </c>
      <c r="AE76" s="765">
        <f t="shared" si="49"/>
        <v>364.15214288211746</v>
      </c>
      <c r="AF76" s="856">
        <f t="shared" si="49"/>
        <v>809.87663639893526</v>
      </c>
      <c r="AG76" s="500">
        <f t="shared" si="49"/>
        <v>1703.8974710225866</v>
      </c>
      <c r="AH76" s="500">
        <f t="shared" si="49"/>
        <v>539.89883569007316</v>
      </c>
      <c r="AI76" s="554">
        <f t="shared" si="49"/>
        <v>18.108267120716363</v>
      </c>
      <c r="AJ76" s="752">
        <f t="shared" si="49"/>
        <v>0</v>
      </c>
      <c r="AK76" s="852">
        <f t="shared" si="49"/>
        <v>0</v>
      </c>
      <c r="AL76" s="854">
        <f t="shared" si="49"/>
        <v>0</v>
      </c>
      <c r="AM76" s="22">
        <f t="shared" si="43"/>
        <v>117493.98043842666</v>
      </c>
      <c r="AN76" s="102">
        <f t="shared" si="36"/>
        <v>22710</v>
      </c>
      <c r="AO76" s="24">
        <f t="shared" si="36"/>
        <v>0</v>
      </c>
      <c r="AP76" s="455">
        <f t="shared" si="37"/>
        <v>83.802171715107946</v>
      </c>
      <c r="AQ76" s="301">
        <f t="shared" si="38"/>
        <v>22710</v>
      </c>
    </row>
    <row r="77" spans="2:43" x14ac:dyDescent="0.2">
      <c r="B77" s="151" t="s">
        <v>46</v>
      </c>
      <c r="C77" s="17">
        <f t="shared" ref="C77:Q77" si="50">C34+C13+C55</f>
        <v>22370</v>
      </c>
      <c r="D77" s="94">
        <f t="shared" si="50"/>
        <v>0</v>
      </c>
      <c r="E77" s="18">
        <f t="shared" si="50"/>
        <v>19901.731536142404</v>
      </c>
      <c r="F77" s="18">
        <f t="shared" si="50"/>
        <v>11804.471698829235</v>
      </c>
      <c r="G77" s="18">
        <f t="shared" si="50"/>
        <v>2510</v>
      </c>
      <c r="H77" s="18">
        <f t="shared" si="50"/>
        <v>17599.706339215983</v>
      </c>
      <c r="I77" s="18">
        <f t="shared" si="50"/>
        <v>0</v>
      </c>
      <c r="J77" s="18">
        <f t="shared" si="50"/>
        <v>0</v>
      </c>
      <c r="K77" s="18">
        <f t="shared" si="50"/>
        <v>1478.4842018380359</v>
      </c>
      <c r="L77" s="18">
        <f t="shared" si="50"/>
        <v>1058.4537577833144</v>
      </c>
      <c r="M77" s="18">
        <f t="shared" si="50"/>
        <v>10371.467332243292</v>
      </c>
      <c r="N77" s="18">
        <f t="shared" si="50"/>
        <v>2490</v>
      </c>
      <c r="O77" s="18">
        <f t="shared" si="50"/>
        <v>0</v>
      </c>
      <c r="P77" s="18">
        <f t="shared" si="50"/>
        <v>14600</v>
      </c>
      <c r="Q77" s="18">
        <f t="shared" si="50"/>
        <v>20</v>
      </c>
      <c r="R77" s="18">
        <f t="shared" si="40"/>
        <v>2881.7812102323114</v>
      </c>
      <c r="S77" s="20">
        <f t="shared" si="34"/>
        <v>17601.81809343768</v>
      </c>
      <c r="T77" s="768">
        <f t="shared" si="41"/>
        <v>1354.8162687044305</v>
      </c>
      <c r="U77" s="865">
        <f t="shared" ref="U77:AL77" si="51">U34+U13+U55</f>
        <v>5141.25</v>
      </c>
      <c r="V77" s="775">
        <f t="shared" si="51"/>
        <v>0</v>
      </c>
      <c r="W77" s="76">
        <f t="shared" si="51"/>
        <v>57.021173425578645</v>
      </c>
      <c r="X77" s="76">
        <f t="shared" si="51"/>
        <v>90.013414336426138</v>
      </c>
      <c r="Y77" s="76">
        <f t="shared" si="51"/>
        <v>12.619021256850305</v>
      </c>
      <c r="Z77" s="76">
        <f t="shared" si="51"/>
        <v>107.62781962657751</v>
      </c>
      <c r="AA77" s="76">
        <f t="shared" si="51"/>
        <v>483.46802583206653</v>
      </c>
      <c r="AB77" s="76">
        <f t="shared" si="51"/>
        <v>59.524542014994296</v>
      </c>
      <c r="AC77" s="76">
        <f t="shared" si="51"/>
        <v>28.14444776943941</v>
      </c>
      <c r="AD77" s="76">
        <f t="shared" si="51"/>
        <v>152.24568156038021</v>
      </c>
      <c r="AE77" s="765">
        <f t="shared" si="51"/>
        <v>364.15214288211746</v>
      </c>
      <c r="AF77" s="856">
        <f t="shared" si="51"/>
        <v>809.87663639893526</v>
      </c>
      <c r="AG77" s="500">
        <f t="shared" si="51"/>
        <v>1513.8974710225866</v>
      </c>
      <c r="AH77" s="500">
        <f t="shared" si="51"/>
        <v>539.89883569007316</v>
      </c>
      <c r="AI77" s="554">
        <f t="shared" si="51"/>
        <v>18.108267120716363</v>
      </c>
      <c r="AJ77" s="529">
        <f t="shared" si="51"/>
        <v>0</v>
      </c>
      <c r="AK77" s="793">
        <f t="shared" si="51"/>
        <v>0</v>
      </c>
      <c r="AL77" s="525">
        <f t="shared" si="51"/>
        <v>0</v>
      </c>
      <c r="AM77" s="22">
        <f t="shared" si="43"/>
        <v>131183.98043842666</v>
      </c>
      <c r="AN77" s="102">
        <f t="shared" si="36"/>
        <v>23200</v>
      </c>
      <c r="AO77" s="24">
        <f t="shared" si="36"/>
        <v>0</v>
      </c>
      <c r="AP77" s="455">
        <f t="shared" si="37"/>
        <v>84.972534110005725</v>
      </c>
      <c r="AQ77" s="301">
        <f t="shared" si="38"/>
        <v>23200</v>
      </c>
    </row>
    <row r="78" spans="2:43" x14ac:dyDescent="0.2">
      <c r="B78" s="152" t="s">
        <v>47</v>
      </c>
      <c r="C78" s="17">
        <f t="shared" ref="C78:Q78" si="52">C35+C14+C56</f>
        <v>20380</v>
      </c>
      <c r="D78" s="94">
        <f t="shared" si="52"/>
        <v>0</v>
      </c>
      <c r="E78" s="18">
        <f t="shared" si="52"/>
        <v>25361.731536142404</v>
      </c>
      <c r="F78" s="553">
        <f t="shared" si="52"/>
        <v>10684.471698829235</v>
      </c>
      <c r="G78" s="18">
        <f t="shared" si="52"/>
        <v>2010</v>
      </c>
      <c r="H78" s="18">
        <f t="shared" si="52"/>
        <v>10589.706339215982</v>
      </c>
      <c r="I78" s="553">
        <f t="shared" si="52"/>
        <v>0</v>
      </c>
      <c r="J78" s="553">
        <f t="shared" si="52"/>
        <v>0</v>
      </c>
      <c r="K78" s="553">
        <f t="shared" si="52"/>
        <v>1148.4842018380359</v>
      </c>
      <c r="L78" s="553">
        <f t="shared" si="52"/>
        <v>1058.4537577833144</v>
      </c>
      <c r="M78" s="553">
        <f t="shared" si="52"/>
        <v>10161.467332243292</v>
      </c>
      <c r="N78" s="553">
        <f t="shared" si="52"/>
        <v>1690</v>
      </c>
      <c r="O78" s="553">
        <f t="shared" si="52"/>
        <v>0</v>
      </c>
      <c r="P78" s="18">
        <f t="shared" si="52"/>
        <v>8800</v>
      </c>
      <c r="Q78" s="18">
        <f t="shared" si="52"/>
        <v>0</v>
      </c>
      <c r="R78" s="18">
        <f t="shared" si="40"/>
        <v>2661.7812102323114</v>
      </c>
      <c r="S78" s="20">
        <f t="shared" si="34"/>
        <v>16481.81809343768</v>
      </c>
      <c r="T78" s="768">
        <f t="shared" si="41"/>
        <v>1354.8162687044305</v>
      </c>
      <c r="U78" s="865">
        <f t="shared" ref="U78:AL78" si="53">U35+U14+U56</f>
        <v>5141.25</v>
      </c>
      <c r="V78" s="775">
        <f t="shared" si="53"/>
        <v>0</v>
      </c>
      <c r="W78" s="76">
        <f t="shared" si="53"/>
        <v>57.021173425578645</v>
      </c>
      <c r="X78" s="76">
        <f t="shared" si="53"/>
        <v>90.013414336426138</v>
      </c>
      <c r="Y78" s="76">
        <f t="shared" si="53"/>
        <v>12.619021256850305</v>
      </c>
      <c r="Z78" s="76">
        <f t="shared" si="53"/>
        <v>107.62781962657751</v>
      </c>
      <c r="AA78" s="76">
        <f t="shared" si="53"/>
        <v>483.46802583206653</v>
      </c>
      <c r="AB78" s="76">
        <f t="shared" si="53"/>
        <v>59.524542014994296</v>
      </c>
      <c r="AC78" s="76">
        <f t="shared" si="53"/>
        <v>28.14444776943941</v>
      </c>
      <c r="AD78" s="76">
        <f t="shared" si="53"/>
        <v>152.24568156038021</v>
      </c>
      <c r="AE78" s="765">
        <f t="shared" si="53"/>
        <v>364.15214288211746</v>
      </c>
      <c r="AF78" s="856">
        <f t="shared" si="53"/>
        <v>809.87663639893526</v>
      </c>
      <c r="AG78" s="500">
        <f t="shared" si="53"/>
        <v>1293.8974710225866</v>
      </c>
      <c r="AH78" s="500">
        <f t="shared" si="53"/>
        <v>539.89883569007316</v>
      </c>
      <c r="AI78" s="554">
        <f t="shared" si="53"/>
        <v>18.108267120716363</v>
      </c>
      <c r="AJ78" s="529">
        <f t="shared" si="53"/>
        <v>0</v>
      </c>
      <c r="AK78" s="793">
        <f t="shared" si="53"/>
        <v>0</v>
      </c>
      <c r="AL78" s="525">
        <f t="shared" si="53"/>
        <v>0</v>
      </c>
      <c r="AM78" s="22">
        <f t="shared" si="43"/>
        <v>117523.98043842666</v>
      </c>
      <c r="AN78" s="102">
        <f t="shared" si="36"/>
        <v>31120</v>
      </c>
      <c r="AO78" s="24">
        <f t="shared" si="36"/>
        <v>0</v>
      </c>
      <c r="AP78" s="455">
        <f t="shared" si="37"/>
        <v>79.064069794006258</v>
      </c>
      <c r="AQ78" s="301">
        <f t="shared" si="38"/>
        <v>31120</v>
      </c>
    </row>
    <row r="79" spans="2:43" x14ac:dyDescent="0.2">
      <c r="B79" s="151" t="s">
        <v>48</v>
      </c>
      <c r="C79" s="17">
        <f t="shared" ref="C79:Q79" si="54">C36+C15+C57</f>
        <v>19330</v>
      </c>
      <c r="D79" s="94">
        <f t="shared" si="54"/>
        <v>0</v>
      </c>
      <c r="E79" s="18">
        <f t="shared" si="54"/>
        <v>21041.731536142404</v>
      </c>
      <c r="F79" s="553">
        <f t="shared" si="54"/>
        <v>7534.4716988292357</v>
      </c>
      <c r="G79" s="18">
        <f t="shared" si="54"/>
        <v>1900</v>
      </c>
      <c r="H79" s="18">
        <f t="shared" si="54"/>
        <v>15369.706339215982</v>
      </c>
      <c r="I79" s="553">
        <f t="shared" si="54"/>
        <v>0</v>
      </c>
      <c r="J79" s="553">
        <f t="shared" si="54"/>
        <v>0</v>
      </c>
      <c r="K79" s="553">
        <f t="shared" si="54"/>
        <v>1298.4842018380359</v>
      </c>
      <c r="L79" s="553">
        <f t="shared" si="54"/>
        <v>1058.4537577833144</v>
      </c>
      <c r="M79" s="553">
        <f t="shared" si="54"/>
        <v>10891.467332243292</v>
      </c>
      <c r="N79" s="553">
        <f t="shared" si="54"/>
        <v>1190</v>
      </c>
      <c r="O79" s="553">
        <f t="shared" si="54"/>
        <v>0</v>
      </c>
      <c r="P79" s="18">
        <f t="shared" si="54"/>
        <v>7770</v>
      </c>
      <c r="Q79" s="18">
        <f t="shared" si="54"/>
        <v>0</v>
      </c>
      <c r="R79" s="18">
        <f t="shared" si="40"/>
        <v>2981.7812102323114</v>
      </c>
      <c r="S79" s="20">
        <f t="shared" si="34"/>
        <v>18346.81809343768</v>
      </c>
      <c r="T79" s="768">
        <f t="shared" si="41"/>
        <v>1354.8162687044305</v>
      </c>
      <c r="U79" s="865">
        <f t="shared" ref="U79:AL79" si="55">U36+U15+U57</f>
        <v>5141.25</v>
      </c>
      <c r="V79" s="775">
        <f t="shared" si="55"/>
        <v>0</v>
      </c>
      <c r="W79" s="76">
        <f t="shared" si="55"/>
        <v>57.021173425578645</v>
      </c>
      <c r="X79" s="76">
        <f t="shared" si="55"/>
        <v>90.013414336426138</v>
      </c>
      <c r="Y79" s="76">
        <f t="shared" si="55"/>
        <v>12.619021256850305</v>
      </c>
      <c r="Z79" s="76">
        <f t="shared" si="55"/>
        <v>107.62781962657751</v>
      </c>
      <c r="AA79" s="76">
        <f t="shared" si="55"/>
        <v>483.46802583206653</v>
      </c>
      <c r="AB79" s="76">
        <f t="shared" si="55"/>
        <v>59.524542014994296</v>
      </c>
      <c r="AC79" s="76">
        <f t="shared" si="55"/>
        <v>28.14444776943941</v>
      </c>
      <c r="AD79" s="76">
        <f t="shared" si="55"/>
        <v>152.24568156038021</v>
      </c>
      <c r="AE79" s="765">
        <f t="shared" si="55"/>
        <v>364.15214288211746</v>
      </c>
      <c r="AF79" s="856">
        <f t="shared" si="55"/>
        <v>809.87663639893526</v>
      </c>
      <c r="AG79" s="500">
        <f t="shared" si="55"/>
        <v>1613.8974710225866</v>
      </c>
      <c r="AH79" s="500">
        <f t="shared" si="55"/>
        <v>539.89883569007316</v>
      </c>
      <c r="AI79" s="554">
        <f t="shared" si="55"/>
        <v>18.108267120716363</v>
      </c>
      <c r="AJ79" s="529">
        <f t="shared" si="55"/>
        <v>0</v>
      </c>
      <c r="AK79" s="793">
        <f t="shared" si="55"/>
        <v>0</v>
      </c>
      <c r="AL79" s="525">
        <f t="shared" si="55"/>
        <v>0</v>
      </c>
      <c r="AM79" s="22">
        <f t="shared" si="43"/>
        <v>115208.98043842666</v>
      </c>
      <c r="AN79" s="102">
        <f t="shared" si="36"/>
        <v>18290</v>
      </c>
      <c r="AO79" s="24">
        <f t="shared" si="36"/>
        <v>0</v>
      </c>
      <c r="AP79" s="455">
        <f t="shared" si="37"/>
        <v>86.299520835340132</v>
      </c>
      <c r="AQ79" s="301">
        <f t="shared" si="38"/>
        <v>18290</v>
      </c>
    </row>
    <row r="80" spans="2:43" x14ac:dyDescent="0.2">
      <c r="B80" s="152" t="s">
        <v>49</v>
      </c>
      <c r="C80" s="17">
        <f t="shared" ref="C80:Q80" si="56">C37+C16+C58</f>
        <v>17520</v>
      </c>
      <c r="D80" s="94">
        <f t="shared" si="56"/>
        <v>0</v>
      </c>
      <c r="E80" s="18">
        <f t="shared" si="56"/>
        <v>21861.731536142404</v>
      </c>
      <c r="F80" s="553">
        <f t="shared" si="56"/>
        <v>18264.471698829235</v>
      </c>
      <c r="G80" s="18">
        <f t="shared" si="56"/>
        <v>2240</v>
      </c>
      <c r="H80" s="18">
        <f t="shared" si="56"/>
        <v>10219.706339215982</v>
      </c>
      <c r="I80" s="553">
        <f t="shared" si="56"/>
        <v>0</v>
      </c>
      <c r="J80" s="553">
        <f t="shared" si="56"/>
        <v>0</v>
      </c>
      <c r="K80" s="553">
        <f t="shared" si="56"/>
        <v>1358.4842018380359</v>
      </c>
      <c r="L80" s="553">
        <f t="shared" si="56"/>
        <v>1058.4537577833144</v>
      </c>
      <c r="M80" s="553">
        <f t="shared" si="56"/>
        <v>10401.467332243292</v>
      </c>
      <c r="N80" s="553">
        <f t="shared" si="56"/>
        <v>2390</v>
      </c>
      <c r="O80" s="553">
        <f t="shared" si="56"/>
        <v>0</v>
      </c>
      <c r="P80" s="18">
        <f t="shared" si="56"/>
        <v>9050</v>
      </c>
      <c r="Q80" s="18">
        <f t="shared" si="56"/>
        <v>0</v>
      </c>
      <c r="R80" s="18">
        <f t="shared" si="40"/>
        <v>2911.7812102323114</v>
      </c>
      <c r="S80" s="20">
        <f t="shared" si="34"/>
        <v>17071.81809343768</v>
      </c>
      <c r="T80" s="768">
        <f t="shared" si="41"/>
        <v>1354.8162687044305</v>
      </c>
      <c r="U80" s="865">
        <f t="shared" ref="U80:AL80" si="57">U37+U16+U58</f>
        <v>5141.25</v>
      </c>
      <c r="V80" s="775">
        <f t="shared" si="57"/>
        <v>0</v>
      </c>
      <c r="W80" s="76">
        <f t="shared" si="57"/>
        <v>57.021173425578645</v>
      </c>
      <c r="X80" s="76">
        <f t="shared" si="57"/>
        <v>90.013414336426138</v>
      </c>
      <c r="Y80" s="76">
        <f t="shared" si="57"/>
        <v>12.619021256850305</v>
      </c>
      <c r="Z80" s="76">
        <f t="shared" si="57"/>
        <v>107.62781962657751</v>
      </c>
      <c r="AA80" s="76">
        <f t="shared" si="57"/>
        <v>483.46802583206653</v>
      </c>
      <c r="AB80" s="76">
        <f t="shared" si="57"/>
        <v>59.524542014994296</v>
      </c>
      <c r="AC80" s="76">
        <f t="shared" si="57"/>
        <v>28.14444776943941</v>
      </c>
      <c r="AD80" s="76">
        <f t="shared" si="57"/>
        <v>152.24568156038021</v>
      </c>
      <c r="AE80" s="765">
        <f t="shared" si="57"/>
        <v>364.15214288211746</v>
      </c>
      <c r="AF80" s="856">
        <f t="shared" si="57"/>
        <v>809.87663639893526</v>
      </c>
      <c r="AG80" s="500">
        <f t="shared" si="57"/>
        <v>1543.8974710225866</v>
      </c>
      <c r="AH80" s="500">
        <f t="shared" si="57"/>
        <v>539.89883569007316</v>
      </c>
      <c r="AI80" s="554">
        <f t="shared" si="57"/>
        <v>18.108267120716363</v>
      </c>
      <c r="AJ80" s="529">
        <f t="shared" si="57"/>
        <v>0</v>
      </c>
      <c r="AK80" s="793">
        <f t="shared" si="57"/>
        <v>0</v>
      </c>
      <c r="AL80" s="525">
        <f t="shared" si="57"/>
        <v>0</v>
      </c>
      <c r="AM80" s="22">
        <f t="shared" si="43"/>
        <v>120843.98043842666</v>
      </c>
      <c r="AN80" s="102">
        <f t="shared" si="36"/>
        <v>22120</v>
      </c>
      <c r="AO80" s="24">
        <f t="shared" si="36"/>
        <v>0</v>
      </c>
      <c r="AP80" s="455">
        <f t="shared" si="37"/>
        <v>84.527571258043636</v>
      </c>
      <c r="AQ80" s="301">
        <f>AN80+AO80</f>
        <v>22120</v>
      </c>
    </row>
    <row r="81" spans="2:43" x14ac:dyDescent="0.2">
      <c r="B81" s="152" t="s">
        <v>50</v>
      </c>
      <c r="C81" s="17">
        <f t="shared" ref="C81:Q81" si="58">C38+C17+C59</f>
        <v>18010</v>
      </c>
      <c r="D81" s="94">
        <f t="shared" si="58"/>
        <v>0</v>
      </c>
      <c r="E81" s="18">
        <f t="shared" si="58"/>
        <v>17531.731536142404</v>
      </c>
      <c r="F81" s="553">
        <f t="shared" si="58"/>
        <v>9904.4716988292348</v>
      </c>
      <c r="G81" s="18">
        <f t="shared" si="58"/>
        <v>1890</v>
      </c>
      <c r="H81" s="18">
        <f t="shared" si="58"/>
        <v>15159.706339215982</v>
      </c>
      <c r="I81" s="553">
        <f t="shared" si="58"/>
        <v>0</v>
      </c>
      <c r="J81" s="553">
        <f t="shared" si="58"/>
        <v>0</v>
      </c>
      <c r="K81" s="553">
        <f t="shared" si="58"/>
        <v>1198.4842018380359</v>
      </c>
      <c r="L81" s="553">
        <f t="shared" si="58"/>
        <v>1058.4537577833144</v>
      </c>
      <c r="M81" s="553">
        <f t="shared" si="58"/>
        <v>10381.467332243292</v>
      </c>
      <c r="N81" s="553">
        <f t="shared" si="58"/>
        <v>1780</v>
      </c>
      <c r="O81" s="553">
        <f t="shared" si="58"/>
        <v>0</v>
      </c>
      <c r="P81" s="18">
        <f t="shared" si="58"/>
        <v>9890</v>
      </c>
      <c r="Q81" s="18">
        <f t="shared" si="58"/>
        <v>0</v>
      </c>
      <c r="R81" s="18">
        <f t="shared" si="40"/>
        <v>3111.7812102323114</v>
      </c>
      <c r="S81" s="20">
        <f t="shared" si="34"/>
        <v>21206.81809343768</v>
      </c>
      <c r="T81" s="768">
        <f t="shared" si="41"/>
        <v>1354.8162687044305</v>
      </c>
      <c r="U81" s="865">
        <f t="shared" ref="U81:AL81" si="59">U38+U17+U59</f>
        <v>5141.25</v>
      </c>
      <c r="V81" s="775">
        <f t="shared" si="59"/>
        <v>0</v>
      </c>
      <c r="W81" s="76">
        <f t="shared" si="59"/>
        <v>57.021173425578645</v>
      </c>
      <c r="X81" s="76">
        <f t="shared" si="59"/>
        <v>90.013414336426138</v>
      </c>
      <c r="Y81" s="76">
        <f t="shared" si="59"/>
        <v>12.619021256850305</v>
      </c>
      <c r="Z81" s="76">
        <f t="shared" si="59"/>
        <v>107.62781962657751</v>
      </c>
      <c r="AA81" s="76">
        <f t="shared" si="59"/>
        <v>483.46802583206653</v>
      </c>
      <c r="AB81" s="76">
        <f t="shared" si="59"/>
        <v>59.524542014994296</v>
      </c>
      <c r="AC81" s="76">
        <f t="shared" si="59"/>
        <v>28.14444776943941</v>
      </c>
      <c r="AD81" s="76">
        <f t="shared" si="59"/>
        <v>152.24568156038021</v>
      </c>
      <c r="AE81" s="765">
        <f t="shared" si="59"/>
        <v>364.15214288211746</v>
      </c>
      <c r="AF81" s="856">
        <f t="shared" si="59"/>
        <v>809.87663639893526</v>
      </c>
      <c r="AG81" s="500">
        <f t="shared" si="59"/>
        <v>1743.8974710225866</v>
      </c>
      <c r="AH81" s="500">
        <f t="shared" si="59"/>
        <v>539.89883569007316</v>
      </c>
      <c r="AI81" s="554">
        <f t="shared" si="59"/>
        <v>18.108267120716363</v>
      </c>
      <c r="AJ81" s="529">
        <f t="shared" si="59"/>
        <v>0</v>
      </c>
      <c r="AK81" s="793">
        <f t="shared" si="59"/>
        <v>0</v>
      </c>
      <c r="AL81" s="525">
        <f t="shared" si="59"/>
        <v>0</v>
      </c>
      <c r="AM81" s="22">
        <f t="shared" si="43"/>
        <v>117618.98043842669</v>
      </c>
      <c r="AN81" s="102">
        <f t="shared" si="36"/>
        <v>23445</v>
      </c>
      <c r="AO81" s="24">
        <f t="shared" si="36"/>
        <v>0</v>
      </c>
      <c r="AP81" s="455">
        <f t="shared" si="37"/>
        <v>83.379882003093229</v>
      </c>
      <c r="AQ81" s="301">
        <f t="shared" si="38"/>
        <v>23445</v>
      </c>
    </row>
    <row r="82" spans="2:43" x14ac:dyDescent="0.2">
      <c r="B82" s="151" t="s">
        <v>51</v>
      </c>
      <c r="C82" s="17">
        <f t="shared" ref="C82:Q82" si="60">C39+C18+C60</f>
        <v>22870</v>
      </c>
      <c r="D82" s="94">
        <f t="shared" si="60"/>
        <v>0</v>
      </c>
      <c r="E82" s="18">
        <f t="shared" si="60"/>
        <v>15051.731536142403</v>
      </c>
      <c r="F82" s="553">
        <f t="shared" si="60"/>
        <v>10564.471698829235</v>
      </c>
      <c r="G82" s="18">
        <f t="shared" si="60"/>
        <v>2570</v>
      </c>
      <c r="H82" s="18">
        <f t="shared" si="60"/>
        <v>10159.706339215982</v>
      </c>
      <c r="I82" s="553">
        <f t="shared" si="60"/>
        <v>0</v>
      </c>
      <c r="J82" s="553">
        <f t="shared" si="60"/>
        <v>0</v>
      </c>
      <c r="K82" s="553">
        <f t="shared" si="60"/>
        <v>1668.4842018380359</v>
      </c>
      <c r="L82" s="553">
        <f t="shared" si="60"/>
        <v>1058.4537577833144</v>
      </c>
      <c r="M82" s="553">
        <f t="shared" si="60"/>
        <v>11091.467332243292</v>
      </c>
      <c r="N82" s="553">
        <f t="shared" si="60"/>
        <v>1990</v>
      </c>
      <c r="O82" s="553">
        <f t="shared" si="60"/>
        <v>0</v>
      </c>
      <c r="P82" s="18">
        <f t="shared" si="60"/>
        <v>9190</v>
      </c>
      <c r="Q82" s="18">
        <f t="shared" si="60"/>
        <v>30</v>
      </c>
      <c r="R82" s="18">
        <f t="shared" si="40"/>
        <v>3071.7812102323114</v>
      </c>
      <c r="S82" s="20">
        <f t="shared" si="34"/>
        <v>17381.81809343768</v>
      </c>
      <c r="T82" s="768">
        <f t="shared" si="41"/>
        <v>1354.8162687044305</v>
      </c>
      <c r="U82" s="865">
        <f t="shared" ref="U82:AL82" si="61">U39+U18+U60</f>
        <v>5141.25</v>
      </c>
      <c r="V82" s="775">
        <f t="shared" si="61"/>
        <v>0</v>
      </c>
      <c r="W82" s="76">
        <f t="shared" si="61"/>
        <v>57.021173425578645</v>
      </c>
      <c r="X82" s="76">
        <f t="shared" si="61"/>
        <v>90.013414336426138</v>
      </c>
      <c r="Y82" s="76">
        <f t="shared" si="61"/>
        <v>12.619021256850305</v>
      </c>
      <c r="Z82" s="76">
        <f t="shared" si="61"/>
        <v>107.62781962657751</v>
      </c>
      <c r="AA82" s="76">
        <f t="shared" si="61"/>
        <v>483.46802583206653</v>
      </c>
      <c r="AB82" s="76">
        <f t="shared" si="61"/>
        <v>59.524542014994296</v>
      </c>
      <c r="AC82" s="76">
        <f t="shared" si="61"/>
        <v>28.14444776943941</v>
      </c>
      <c r="AD82" s="76">
        <f t="shared" si="61"/>
        <v>152.24568156038021</v>
      </c>
      <c r="AE82" s="765">
        <f t="shared" si="61"/>
        <v>364.15214288211746</v>
      </c>
      <c r="AF82" s="856">
        <f t="shared" si="61"/>
        <v>809.87663639893526</v>
      </c>
      <c r="AG82" s="500">
        <f t="shared" si="61"/>
        <v>1703.8974710225866</v>
      </c>
      <c r="AH82" s="500">
        <f t="shared" si="61"/>
        <v>539.89883569007316</v>
      </c>
      <c r="AI82" s="554">
        <f t="shared" si="61"/>
        <v>18.108267120716363</v>
      </c>
      <c r="AJ82" s="529">
        <f t="shared" si="61"/>
        <v>0</v>
      </c>
      <c r="AK82" s="793">
        <f t="shared" si="61"/>
        <v>0</v>
      </c>
      <c r="AL82" s="525">
        <f t="shared" si="61"/>
        <v>0</v>
      </c>
      <c r="AM82" s="22">
        <f t="shared" si="43"/>
        <v>113193.98043842669</v>
      </c>
      <c r="AN82" s="102">
        <f t="shared" si="36"/>
        <v>22490</v>
      </c>
      <c r="AO82" s="24">
        <f t="shared" si="36"/>
        <v>0</v>
      </c>
      <c r="AP82" s="455">
        <f t="shared" si="37"/>
        <v>83.424719758862068</v>
      </c>
      <c r="AQ82" s="301">
        <f t="shared" si="38"/>
        <v>22490</v>
      </c>
    </row>
    <row r="83" spans="2:43" ht="13.5" thickBot="1" x14ac:dyDescent="0.25">
      <c r="B83" s="154" t="s">
        <v>52</v>
      </c>
      <c r="C83" s="295">
        <f t="shared" ref="C83:Q83" si="62">C40+C19+C61</f>
        <v>19030</v>
      </c>
      <c r="D83" s="295">
        <f t="shared" si="62"/>
        <v>103920</v>
      </c>
      <c r="E83" s="98">
        <f t="shared" si="62"/>
        <v>11671.731536142403</v>
      </c>
      <c r="F83" s="623">
        <f t="shared" si="62"/>
        <v>11354.471698829235</v>
      </c>
      <c r="G83" s="98">
        <f t="shared" si="62"/>
        <v>1380</v>
      </c>
      <c r="H83" s="98">
        <f t="shared" si="62"/>
        <v>16019.706339215982</v>
      </c>
      <c r="I83" s="623">
        <f t="shared" si="62"/>
        <v>0</v>
      </c>
      <c r="J83" s="623">
        <f t="shared" si="62"/>
        <v>0</v>
      </c>
      <c r="K83" s="623">
        <f t="shared" si="62"/>
        <v>53869.484201838037</v>
      </c>
      <c r="L83" s="623">
        <f t="shared" si="62"/>
        <v>1058.4537577833144</v>
      </c>
      <c r="M83" s="623">
        <f t="shared" si="62"/>
        <v>9801.4673322432918</v>
      </c>
      <c r="N83" s="623">
        <f t="shared" si="62"/>
        <v>770</v>
      </c>
      <c r="O83" s="623">
        <f t="shared" si="62"/>
        <v>0</v>
      </c>
      <c r="P83" s="98">
        <f t="shared" si="62"/>
        <v>13150</v>
      </c>
      <c r="Q83" s="98">
        <f t="shared" si="62"/>
        <v>0</v>
      </c>
      <c r="R83" s="98">
        <f t="shared" si="40"/>
        <v>4530.7812102323105</v>
      </c>
      <c r="S83" s="296">
        <f t="shared" si="34"/>
        <v>18201.81809343768</v>
      </c>
      <c r="T83" s="868">
        <f t="shared" si="41"/>
        <v>4994.8162687044296</v>
      </c>
      <c r="U83" s="866">
        <f t="shared" ref="U83:AL83" si="63">U40+U19+U61</f>
        <v>5141.25</v>
      </c>
      <c r="V83" s="860">
        <f t="shared" si="63"/>
        <v>0</v>
      </c>
      <c r="W83" s="666">
        <f t="shared" si="63"/>
        <v>57.021173425578645</v>
      </c>
      <c r="X83" s="666">
        <f t="shared" si="63"/>
        <v>90.013414336426138</v>
      </c>
      <c r="Y83" s="666">
        <f t="shared" si="63"/>
        <v>12.619021256850305</v>
      </c>
      <c r="Z83" s="666">
        <f t="shared" si="63"/>
        <v>107.62781962657751</v>
      </c>
      <c r="AA83" s="666">
        <f t="shared" si="63"/>
        <v>483.46802583206653</v>
      </c>
      <c r="AB83" s="666">
        <f t="shared" si="63"/>
        <v>59.524542014994296</v>
      </c>
      <c r="AC83" s="666">
        <f t="shared" si="63"/>
        <v>28.14444776943941</v>
      </c>
      <c r="AD83" s="666">
        <f t="shared" si="63"/>
        <v>3792.24568156038</v>
      </c>
      <c r="AE83" s="861">
        <f t="shared" si="63"/>
        <v>364.15214288211746</v>
      </c>
      <c r="AF83" s="855">
        <f t="shared" si="63"/>
        <v>809.87663639893526</v>
      </c>
      <c r="AG83" s="688">
        <f t="shared" si="63"/>
        <v>3162.8974710225866</v>
      </c>
      <c r="AH83" s="688">
        <f t="shared" si="63"/>
        <v>539.89883569007316</v>
      </c>
      <c r="AI83" s="689">
        <f t="shared" si="63"/>
        <v>18.108267120716363</v>
      </c>
      <c r="AJ83" s="667">
        <f t="shared" si="63"/>
        <v>0</v>
      </c>
      <c r="AK83" s="851">
        <f t="shared" si="63"/>
        <v>0</v>
      </c>
      <c r="AL83" s="853">
        <f t="shared" si="63"/>
        <v>0</v>
      </c>
      <c r="AM83" s="461">
        <f>SUM(C83:S83)+T83+U83+AJ83+AK83+AL83</f>
        <v>274893.98043842666</v>
      </c>
      <c r="AN83" s="299">
        <f t="shared" si="36"/>
        <v>21300</v>
      </c>
      <c r="AO83" s="670">
        <f t="shared" si="36"/>
        <v>0</v>
      </c>
      <c r="AP83" s="671">
        <f t="shared" si="37"/>
        <v>92.808766751953669</v>
      </c>
      <c r="AQ83" s="692">
        <f t="shared" si="38"/>
        <v>21300</v>
      </c>
    </row>
    <row r="84" spans="2:43" s="462" customFormat="1" ht="26.25" customHeight="1" thickBot="1" x14ac:dyDescent="0.25">
      <c r="B84" s="265" t="s">
        <v>53</v>
      </c>
      <c r="C84" s="82">
        <f t="shared" ref="C84:AL84" si="64">SUM(C72:C83)</f>
        <v>237270</v>
      </c>
      <c r="D84" s="82">
        <f t="shared" si="64"/>
        <v>103920</v>
      </c>
      <c r="E84" s="83">
        <f>SUM(E72:E83)</f>
        <v>210410.77843370888</v>
      </c>
      <c r="F84" s="83">
        <f t="shared" si="64"/>
        <v>141933.66038595082</v>
      </c>
      <c r="G84" s="83">
        <f t="shared" si="64"/>
        <v>25710</v>
      </c>
      <c r="H84" s="83">
        <f t="shared" si="64"/>
        <v>156706.47607059177</v>
      </c>
      <c r="I84" s="83">
        <f t="shared" si="64"/>
        <v>0</v>
      </c>
      <c r="J84" s="83">
        <f>SUM(J72:J83)</f>
        <v>0</v>
      </c>
      <c r="K84" s="115">
        <f t="shared" si="64"/>
        <v>68992.810422056442</v>
      </c>
      <c r="L84" s="83">
        <f t="shared" si="64"/>
        <v>12701.445093399772</v>
      </c>
      <c r="M84" s="83">
        <f t="shared" si="64"/>
        <v>124507.60798691951</v>
      </c>
      <c r="N84" s="83">
        <f t="shared" si="64"/>
        <v>19010</v>
      </c>
      <c r="O84" s="83">
        <f t="shared" si="64"/>
        <v>0</v>
      </c>
      <c r="P84" s="83">
        <f t="shared" si="64"/>
        <v>118970</v>
      </c>
      <c r="Q84" s="83">
        <f t="shared" si="64"/>
        <v>150</v>
      </c>
      <c r="R84" s="83">
        <f t="shared" si="64"/>
        <v>36290.374522787737</v>
      </c>
      <c r="S84" s="84">
        <f t="shared" si="64"/>
        <v>211101.8171212521</v>
      </c>
      <c r="T84" s="769">
        <f t="shared" si="64"/>
        <v>19897.79522445317</v>
      </c>
      <c r="U84" s="772">
        <f t="shared" si="64"/>
        <v>61695</v>
      </c>
      <c r="V84" s="530">
        <f t="shared" si="64"/>
        <v>0</v>
      </c>
      <c r="W84" s="85">
        <f t="shared" si="64"/>
        <v>684.25408110694389</v>
      </c>
      <c r="X84" s="85">
        <f t="shared" si="64"/>
        <v>1080.1609720371139</v>
      </c>
      <c r="Y84" s="85">
        <f t="shared" si="64"/>
        <v>151.42825508220366</v>
      </c>
      <c r="Z84" s="85">
        <f t="shared" si="64"/>
        <v>1291.5338355189303</v>
      </c>
      <c r="AA84" s="85">
        <f t="shared" si="64"/>
        <v>5801.616309984799</v>
      </c>
      <c r="AB84" s="85">
        <f t="shared" si="64"/>
        <v>714.29450417993132</v>
      </c>
      <c r="AC84" s="85">
        <f t="shared" si="64"/>
        <v>337.73337323327291</v>
      </c>
      <c r="AD84" s="85">
        <f t="shared" si="64"/>
        <v>5466.9481787245622</v>
      </c>
      <c r="AE84" s="87">
        <f t="shared" si="64"/>
        <v>4369.8257145854095</v>
      </c>
      <c r="AF84" s="183">
        <f t="shared" si="64"/>
        <v>9718.5196367872231</v>
      </c>
      <c r="AG84" s="120">
        <f t="shared" si="64"/>
        <v>19875.769652271039</v>
      </c>
      <c r="AH84" s="419">
        <f t="shared" si="64"/>
        <v>6478.7860282808797</v>
      </c>
      <c r="AI84" s="183">
        <f t="shared" si="64"/>
        <v>217.29920544859635</v>
      </c>
      <c r="AJ84" s="530">
        <f t="shared" si="64"/>
        <v>0</v>
      </c>
      <c r="AK84" s="196">
        <f t="shared" si="64"/>
        <v>0</v>
      </c>
      <c r="AL84" s="598">
        <f t="shared" si="64"/>
        <v>0</v>
      </c>
      <c r="AM84" s="298">
        <f>SUM(C84:S84)+T84+U84+AJ84+AK84+AL84</f>
        <v>1549267.7652611204</v>
      </c>
      <c r="AN84" s="324">
        <f>SUM(AN72:AN83)</f>
        <v>278385</v>
      </c>
      <c r="AO84" s="266">
        <f>SUM(AO72:AO83)</f>
        <v>0</v>
      </c>
      <c r="AP84" s="454">
        <f t="shared" si="37"/>
        <v>84.768167931492911</v>
      </c>
      <c r="AQ84" s="200">
        <f t="shared" si="38"/>
        <v>278385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10" spans="2:10" ht="16.5" x14ac:dyDescent="0.25">
      <c r="B110" s="1074"/>
      <c r="C110" s="1074"/>
      <c r="D110" s="1074"/>
      <c r="E110" s="1074"/>
      <c r="F110" s="1074"/>
      <c r="G110" s="1074"/>
      <c r="H110" s="1074"/>
      <c r="I110" s="1074"/>
      <c r="J110" s="1074"/>
    </row>
    <row r="111" spans="2:10" ht="16.5" x14ac:dyDescent="0.25">
      <c r="B111" s="1073"/>
      <c r="C111" s="1073"/>
      <c r="D111" s="1073"/>
      <c r="E111" s="1073"/>
      <c r="F111" s="1073"/>
      <c r="G111" s="1073"/>
      <c r="H111" s="1073"/>
      <c r="I111" s="1073"/>
      <c r="J111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1:J111"/>
    <mergeCell ref="B67:AQ67"/>
    <mergeCell ref="B68:AQ68"/>
    <mergeCell ref="B110:J110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77505" r:id="rId4">
          <objectPr defaultSize="0" r:id="rId5">
            <anchor moveWithCells="1" sizeWithCells="1">
              <from>
                <xdr:col>1</xdr:col>
                <xdr:colOff>723900</xdr:colOff>
                <xdr:row>0</xdr:row>
                <xdr:rowOff>180975</xdr:rowOff>
              </from>
              <to>
                <xdr:col>2</xdr:col>
                <xdr:colOff>771525</xdr:colOff>
                <xdr:row>3</xdr:row>
                <xdr:rowOff>142875</xdr:rowOff>
              </to>
            </anchor>
          </objectPr>
        </oleObject>
      </mc:Choice>
      <mc:Fallback>
        <oleObject progId="Word.Document.8" shapeId="27750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S110"/>
  <sheetViews>
    <sheetView topLeftCell="P59" zoomScale="71" zoomScaleNormal="71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5.140625" style="1" customWidth="1"/>
    <col min="4" max="4" width="19.710937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2.8554687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256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78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40</v>
      </c>
      <c r="D8" s="295"/>
      <c r="E8" s="295"/>
      <c r="F8" s="295">
        <v>1080</v>
      </c>
      <c r="G8" s="295"/>
      <c r="H8" s="295">
        <v>1280</v>
      </c>
      <c r="I8" s="465"/>
      <c r="J8" s="18"/>
      <c r="K8" s="295"/>
      <c r="L8" s="465"/>
      <c r="M8" s="295"/>
      <c r="N8" s="295">
        <v>0</v>
      </c>
      <c r="O8" s="465"/>
      <c r="P8" s="295">
        <v>280</v>
      </c>
      <c r="Q8" s="295"/>
      <c r="R8" s="295">
        <f>SUM(AF8:AI8)</f>
        <v>0</v>
      </c>
      <c r="S8" s="497"/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/>
      <c r="AH8" s="494"/>
      <c r="AI8" s="835"/>
      <c r="AJ8" s="77"/>
      <c r="AK8" s="21"/>
      <c r="AL8" s="525"/>
      <c r="AM8" s="27">
        <f t="shared" ref="AM8:AM19" si="0">SUM(C8:S8)+U8+T8+AJ8+AK8+AL8</f>
        <v>2680</v>
      </c>
      <c r="AN8" s="896">
        <v>3560</v>
      </c>
      <c r="AO8" s="281">
        <v>0</v>
      </c>
      <c r="AP8" s="14">
        <f t="shared" ref="AP8:AP20" si="1">(AM8*100)/(AM8+AQ8)</f>
        <v>42.948717948717949</v>
      </c>
      <c r="AQ8" s="550">
        <f t="shared" ref="AQ8:AQ20" si="2">AN8+AO8</f>
        <v>3560</v>
      </c>
    </row>
    <row r="9" spans="2:43" ht="26.25" customHeight="1" x14ac:dyDescent="0.2">
      <c r="B9" s="151" t="s">
        <v>42</v>
      </c>
      <c r="C9" s="94">
        <v>0</v>
      </c>
      <c r="D9" s="295"/>
      <c r="E9" s="94"/>
      <c r="F9" s="94">
        <v>880</v>
      </c>
      <c r="G9" s="94"/>
      <c r="H9" s="94">
        <v>340</v>
      </c>
      <c r="I9" s="332"/>
      <c r="J9" s="18"/>
      <c r="K9" s="94"/>
      <c r="L9" s="332"/>
      <c r="M9" s="94"/>
      <c r="N9" s="94">
        <v>50</v>
      </c>
      <c r="O9" s="332"/>
      <c r="P9" s="18">
        <v>840</v>
      </c>
      <c r="Q9" s="18"/>
      <c r="R9" s="295">
        <f t="shared" ref="R9:R19" si="3">SUM(AF9:AI9)</f>
        <v>0</v>
      </c>
      <c r="S9" s="20"/>
      <c r="T9" s="771">
        <f t="shared" ref="T9:T19" si="4">SUM(V9:AE9)</f>
        <v>0</v>
      </c>
      <c r="U9" s="892"/>
      <c r="V9" s="467"/>
      <c r="W9" s="467"/>
      <c r="X9" s="467"/>
      <c r="Y9" s="467"/>
      <c r="Z9" s="467"/>
      <c r="AA9" s="467"/>
      <c r="AB9" s="467"/>
      <c r="AC9" s="467"/>
      <c r="AD9" s="477"/>
      <c r="AE9" s="512"/>
      <c r="AF9" s="17"/>
      <c r="AG9" s="18"/>
      <c r="AH9" s="18"/>
      <c r="AI9" s="520"/>
      <c r="AJ9" s="77"/>
      <c r="AK9" s="21"/>
      <c r="AL9" s="525"/>
      <c r="AM9" s="22">
        <f t="shared" si="0"/>
        <v>2110</v>
      </c>
      <c r="AN9" s="423">
        <v>3650</v>
      </c>
      <c r="AO9" s="24">
        <v>0</v>
      </c>
      <c r="AP9" s="25">
        <f t="shared" si="1"/>
        <v>36.631944444444443</v>
      </c>
      <c r="AQ9" s="301">
        <f t="shared" si="2"/>
        <v>3650</v>
      </c>
    </row>
    <row r="10" spans="2:43" ht="26.25" customHeight="1" x14ac:dyDescent="0.2">
      <c r="B10" s="152" t="s">
        <v>43</v>
      </c>
      <c r="C10" s="94">
        <v>0</v>
      </c>
      <c r="D10" s="295"/>
      <c r="E10" s="94"/>
      <c r="F10" s="94">
        <v>1000</v>
      </c>
      <c r="G10" s="94"/>
      <c r="H10" s="94">
        <v>1660</v>
      </c>
      <c r="I10" s="332"/>
      <c r="J10" s="18"/>
      <c r="K10" s="94"/>
      <c r="L10" s="332"/>
      <c r="M10" s="94"/>
      <c r="N10" s="94">
        <v>0</v>
      </c>
      <c r="O10" s="332"/>
      <c r="P10" s="18">
        <v>1640</v>
      </c>
      <c r="Q10" s="18"/>
      <c r="R10" s="295">
        <f t="shared" si="3"/>
        <v>0</v>
      </c>
      <c r="S10" s="20"/>
      <c r="T10" s="771">
        <f t="shared" si="4"/>
        <v>0</v>
      </c>
      <c r="U10" s="892"/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18"/>
      <c r="AH10" s="18"/>
      <c r="AI10" s="520"/>
      <c r="AJ10" s="181"/>
      <c r="AK10" s="180"/>
      <c r="AL10" s="526"/>
      <c r="AM10" s="22">
        <f t="shared" si="0"/>
        <v>4300</v>
      </c>
      <c r="AN10" s="423">
        <v>4180</v>
      </c>
      <c r="AO10" s="24">
        <v>0</v>
      </c>
      <c r="AP10" s="25">
        <f t="shared" si="1"/>
        <v>50.70754716981132</v>
      </c>
      <c r="AQ10" s="301">
        <f t="shared" si="2"/>
        <v>4180</v>
      </c>
    </row>
    <row r="11" spans="2:43" ht="26.25" customHeight="1" x14ac:dyDescent="0.2">
      <c r="B11" s="152" t="s">
        <v>44</v>
      </c>
      <c r="C11" s="94">
        <v>0</v>
      </c>
      <c r="D11" s="295"/>
      <c r="E11" s="94"/>
      <c r="F11" s="94">
        <v>1460</v>
      </c>
      <c r="G11" s="94"/>
      <c r="H11" s="94">
        <v>0</v>
      </c>
      <c r="I11" s="332"/>
      <c r="J11" s="18"/>
      <c r="K11" s="94"/>
      <c r="L11" s="332"/>
      <c r="M11" s="94"/>
      <c r="N11" s="94">
        <v>0</v>
      </c>
      <c r="O11" s="332"/>
      <c r="P11" s="18">
        <v>520</v>
      </c>
      <c r="Q11" s="18"/>
      <c r="R11" s="295">
        <f t="shared" si="3"/>
        <v>0</v>
      </c>
      <c r="S11" s="20"/>
      <c r="T11" s="771">
        <f t="shared" si="4"/>
        <v>0</v>
      </c>
      <c r="U11" s="892"/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18"/>
      <c r="AH11" s="18"/>
      <c r="AI11" s="520"/>
      <c r="AJ11" s="181"/>
      <c r="AK11" s="180"/>
      <c r="AL11" s="526"/>
      <c r="AM11" s="22">
        <f t="shared" si="0"/>
        <v>1980</v>
      </c>
      <c r="AN11" s="423">
        <v>8090</v>
      </c>
      <c r="AO11" s="24">
        <v>0</v>
      </c>
      <c r="AP11" s="25">
        <f t="shared" si="1"/>
        <v>19.662363455809334</v>
      </c>
      <c r="AQ11" s="301">
        <f t="shared" si="2"/>
        <v>8090</v>
      </c>
    </row>
    <row r="12" spans="2:43" ht="26.25" customHeight="1" x14ac:dyDescent="0.2">
      <c r="B12" s="153" t="s">
        <v>45</v>
      </c>
      <c r="C12" s="94">
        <v>0</v>
      </c>
      <c r="D12" s="295"/>
      <c r="E12" s="94"/>
      <c r="F12" s="94">
        <v>1110</v>
      </c>
      <c r="G12" s="94"/>
      <c r="H12" s="94">
        <v>2440</v>
      </c>
      <c r="I12" s="332"/>
      <c r="J12" s="18"/>
      <c r="K12" s="94"/>
      <c r="L12" s="332"/>
      <c r="M12" s="94"/>
      <c r="N12" s="94">
        <v>180</v>
      </c>
      <c r="O12" s="332"/>
      <c r="P12" s="18">
        <v>1900</v>
      </c>
      <c r="Q12" s="18"/>
      <c r="R12" s="295">
        <f t="shared" si="3"/>
        <v>0</v>
      </c>
      <c r="S12" s="20">
        <v>2820</v>
      </c>
      <c r="T12" s="771">
        <f t="shared" si="4"/>
        <v>0</v>
      </c>
      <c r="U12" s="892"/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18"/>
      <c r="AH12" s="18"/>
      <c r="AI12" s="520"/>
      <c r="AJ12" s="181"/>
      <c r="AK12" s="180"/>
      <c r="AL12" s="526"/>
      <c r="AM12" s="22">
        <f t="shared" si="0"/>
        <v>8450</v>
      </c>
      <c r="AN12" s="423">
        <v>8380</v>
      </c>
      <c r="AO12" s="24">
        <v>0</v>
      </c>
      <c r="AP12" s="25">
        <f t="shared" si="1"/>
        <v>50.207961972667853</v>
      </c>
      <c r="AQ12" s="301">
        <f t="shared" si="2"/>
        <v>8380</v>
      </c>
    </row>
    <row r="13" spans="2:43" ht="26.25" customHeight="1" x14ac:dyDescent="0.2">
      <c r="B13" s="151" t="s">
        <v>46</v>
      </c>
      <c r="C13" s="95">
        <v>0</v>
      </c>
      <c r="D13" s="95"/>
      <c r="E13" s="95">
        <v>9140</v>
      </c>
      <c r="F13" s="95">
        <v>710</v>
      </c>
      <c r="G13" s="95"/>
      <c r="H13" s="95">
        <v>280</v>
      </c>
      <c r="I13" s="277"/>
      <c r="J13" s="18"/>
      <c r="K13" s="18"/>
      <c r="L13" s="277"/>
      <c r="M13" s="18"/>
      <c r="N13" s="18">
        <v>110</v>
      </c>
      <c r="O13" s="277"/>
      <c r="P13" s="18">
        <v>720</v>
      </c>
      <c r="Q13" s="18"/>
      <c r="R13" s="295">
        <f t="shared" si="3"/>
        <v>0</v>
      </c>
      <c r="S13" s="30">
        <v>2500</v>
      </c>
      <c r="T13" s="771">
        <f t="shared" si="4"/>
        <v>0</v>
      </c>
      <c r="U13" s="892"/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8"/>
      <c r="AH13" s="18"/>
      <c r="AI13" s="520"/>
      <c r="AJ13" s="573"/>
      <c r="AK13" s="271"/>
      <c r="AL13" s="694"/>
      <c r="AM13" s="22">
        <f t="shared" si="0"/>
        <v>13460</v>
      </c>
      <c r="AN13" s="422">
        <v>7020</v>
      </c>
      <c r="AO13" s="31">
        <v>0</v>
      </c>
      <c r="AP13" s="32">
        <f t="shared" si="1"/>
        <v>65.72265625</v>
      </c>
      <c r="AQ13" s="620">
        <f t="shared" si="2"/>
        <v>7020</v>
      </c>
    </row>
    <row r="14" spans="2:43" ht="26.25" customHeight="1" x14ac:dyDescent="0.2">
      <c r="B14" s="152" t="s">
        <v>47</v>
      </c>
      <c r="C14" s="94">
        <v>0</v>
      </c>
      <c r="D14" s="94"/>
      <c r="E14" s="94">
        <v>7660</v>
      </c>
      <c r="F14" s="94">
        <v>370</v>
      </c>
      <c r="G14" s="94"/>
      <c r="H14" s="94">
        <v>2100</v>
      </c>
      <c r="I14" s="277"/>
      <c r="J14" s="18"/>
      <c r="K14" s="18"/>
      <c r="L14" s="277"/>
      <c r="M14" s="18"/>
      <c r="N14" s="18">
        <v>0</v>
      </c>
      <c r="O14" s="277"/>
      <c r="P14" s="18">
        <v>600</v>
      </c>
      <c r="Q14" s="18"/>
      <c r="R14" s="295">
        <f t="shared" si="3"/>
        <v>0</v>
      </c>
      <c r="S14" s="20">
        <v>2440</v>
      </c>
      <c r="T14" s="771">
        <f t="shared" si="4"/>
        <v>0</v>
      </c>
      <c r="U14" s="892"/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8"/>
      <c r="AH14" s="18"/>
      <c r="AI14" s="520"/>
      <c r="AJ14" s="77"/>
      <c r="AK14" s="21"/>
      <c r="AL14" s="525"/>
      <c r="AM14" s="22">
        <f t="shared" si="0"/>
        <v>13170</v>
      </c>
      <c r="AN14" s="423">
        <v>12130</v>
      </c>
      <c r="AO14" s="24">
        <v>0</v>
      </c>
      <c r="AP14" s="25">
        <f t="shared" si="1"/>
        <v>52.055335968379445</v>
      </c>
      <c r="AQ14" s="301">
        <f t="shared" si="2"/>
        <v>12130</v>
      </c>
    </row>
    <row r="15" spans="2:43" ht="26.25" customHeight="1" x14ac:dyDescent="0.2">
      <c r="B15" s="151" t="s">
        <v>48</v>
      </c>
      <c r="C15" s="94">
        <v>0</v>
      </c>
      <c r="D15" s="94"/>
      <c r="E15" s="94">
        <v>4460</v>
      </c>
      <c r="F15" s="94">
        <v>1000</v>
      </c>
      <c r="G15" s="94"/>
      <c r="H15" s="94">
        <v>1280</v>
      </c>
      <c r="I15" s="277"/>
      <c r="J15" s="18"/>
      <c r="K15" s="18"/>
      <c r="L15" s="608"/>
      <c r="M15" s="18"/>
      <c r="N15" s="18">
        <v>0</v>
      </c>
      <c r="O15" s="608"/>
      <c r="P15" s="18">
        <v>690</v>
      </c>
      <c r="Q15" s="18"/>
      <c r="R15" s="295">
        <f t="shared" si="3"/>
        <v>0</v>
      </c>
      <c r="S15" s="20">
        <v>1610</v>
      </c>
      <c r="T15" s="771">
        <f t="shared" si="4"/>
        <v>0</v>
      </c>
      <c r="U15" s="892"/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8"/>
      <c r="AH15" s="18"/>
      <c r="AI15" s="520"/>
      <c r="AJ15" s="77"/>
      <c r="AK15" s="21"/>
      <c r="AL15" s="525"/>
      <c r="AM15" s="22">
        <f t="shared" si="0"/>
        <v>9040</v>
      </c>
      <c r="AN15" s="423">
        <v>17110</v>
      </c>
      <c r="AO15" s="24">
        <v>0</v>
      </c>
      <c r="AP15" s="25">
        <f t="shared" si="1"/>
        <v>34.569789674952197</v>
      </c>
      <c r="AQ15" s="301">
        <f t="shared" si="2"/>
        <v>17110</v>
      </c>
    </row>
    <row r="16" spans="2:43" ht="26.25" customHeight="1" x14ac:dyDescent="0.2">
      <c r="B16" s="152" t="s">
        <v>49</v>
      </c>
      <c r="C16" s="94">
        <v>0</v>
      </c>
      <c r="D16" s="94"/>
      <c r="E16" s="94">
        <v>0</v>
      </c>
      <c r="F16" s="94">
        <v>690</v>
      </c>
      <c r="G16" s="94"/>
      <c r="H16" s="94">
        <v>530</v>
      </c>
      <c r="I16" s="277"/>
      <c r="J16" s="18"/>
      <c r="K16" s="18"/>
      <c r="L16" s="608"/>
      <c r="M16" s="18"/>
      <c r="N16" s="18">
        <v>240</v>
      </c>
      <c r="O16" s="608"/>
      <c r="P16" s="18">
        <v>1100</v>
      </c>
      <c r="Q16" s="18"/>
      <c r="R16" s="295">
        <f t="shared" si="3"/>
        <v>0</v>
      </c>
      <c r="S16" s="20">
        <v>3360</v>
      </c>
      <c r="T16" s="771">
        <f t="shared" si="4"/>
        <v>0</v>
      </c>
      <c r="U16" s="892"/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8"/>
      <c r="AH16" s="18"/>
      <c r="AI16" s="520"/>
      <c r="AJ16" s="77"/>
      <c r="AK16" s="21"/>
      <c r="AL16" s="525"/>
      <c r="AM16" s="22">
        <f t="shared" si="0"/>
        <v>5920</v>
      </c>
      <c r="AN16" s="423">
        <v>7080</v>
      </c>
      <c r="AO16" s="24">
        <v>0</v>
      </c>
      <c r="AP16" s="25">
        <f t="shared" si="1"/>
        <v>45.53846153846154</v>
      </c>
      <c r="AQ16" s="301">
        <f t="shared" si="2"/>
        <v>7080</v>
      </c>
    </row>
    <row r="17" spans="2:43" ht="26.25" customHeight="1" x14ac:dyDescent="0.2">
      <c r="B17" s="152" t="s">
        <v>50</v>
      </c>
      <c r="C17" s="94">
        <v>230</v>
      </c>
      <c r="D17" s="94"/>
      <c r="E17" s="94">
        <v>2920</v>
      </c>
      <c r="F17" s="94">
        <v>600</v>
      </c>
      <c r="G17" s="94"/>
      <c r="H17" s="94">
        <v>490</v>
      </c>
      <c r="I17" s="277"/>
      <c r="J17" s="18"/>
      <c r="K17" s="18"/>
      <c r="L17" s="608"/>
      <c r="M17" s="18"/>
      <c r="N17" s="18">
        <v>0</v>
      </c>
      <c r="O17" s="608"/>
      <c r="P17" s="18">
        <v>460</v>
      </c>
      <c r="Q17" s="18"/>
      <c r="R17" s="295">
        <f t="shared" si="3"/>
        <v>0</v>
      </c>
      <c r="S17" s="20">
        <v>0</v>
      </c>
      <c r="T17" s="771">
        <f t="shared" si="4"/>
        <v>0</v>
      </c>
      <c r="U17" s="892"/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/>
      <c r="AG17" s="18"/>
      <c r="AH17" s="18"/>
      <c r="AI17" s="520"/>
      <c r="AJ17" s="77"/>
      <c r="AK17" s="21"/>
      <c r="AL17" s="525"/>
      <c r="AM17" s="22">
        <f t="shared" si="0"/>
        <v>4700</v>
      </c>
      <c r="AN17" s="423">
        <v>5090</v>
      </c>
      <c r="AO17" s="24">
        <v>0</v>
      </c>
      <c r="AP17" s="25">
        <f t="shared" si="1"/>
        <v>48.008171603677219</v>
      </c>
      <c r="AQ17" s="301">
        <f t="shared" si="2"/>
        <v>5090</v>
      </c>
    </row>
    <row r="18" spans="2:43" ht="26.25" customHeight="1" x14ac:dyDescent="0.2">
      <c r="B18" s="151" t="s">
        <v>51</v>
      </c>
      <c r="C18" s="94">
        <v>320</v>
      </c>
      <c r="D18" s="94"/>
      <c r="E18" s="94">
        <v>0</v>
      </c>
      <c r="F18" s="94">
        <v>490</v>
      </c>
      <c r="G18" s="94">
        <v>0</v>
      </c>
      <c r="H18" s="94">
        <v>480</v>
      </c>
      <c r="I18" s="277"/>
      <c r="J18" s="18">
        <v>0</v>
      </c>
      <c r="K18" s="18"/>
      <c r="L18" s="608"/>
      <c r="M18" s="18"/>
      <c r="N18" s="18">
        <v>180</v>
      </c>
      <c r="O18" s="608"/>
      <c r="P18" s="18">
        <v>340</v>
      </c>
      <c r="Q18" s="18">
        <v>0</v>
      </c>
      <c r="R18" s="295">
        <f t="shared" si="3"/>
        <v>0</v>
      </c>
      <c r="S18" s="20">
        <v>0</v>
      </c>
      <c r="T18" s="771">
        <f t="shared" si="4"/>
        <v>0</v>
      </c>
      <c r="U18" s="892"/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8"/>
      <c r="AH18" s="18"/>
      <c r="AI18" s="520"/>
      <c r="AJ18" s="77"/>
      <c r="AK18" s="21"/>
      <c r="AL18" s="525">
        <v>0</v>
      </c>
      <c r="AM18" s="22">
        <f t="shared" si="0"/>
        <v>1810</v>
      </c>
      <c r="AN18" s="423">
        <v>4250</v>
      </c>
      <c r="AO18" s="24">
        <v>0</v>
      </c>
      <c r="AP18" s="25">
        <f t="shared" si="1"/>
        <v>29.867986798679869</v>
      </c>
      <c r="AQ18" s="301">
        <f t="shared" si="2"/>
        <v>4250</v>
      </c>
    </row>
    <row r="19" spans="2:43" ht="26.25" customHeight="1" thickBot="1" x14ac:dyDescent="0.25">
      <c r="B19" s="153" t="s">
        <v>52</v>
      </c>
      <c r="C19" s="261">
        <v>270</v>
      </c>
      <c r="D19" s="261">
        <v>19920</v>
      </c>
      <c r="E19" s="261">
        <v>0</v>
      </c>
      <c r="F19" s="261">
        <v>590</v>
      </c>
      <c r="G19" s="261">
        <v>0</v>
      </c>
      <c r="H19" s="261">
        <v>300</v>
      </c>
      <c r="I19" s="333"/>
      <c r="J19" s="79"/>
      <c r="K19" s="261"/>
      <c r="L19" s="333"/>
      <c r="M19" s="261"/>
      <c r="N19" s="261">
        <v>0</v>
      </c>
      <c r="O19" s="333"/>
      <c r="P19" s="79">
        <v>340</v>
      </c>
      <c r="Q19" s="79"/>
      <c r="R19" s="295">
        <f t="shared" si="3"/>
        <v>0</v>
      </c>
      <c r="S19" s="80">
        <v>0</v>
      </c>
      <c r="T19" s="771">
        <f t="shared" si="4"/>
        <v>0</v>
      </c>
      <c r="U19" s="892"/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98"/>
      <c r="AH19" s="98"/>
      <c r="AI19" s="836"/>
      <c r="AJ19" s="481"/>
      <c r="AK19" s="192"/>
      <c r="AL19" s="527"/>
      <c r="AM19" s="27">
        <f t="shared" si="0"/>
        <v>21420</v>
      </c>
      <c r="AN19" s="643">
        <v>2910</v>
      </c>
      <c r="AO19" s="194">
        <v>0</v>
      </c>
      <c r="AP19" s="33">
        <f t="shared" si="1"/>
        <v>88.039457459926012</v>
      </c>
      <c r="AQ19" s="323">
        <f t="shared" si="2"/>
        <v>2910</v>
      </c>
    </row>
    <row r="20" spans="2:43" ht="26.25" customHeight="1" thickBot="1" x14ac:dyDescent="0.25">
      <c r="B20" s="179" t="s">
        <v>53</v>
      </c>
      <c r="C20" s="82">
        <f t="shared" ref="C20:AO20" si="5">SUM(C8:C19)</f>
        <v>860</v>
      </c>
      <c r="D20" s="82">
        <f t="shared" si="5"/>
        <v>19920</v>
      </c>
      <c r="E20" s="83">
        <f t="shared" si="5"/>
        <v>24180</v>
      </c>
      <c r="F20" s="83">
        <f t="shared" si="5"/>
        <v>9980</v>
      </c>
      <c r="G20" s="83">
        <f t="shared" si="5"/>
        <v>0</v>
      </c>
      <c r="H20" s="83">
        <f t="shared" si="5"/>
        <v>11180</v>
      </c>
      <c r="I20" s="195">
        <f t="shared" si="5"/>
        <v>0</v>
      </c>
      <c r="J20" s="83">
        <f t="shared" si="5"/>
        <v>0</v>
      </c>
      <c r="K20" s="83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760</v>
      </c>
      <c r="O20" s="328">
        <f t="shared" si="5"/>
        <v>0</v>
      </c>
      <c r="P20" s="83">
        <f t="shared" si="5"/>
        <v>9430</v>
      </c>
      <c r="Q20" s="83">
        <f t="shared" si="5"/>
        <v>0</v>
      </c>
      <c r="R20" s="83">
        <f t="shared" si="5"/>
        <v>0</v>
      </c>
      <c r="S20" s="84">
        <f t="shared" si="5"/>
        <v>12730</v>
      </c>
      <c r="T20" s="748">
        <f t="shared" si="5"/>
        <v>0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0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 t="shared" si="5"/>
        <v>0</v>
      </c>
      <c r="AM20" s="36">
        <f t="shared" si="5"/>
        <v>89040</v>
      </c>
      <c r="AN20" s="644">
        <f t="shared" si="5"/>
        <v>83450</v>
      </c>
      <c r="AO20" s="199">
        <f t="shared" si="5"/>
        <v>0</v>
      </c>
      <c r="AP20" s="37">
        <f t="shared" si="1"/>
        <v>51.620383790364656</v>
      </c>
      <c r="AQ20" s="200">
        <f t="shared" si="2"/>
        <v>83450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GROSCAVALLO.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78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Foglio2!D18</f>
        <v>0</v>
      </c>
      <c r="D29" s="340"/>
      <c r="E29" s="215">
        <f>Foglio2!E18</f>
        <v>262.68596334542241</v>
      </c>
      <c r="F29" s="215">
        <f>Foglio2!F18</f>
        <v>61.115583832610533</v>
      </c>
      <c r="G29" s="329">
        <f>Foglio2!G18</f>
        <v>0</v>
      </c>
      <c r="H29" s="329">
        <f>Foglio2!H18</f>
        <v>25.713901474495803</v>
      </c>
      <c r="I29" s="329">
        <f>Foglio2!I18</f>
        <v>0</v>
      </c>
      <c r="J29" s="277">
        <f>Foglio2!J18</f>
        <v>0</v>
      </c>
      <c r="K29" s="215">
        <f>Foglio2!K18</f>
        <v>36.472494015142949</v>
      </c>
      <c r="L29" s="215">
        <f>Foglio2!L18</f>
        <v>33.613390836613064</v>
      </c>
      <c r="M29" s="215">
        <f>Foglio2!M18</f>
        <v>303.00905281412139</v>
      </c>
      <c r="N29" s="215">
        <f>Foglio2!N18</f>
        <v>0</v>
      </c>
      <c r="O29" s="215">
        <f>Foglio2!O18</f>
        <v>0</v>
      </c>
      <c r="P29" s="329">
        <f>Foglio2!P18</f>
        <v>0</v>
      </c>
      <c r="Q29" s="329">
        <f>Foglio2!Q18</f>
        <v>0</v>
      </c>
      <c r="R29" s="215">
        <f t="shared" ref="R29:R34" si="6">SUM(AF29:AI29)</f>
        <v>82.307379176373544</v>
      </c>
      <c r="S29" s="619">
        <f>Foglio2!T18</f>
        <v>503.40730818652963</v>
      </c>
      <c r="T29" s="842">
        <f t="shared" ref="T29:T34" si="7">SUM(V29:AE29)</f>
        <v>43.024996053806539</v>
      </c>
      <c r="U29" s="437">
        <f>Foglio2!V18</f>
        <v>240</v>
      </c>
      <c r="V29" s="844">
        <f>Foglio2!W18</f>
        <v>0</v>
      </c>
      <c r="W29" s="489">
        <f>Foglio2!X18</f>
        <v>1.8108254368431742</v>
      </c>
      <c r="X29" s="489">
        <f>Foglio2!Y18</f>
        <v>2.8585623645616938</v>
      </c>
      <c r="Y29" s="489">
        <f>Foglio2!Z18</f>
        <v>0.40074315043328784</v>
      </c>
      <c r="Z29" s="489">
        <f>Foglio2!AA18</f>
        <v>3.4179442789991619</v>
      </c>
      <c r="AA29" s="489">
        <f>Foglio2!AB18</f>
        <v>15.353528285763693</v>
      </c>
      <c r="AB29" s="489">
        <f>Foglio2!AC18</f>
        <v>1.8903250901679962</v>
      </c>
      <c r="AC29" s="489">
        <f>Foglio2!AD18</f>
        <v>0.89378521810537148</v>
      </c>
      <c r="AD29" s="489">
        <f>Foglio2!AE18</f>
        <v>4.8348768756728644</v>
      </c>
      <c r="AE29" s="845">
        <f>Foglio2!AF18</f>
        <v>11.564405353259295</v>
      </c>
      <c r="AF29" s="434">
        <f>Foglio2!AG18</f>
        <v>25.719309614177764</v>
      </c>
      <c r="AG29" s="215">
        <f>Foglio2!AH18</f>
        <v>38.867398537637889</v>
      </c>
      <c r="AH29" s="215">
        <f>Foglio2!AI18</f>
        <v>17.145605505042738</v>
      </c>
      <c r="AI29" s="619">
        <f>Foglio2!AJ18</f>
        <v>0.57506551951515428</v>
      </c>
      <c r="AJ29" s="606"/>
      <c r="AK29" s="753"/>
      <c r="AL29" s="847"/>
      <c r="AM29" s="55">
        <f t="shared" ref="AM29:AM41" si="8">SUM(C29:S29)+T29+U29+AJ29+AK29+AL29</f>
        <v>1591.3500697351158</v>
      </c>
      <c r="AN29" s="222"/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262.68596334542241</v>
      </c>
      <c r="F30" s="434">
        <f t="shared" si="12"/>
        <v>61.115583832610533</v>
      </c>
      <c r="G30" s="340">
        <f t="shared" si="12"/>
        <v>0</v>
      </c>
      <c r="H30" s="340">
        <f t="shared" si="12"/>
        <v>25.713901474495803</v>
      </c>
      <c r="I30" s="340">
        <f t="shared" si="12"/>
        <v>0</v>
      </c>
      <c r="J30" s="19">
        <f t="shared" si="12"/>
        <v>0</v>
      </c>
      <c r="K30" s="434">
        <f t="shared" si="12"/>
        <v>36.472494015142949</v>
      </c>
      <c r="L30" s="434">
        <f t="shared" si="12"/>
        <v>33.613390836613064</v>
      </c>
      <c r="M30" s="434">
        <f t="shared" si="12"/>
        <v>303.00905281412139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82.307379176373544</v>
      </c>
      <c r="S30" s="437">
        <f t="shared" ref="S30:S35" si="13">S29</f>
        <v>503.40730818652963</v>
      </c>
      <c r="T30" s="842">
        <f t="shared" si="7"/>
        <v>43.024996053806539</v>
      </c>
      <c r="U30" s="437">
        <f t="shared" ref="U30:AI32" si="14">U29</f>
        <v>240</v>
      </c>
      <c r="V30" s="844">
        <f t="shared" si="14"/>
        <v>0</v>
      </c>
      <c r="W30" s="433">
        <f t="shared" si="14"/>
        <v>1.8108254368431742</v>
      </c>
      <c r="X30" s="433">
        <f t="shared" si="14"/>
        <v>2.8585623645616938</v>
      </c>
      <c r="Y30" s="433">
        <f t="shared" si="14"/>
        <v>0.40074315043328784</v>
      </c>
      <c r="Z30" s="433">
        <f t="shared" si="14"/>
        <v>3.4179442789991619</v>
      </c>
      <c r="AA30" s="433">
        <f t="shared" si="14"/>
        <v>15.353528285763693</v>
      </c>
      <c r="AB30" s="433">
        <f t="shared" si="14"/>
        <v>1.8903250901679962</v>
      </c>
      <c r="AC30" s="433">
        <f t="shared" si="14"/>
        <v>0.89378521810537148</v>
      </c>
      <c r="AD30" s="433">
        <f t="shared" si="14"/>
        <v>4.8348768756728644</v>
      </c>
      <c r="AE30" s="846">
        <f t="shared" si="14"/>
        <v>11.564405353259295</v>
      </c>
      <c r="AF30" s="434">
        <f t="shared" si="14"/>
        <v>25.719309614177764</v>
      </c>
      <c r="AG30" s="434">
        <f t="shared" si="14"/>
        <v>38.867398537637889</v>
      </c>
      <c r="AH30" s="434">
        <f t="shared" si="14"/>
        <v>17.145605505042738</v>
      </c>
      <c r="AI30" s="437">
        <f t="shared" si="14"/>
        <v>0.57506551951515428</v>
      </c>
      <c r="AJ30" s="606"/>
      <c r="AK30" s="753"/>
      <c r="AL30" s="847"/>
      <c r="AM30" s="55">
        <f t="shared" si="8"/>
        <v>1591.3500697351158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262.68596334542241</v>
      </c>
      <c r="F31" s="434">
        <f t="shared" si="12"/>
        <v>61.115583832610533</v>
      </c>
      <c r="G31" s="340">
        <f t="shared" si="12"/>
        <v>0</v>
      </c>
      <c r="H31" s="340">
        <f t="shared" si="12"/>
        <v>25.713901474495803</v>
      </c>
      <c r="I31" s="340">
        <f t="shared" si="12"/>
        <v>0</v>
      </c>
      <c r="J31" s="19">
        <f t="shared" si="12"/>
        <v>0</v>
      </c>
      <c r="K31" s="434">
        <f t="shared" si="12"/>
        <v>36.472494015142949</v>
      </c>
      <c r="L31" s="434">
        <f t="shared" si="12"/>
        <v>33.613390836613064</v>
      </c>
      <c r="M31" s="434">
        <f t="shared" si="12"/>
        <v>303.00905281412139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82.307379176373544</v>
      </c>
      <c r="S31" s="437">
        <f t="shared" si="13"/>
        <v>503.40730818652963</v>
      </c>
      <c r="T31" s="842">
        <f t="shared" si="7"/>
        <v>43.024996053806539</v>
      </c>
      <c r="U31" s="437">
        <f t="shared" si="14"/>
        <v>240</v>
      </c>
      <c r="V31" s="844">
        <f t="shared" si="14"/>
        <v>0</v>
      </c>
      <c r="W31" s="433">
        <f t="shared" si="14"/>
        <v>1.8108254368431742</v>
      </c>
      <c r="X31" s="433">
        <f t="shared" si="14"/>
        <v>2.8585623645616938</v>
      </c>
      <c r="Y31" s="433">
        <f t="shared" si="14"/>
        <v>0.40074315043328784</v>
      </c>
      <c r="Z31" s="433">
        <f t="shared" si="14"/>
        <v>3.4179442789991619</v>
      </c>
      <c r="AA31" s="433">
        <f t="shared" si="14"/>
        <v>15.353528285763693</v>
      </c>
      <c r="AB31" s="433">
        <f t="shared" si="14"/>
        <v>1.8903250901679962</v>
      </c>
      <c r="AC31" s="433">
        <f t="shared" si="14"/>
        <v>0.89378521810537148</v>
      </c>
      <c r="AD31" s="433">
        <f t="shared" si="14"/>
        <v>4.8348768756728644</v>
      </c>
      <c r="AE31" s="846">
        <f t="shared" si="14"/>
        <v>11.564405353259295</v>
      </c>
      <c r="AF31" s="434">
        <f t="shared" si="14"/>
        <v>25.719309614177764</v>
      </c>
      <c r="AG31" s="434">
        <f t="shared" si="14"/>
        <v>38.867398537637889</v>
      </c>
      <c r="AH31" s="434">
        <f t="shared" si="14"/>
        <v>17.145605505042738</v>
      </c>
      <c r="AI31" s="437">
        <f t="shared" si="14"/>
        <v>0.57506551951515428</v>
      </c>
      <c r="AJ31" s="606"/>
      <c r="AK31" s="753"/>
      <c r="AL31" s="847"/>
      <c r="AM31" s="55">
        <f t="shared" si="8"/>
        <v>1591.3500697351158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262.68596334542241</v>
      </c>
      <c r="F32" s="434">
        <f t="shared" si="12"/>
        <v>61.115583832610533</v>
      </c>
      <c r="G32" s="340">
        <f t="shared" si="12"/>
        <v>0</v>
      </c>
      <c r="H32" s="340">
        <f t="shared" si="12"/>
        <v>25.713901474495803</v>
      </c>
      <c r="I32" s="340">
        <f t="shared" si="12"/>
        <v>0</v>
      </c>
      <c r="J32" s="19">
        <f t="shared" si="12"/>
        <v>0</v>
      </c>
      <c r="K32" s="434">
        <f t="shared" si="12"/>
        <v>36.472494015142949</v>
      </c>
      <c r="L32" s="434">
        <f t="shared" si="12"/>
        <v>33.613390836613064</v>
      </c>
      <c r="M32" s="434">
        <f t="shared" si="12"/>
        <v>303.00905281412139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82.307379176373544</v>
      </c>
      <c r="S32" s="437">
        <f t="shared" si="13"/>
        <v>503.40730818652963</v>
      </c>
      <c r="T32" s="842">
        <f t="shared" si="7"/>
        <v>43.024996053806539</v>
      </c>
      <c r="U32" s="437">
        <f t="shared" si="14"/>
        <v>240</v>
      </c>
      <c r="V32" s="844">
        <f t="shared" si="14"/>
        <v>0</v>
      </c>
      <c r="W32" s="433">
        <f t="shared" si="14"/>
        <v>1.8108254368431742</v>
      </c>
      <c r="X32" s="433">
        <f t="shared" si="14"/>
        <v>2.8585623645616938</v>
      </c>
      <c r="Y32" s="433">
        <f t="shared" si="14"/>
        <v>0.40074315043328784</v>
      </c>
      <c r="Z32" s="433">
        <f t="shared" si="14"/>
        <v>3.4179442789991619</v>
      </c>
      <c r="AA32" s="433">
        <f t="shared" si="14"/>
        <v>15.353528285763693</v>
      </c>
      <c r="AB32" s="433">
        <f t="shared" si="14"/>
        <v>1.8903250901679962</v>
      </c>
      <c r="AC32" s="433">
        <f t="shared" si="14"/>
        <v>0.89378521810537148</v>
      </c>
      <c r="AD32" s="433">
        <f t="shared" si="14"/>
        <v>4.8348768756728644</v>
      </c>
      <c r="AE32" s="846">
        <f t="shared" si="14"/>
        <v>11.564405353259295</v>
      </c>
      <c r="AF32" s="434">
        <f t="shared" si="14"/>
        <v>25.719309614177764</v>
      </c>
      <c r="AG32" s="434">
        <f t="shared" si="14"/>
        <v>38.867398537637889</v>
      </c>
      <c r="AH32" s="434">
        <f t="shared" si="14"/>
        <v>17.145605505042738</v>
      </c>
      <c r="AI32" s="437">
        <f t="shared" si="14"/>
        <v>0.57506551951515428</v>
      </c>
      <c r="AJ32" s="606"/>
      <c r="AK32" s="753"/>
      <c r="AL32" s="847"/>
      <c r="AM32" s="55">
        <f t="shared" si="8"/>
        <v>1591.3500697351158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5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262.68596334542241</v>
      </c>
      <c r="F33" s="434">
        <f t="shared" si="15"/>
        <v>61.115583832610533</v>
      </c>
      <c r="G33" s="340">
        <f t="shared" si="15"/>
        <v>0</v>
      </c>
      <c r="H33" s="340">
        <f t="shared" si="15"/>
        <v>25.713901474495803</v>
      </c>
      <c r="I33" s="340">
        <f t="shared" si="15"/>
        <v>0</v>
      </c>
      <c r="J33" s="19">
        <f t="shared" si="15"/>
        <v>0</v>
      </c>
      <c r="K33" s="434">
        <f t="shared" si="15"/>
        <v>36.472494015142949</v>
      </c>
      <c r="L33" s="434">
        <f t="shared" si="15"/>
        <v>33.613390836613064</v>
      </c>
      <c r="M33" s="434">
        <f t="shared" si="15"/>
        <v>303.00905281412139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82.307379176373544</v>
      </c>
      <c r="S33" s="437">
        <f t="shared" si="13"/>
        <v>503.40730818652963</v>
      </c>
      <c r="T33" s="842">
        <f t="shared" si="7"/>
        <v>43.024996053806539</v>
      </c>
      <c r="U33" s="437">
        <f t="shared" ref="U33:AI33" si="16">U32</f>
        <v>240</v>
      </c>
      <c r="V33" s="844">
        <f t="shared" si="16"/>
        <v>0</v>
      </c>
      <c r="W33" s="433">
        <f t="shared" si="16"/>
        <v>1.8108254368431742</v>
      </c>
      <c r="X33" s="433">
        <f t="shared" si="16"/>
        <v>2.8585623645616938</v>
      </c>
      <c r="Y33" s="433">
        <f t="shared" si="16"/>
        <v>0.40074315043328784</v>
      </c>
      <c r="Z33" s="433">
        <f t="shared" si="16"/>
        <v>3.4179442789991619</v>
      </c>
      <c r="AA33" s="433">
        <f t="shared" si="16"/>
        <v>15.353528285763693</v>
      </c>
      <c r="AB33" s="433">
        <f t="shared" si="16"/>
        <v>1.8903250901679962</v>
      </c>
      <c r="AC33" s="433">
        <f t="shared" si="16"/>
        <v>0.89378521810537148</v>
      </c>
      <c r="AD33" s="433">
        <f t="shared" si="16"/>
        <v>4.8348768756728644</v>
      </c>
      <c r="AE33" s="846">
        <f t="shared" si="16"/>
        <v>11.564405353259295</v>
      </c>
      <c r="AF33" s="434">
        <f t="shared" si="16"/>
        <v>25.719309614177764</v>
      </c>
      <c r="AG33" s="434">
        <f t="shared" si="16"/>
        <v>38.867398537637889</v>
      </c>
      <c r="AH33" s="434">
        <f t="shared" si="16"/>
        <v>17.145605505042738</v>
      </c>
      <c r="AI33" s="437">
        <f t="shared" si="16"/>
        <v>0.57506551951515428</v>
      </c>
      <c r="AJ33" s="606"/>
      <c r="AK33" s="753"/>
      <c r="AL33" s="847"/>
      <c r="AM33" s="55">
        <f t="shared" si="8"/>
        <v>1591.3500697351158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5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262.68596334542241</v>
      </c>
      <c r="F34" s="434">
        <f t="shared" si="17"/>
        <v>61.115583832610533</v>
      </c>
      <c r="G34" s="340">
        <f t="shared" si="17"/>
        <v>0</v>
      </c>
      <c r="H34" s="340">
        <f t="shared" si="17"/>
        <v>25.713901474495803</v>
      </c>
      <c r="I34" s="340">
        <f t="shared" si="17"/>
        <v>0</v>
      </c>
      <c r="J34" s="19">
        <f t="shared" si="17"/>
        <v>0</v>
      </c>
      <c r="K34" s="434">
        <f t="shared" si="17"/>
        <v>36.472494015142949</v>
      </c>
      <c r="L34" s="434">
        <f t="shared" si="17"/>
        <v>33.613390836613064</v>
      </c>
      <c r="M34" s="434">
        <f t="shared" si="17"/>
        <v>303.00905281412139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82.307379176373544</v>
      </c>
      <c r="S34" s="437">
        <f t="shared" si="13"/>
        <v>503.40730818652963</v>
      </c>
      <c r="T34" s="842">
        <f t="shared" si="7"/>
        <v>43.024996053806539</v>
      </c>
      <c r="U34" s="437">
        <f t="shared" ref="U34:AI38" si="18">U33</f>
        <v>240</v>
      </c>
      <c r="V34" s="844">
        <f t="shared" si="18"/>
        <v>0</v>
      </c>
      <c r="W34" s="433">
        <f t="shared" si="18"/>
        <v>1.8108254368431742</v>
      </c>
      <c r="X34" s="433">
        <f t="shared" si="18"/>
        <v>2.8585623645616938</v>
      </c>
      <c r="Y34" s="433">
        <f t="shared" si="18"/>
        <v>0.40074315043328784</v>
      </c>
      <c r="Z34" s="433">
        <f t="shared" si="18"/>
        <v>3.4179442789991619</v>
      </c>
      <c r="AA34" s="433">
        <f t="shared" si="18"/>
        <v>15.353528285763693</v>
      </c>
      <c r="AB34" s="433">
        <f t="shared" si="18"/>
        <v>1.8903250901679962</v>
      </c>
      <c r="AC34" s="433">
        <f t="shared" si="18"/>
        <v>0.89378521810537148</v>
      </c>
      <c r="AD34" s="433">
        <f t="shared" si="18"/>
        <v>4.8348768756728644</v>
      </c>
      <c r="AE34" s="846">
        <f t="shared" si="18"/>
        <v>11.564405353259295</v>
      </c>
      <c r="AF34" s="434">
        <f t="shared" si="18"/>
        <v>25.719309614177764</v>
      </c>
      <c r="AG34" s="434">
        <f t="shared" si="18"/>
        <v>38.867398537637889</v>
      </c>
      <c r="AH34" s="434">
        <f t="shared" si="18"/>
        <v>17.145605505042738</v>
      </c>
      <c r="AI34" s="437">
        <f t="shared" si="18"/>
        <v>0.57506551951515428</v>
      </c>
      <c r="AJ34" s="606"/>
      <c r="AK34" s="753"/>
      <c r="AL34" s="847"/>
      <c r="AM34" s="55">
        <f t="shared" si="8"/>
        <v>1591.3500697351158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5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262.68596334542241</v>
      </c>
      <c r="F35" s="434">
        <f t="shared" si="17"/>
        <v>61.115583832610533</v>
      </c>
      <c r="G35" s="340">
        <f t="shared" si="17"/>
        <v>0</v>
      </c>
      <c r="H35" s="340">
        <f t="shared" si="17"/>
        <v>25.713901474495803</v>
      </c>
      <c r="I35" s="340">
        <f t="shared" si="17"/>
        <v>0</v>
      </c>
      <c r="J35" s="19">
        <f t="shared" si="17"/>
        <v>0</v>
      </c>
      <c r="K35" s="434">
        <f t="shared" si="17"/>
        <v>36.472494015142949</v>
      </c>
      <c r="L35" s="434">
        <f t="shared" si="17"/>
        <v>33.613390836613064</v>
      </c>
      <c r="M35" s="434">
        <f t="shared" si="17"/>
        <v>303.00905281412139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82.307379176373544</v>
      </c>
      <c r="S35" s="437">
        <f t="shared" si="13"/>
        <v>503.40730818652963</v>
      </c>
      <c r="T35" s="842">
        <f t="shared" ref="T35:T40" si="20">SUM(V35:AE35)</f>
        <v>43.024996053806539</v>
      </c>
      <c r="U35" s="437">
        <f t="shared" si="18"/>
        <v>240</v>
      </c>
      <c r="V35" s="844">
        <f t="shared" si="18"/>
        <v>0</v>
      </c>
      <c r="W35" s="433">
        <f t="shared" si="18"/>
        <v>1.8108254368431742</v>
      </c>
      <c r="X35" s="433">
        <f t="shared" si="18"/>
        <v>2.8585623645616938</v>
      </c>
      <c r="Y35" s="433">
        <f t="shared" si="18"/>
        <v>0.40074315043328784</v>
      </c>
      <c r="Z35" s="433">
        <f t="shared" si="18"/>
        <v>3.4179442789991619</v>
      </c>
      <c r="AA35" s="433">
        <f t="shared" si="18"/>
        <v>15.353528285763693</v>
      </c>
      <c r="AB35" s="433">
        <f t="shared" si="18"/>
        <v>1.8903250901679962</v>
      </c>
      <c r="AC35" s="433">
        <f t="shared" si="18"/>
        <v>0.89378521810537148</v>
      </c>
      <c r="AD35" s="433">
        <f t="shared" si="18"/>
        <v>4.8348768756728644</v>
      </c>
      <c r="AE35" s="846">
        <f t="shared" si="18"/>
        <v>11.564405353259295</v>
      </c>
      <c r="AF35" s="434">
        <f t="shared" si="18"/>
        <v>25.719309614177764</v>
      </c>
      <c r="AG35" s="434">
        <f t="shared" si="18"/>
        <v>38.867398537637889</v>
      </c>
      <c r="AH35" s="434">
        <f t="shared" si="18"/>
        <v>17.145605505042738</v>
      </c>
      <c r="AI35" s="437">
        <f t="shared" si="18"/>
        <v>0.57506551951515428</v>
      </c>
      <c r="AJ35" s="606"/>
      <c r="AK35" s="753"/>
      <c r="AL35" s="847"/>
      <c r="AM35" s="55">
        <f t="shared" si="8"/>
        <v>1591.3500697351158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5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262.68596334542241</v>
      </c>
      <c r="F36" s="434">
        <f t="shared" si="17"/>
        <v>61.115583832610533</v>
      </c>
      <c r="G36" s="340">
        <f t="shared" si="17"/>
        <v>0</v>
      </c>
      <c r="H36" s="340">
        <f t="shared" si="17"/>
        <v>25.713901474495803</v>
      </c>
      <c r="I36" s="340">
        <f t="shared" si="17"/>
        <v>0</v>
      </c>
      <c r="J36" s="19">
        <f t="shared" si="17"/>
        <v>0</v>
      </c>
      <c r="K36" s="434">
        <f t="shared" si="17"/>
        <v>36.472494015142949</v>
      </c>
      <c r="L36" s="434">
        <f t="shared" si="17"/>
        <v>33.613390836613064</v>
      </c>
      <c r="M36" s="434">
        <f t="shared" si="17"/>
        <v>303.00905281412139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82.307379176373544</v>
      </c>
      <c r="S36" s="437">
        <f>S35</f>
        <v>503.40730818652963</v>
      </c>
      <c r="T36" s="842">
        <f t="shared" si="20"/>
        <v>43.024996053806539</v>
      </c>
      <c r="U36" s="437">
        <f t="shared" si="18"/>
        <v>240</v>
      </c>
      <c r="V36" s="844">
        <f t="shared" si="18"/>
        <v>0</v>
      </c>
      <c r="W36" s="433">
        <f t="shared" si="18"/>
        <v>1.8108254368431742</v>
      </c>
      <c r="X36" s="433">
        <f t="shared" si="18"/>
        <v>2.8585623645616938</v>
      </c>
      <c r="Y36" s="433">
        <f t="shared" si="18"/>
        <v>0.40074315043328784</v>
      </c>
      <c r="Z36" s="433">
        <f t="shared" si="18"/>
        <v>3.4179442789991619</v>
      </c>
      <c r="AA36" s="433">
        <f t="shared" si="18"/>
        <v>15.353528285763693</v>
      </c>
      <c r="AB36" s="433">
        <f t="shared" si="18"/>
        <v>1.8903250901679962</v>
      </c>
      <c r="AC36" s="433">
        <f t="shared" si="18"/>
        <v>0.89378521810537148</v>
      </c>
      <c r="AD36" s="433">
        <f t="shared" si="18"/>
        <v>4.8348768756728644</v>
      </c>
      <c r="AE36" s="846">
        <f t="shared" si="18"/>
        <v>11.564405353259295</v>
      </c>
      <c r="AF36" s="434">
        <f t="shared" si="18"/>
        <v>25.719309614177764</v>
      </c>
      <c r="AG36" s="434">
        <f t="shared" si="18"/>
        <v>38.867398537637889</v>
      </c>
      <c r="AH36" s="434">
        <f t="shared" si="18"/>
        <v>17.145605505042738</v>
      </c>
      <c r="AI36" s="437">
        <f t="shared" si="18"/>
        <v>0.57506551951515428</v>
      </c>
      <c r="AJ36" s="606"/>
      <c r="AK36" s="753"/>
      <c r="AL36" s="847"/>
      <c r="AM36" s="55">
        <f t="shared" si="8"/>
        <v>1591.3500697351158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5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262.68596334542241</v>
      </c>
      <c r="F37" s="434">
        <f t="shared" si="17"/>
        <v>61.115583832610533</v>
      </c>
      <c r="G37" s="340">
        <f t="shared" si="17"/>
        <v>0</v>
      </c>
      <c r="H37" s="340">
        <f t="shared" si="17"/>
        <v>25.713901474495803</v>
      </c>
      <c r="I37" s="340">
        <f t="shared" si="17"/>
        <v>0</v>
      </c>
      <c r="J37" s="19">
        <f t="shared" si="17"/>
        <v>0</v>
      </c>
      <c r="K37" s="434">
        <f t="shared" si="17"/>
        <v>36.472494015142949</v>
      </c>
      <c r="L37" s="434">
        <f t="shared" si="17"/>
        <v>33.613390836613064</v>
      </c>
      <c r="M37" s="434">
        <f t="shared" si="17"/>
        <v>303.00905281412139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82.307379176373544</v>
      </c>
      <c r="S37" s="437">
        <f>S36</f>
        <v>503.40730818652963</v>
      </c>
      <c r="T37" s="842">
        <f t="shared" si="20"/>
        <v>43.024996053806539</v>
      </c>
      <c r="U37" s="437">
        <f t="shared" si="18"/>
        <v>240</v>
      </c>
      <c r="V37" s="844">
        <f t="shared" si="18"/>
        <v>0</v>
      </c>
      <c r="W37" s="433">
        <f t="shared" si="18"/>
        <v>1.8108254368431742</v>
      </c>
      <c r="X37" s="433">
        <f t="shared" si="18"/>
        <v>2.8585623645616938</v>
      </c>
      <c r="Y37" s="433">
        <f t="shared" si="18"/>
        <v>0.40074315043328784</v>
      </c>
      <c r="Z37" s="433">
        <f t="shared" si="18"/>
        <v>3.4179442789991619</v>
      </c>
      <c r="AA37" s="433">
        <f t="shared" si="18"/>
        <v>15.353528285763693</v>
      </c>
      <c r="AB37" s="433">
        <f t="shared" si="18"/>
        <v>1.8903250901679962</v>
      </c>
      <c r="AC37" s="433">
        <f t="shared" si="18"/>
        <v>0.89378521810537148</v>
      </c>
      <c r="AD37" s="433">
        <f t="shared" si="18"/>
        <v>4.8348768756728644</v>
      </c>
      <c r="AE37" s="846">
        <f t="shared" si="18"/>
        <v>11.564405353259295</v>
      </c>
      <c r="AF37" s="434">
        <f t="shared" si="18"/>
        <v>25.719309614177764</v>
      </c>
      <c r="AG37" s="434">
        <f t="shared" si="18"/>
        <v>38.867398537637889</v>
      </c>
      <c r="AH37" s="434">
        <f t="shared" si="18"/>
        <v>17.145605505042738</v>
      </c>
      <c r="AI37" s="437">
        <f t="shared" si="18"/>
        <v>0.57506551951515428</v>
      </c>
      <c r="AJ37" s="606"/>
      <c r="AK37" s="753"/>
      <c r="AL37" s="847"/>
      <c r="AM37" s="55">
        <f t="shared" si="8"/>
        <v>1591.3500697351158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5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262.68596334542241</v>
      </c>
      <c r="F38" s="434">
        <f t="shared" si="17"/>
        <v>61.115583832610533</v>
      </c>
      <c r="G38" s="340">
        <f t="shared" si="17"/>
        <v>0</v>
      </c>
      <c r="H38" s="340">
        <f t="shared" si="17"/>
        <v>25.713901474495803</v>
      </c>
      <c r="I38" s="340">
        <f t="shared" si="17"/>
        <v>0</v>
      </c>
      <c r="J38" s="19">
        <f t="shared" si="17"/>
        <v>0</v>
      </c>
      <c r="K38" s="434">
        <f t="shared" si="17"/>
        <v>36.472494015142949</v>
      </c>
      <c r="L38" s="434">
        <f t="shared" si="17"/>
        <v>33.613390836613064</v>
      </c>
      <c r="M38" s="434">
        <f t="shared" si="17"/>
        <v>303.00905281412139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82.307379176373544</v>
      </c>
      <c r="S38" s="437">
        <f>S37</f>
        <v>503.40730818652963</v>
      </c>
      <c r="T38" s="842">
        <f t="shared" si="20"/>
        <v>43.024996053806539</v>
      </c>
      <c r="U38" s="437">
        <f t="shared" si="18"/>
        <v>240</v>
      </c>
      <c r="V38" s="844">
        <f t="shared" si="18"/>
        <v>0</v>
      </c>
      <c r="W38" s="433">
        <f t="shared" si="18"/>
        <v>1.8108254368431742</v>
      </c>
      <c r="X38" s="433">
        <f t="shared" si="18"/>
        <v>2.8585623645616938</v>
      </c>
      <c r="Y38" s="433">
        <f t="shared" si="18"/>
        <v>0.40074315043328784</v>
      </c>
      <c r="Z38" s="433">
        <f t="shared" si="18"/>
        <v>3.4179442789991619</v>
      </c>
      <c r="AA38" s="433">
        <f t="shared" si="18"/>
        <v>15.353528285763693</v>
      </c>
      <c r="AB38" s="433">
        <f t="shared" si="18"/>
        <v>1.8903250901679962</v>
      </c>
      <c r="AC38" s="433">
        <f t="shared" si="18"/>
        <v>0.89378521810537148</v>
      </c>
      <c r="AD38" s="433">
        <f t="shared" si="18"/>
        <v>4.8348768756728644</v>
      </c>
      <c r="AE38" s="846">
        <f t="shared" si="18"/>
        <v>11.564405353259295</v>
      </c>
      <c r="AF38" s="434">
        <f t="shared" si="18"/>
        <v>25.719309614177764</v>
      </c>
      <c r="AG38" s="434">
        <f t="shared" si="18"/>
        <v>38.867398537637889</v>
      </c>
      <c r="AH38" s="434">
        <f t="shared" si="18"/>
        <v>17.145605505042738</v>
      </c>
      <c r="AI38" s="437">
        <f t="shared" si="18"/>
        <v>0.57506551951515428</v>
      </c>
      <c r="AJ38" s="606"/>
      <c r="AK38" s="753"/>
      <c r="AL38" s="847"/>
      <c r="AM38" s="55">
        <f t="shared" si="8"/>
        <v>1591.3500697351158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5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262.68596334542241</v>
      </c>
      <c r="F39" s="434">
        <f t="shared" si="21"/>
        <v>61.115583832610533</v>
      </c>
      <c r="G39" s="340">
        <f t="shared" si="21"/>
        <v>0</v>
      </c>
      <c r="H39" s="340">
        <f t="shared" si="21"/>
        <v>25.713901474495803</v>
      </c>
      <c r="I39" s="340">
        <f t="shared" si="21"/>
        <v>0</v>
      </c>
      <c r="J39" s="19">
        <f t="shared" si="21"/>
        <v>0</v>
      </c>
      <c r="K39" s="434">
        <f t="shared" si="21"/>
        <v>36.472494015142949</v>
      </c>
      <c r="L39" s="434">
        <f t="shared" si="21"/>
        <v>33.613390836613064</v>
      </c>
      <c r="M39" s="434">
        <f t="shared" si="21"/>
        <v>303.00905281412139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82.307379176373544</v>
      </c>
      <c r="S39" s="437">
        <f>S38</f>
        <v>503.40730818652963</v>
      </c>
      <c r="T39" s="842">
        <f t="shared" si="20"/>
        <v>43.024996053806539</v>
      </c>
      <c r="U39" s="437">
        <f t="shared" ref="U39:AI39" si="22">U38</f>
        <v>240</v>
      </c>
      <c r="V39" s="844">
        <f t="shared" si="22"/>
        <v>0</v>
      </c>
      <c r="W39" s="433">
        <f t="shared" si="22"/>
        <v>1.8108254368431742</v>
      </c>
      <c r="X39" s="433">
        <f t="shared" si="22"/>
        <v>2.8585623645616938</v>
      </c>
      <c r="Y39" s="433">
        <f t="shared" si="22"/>
        <v>0.40074315043328784</v>
      </c>
      <c r="Z39" s="433">
        <f t="shared" si="22"/>
        <v>3.4179442789991619</v>
      </c>
      <c r="AA39" s="433">
        <f t="shared" si="22"/>
        <v>15.353528285763693</v>
      </c>
      <c r="AB39" s="433">
        <f t="shared" si="22"/>
        <v>1.8903250901679962</v>
      </c>
      <c r="AC39" s="433">
        <f t="shared" si="22"/>
        <v>0.89378521810537148</v>
      </c>
      <c r="AD39" s="433">
        <f t="shared" si="22"/>
        <v>4.8348768756728644</v>
      </c>
      <c r="AE39" s="846">
        <f t="shared" si="22"/>
        <v>11.564405353259295</v>
      </c>
      <c r="AF39" s="434">
        <f t="shared" si="22"/>
        <v>25.719309614177764</v>
      </c>
      <c r="AG39" s="434">
        <f t="shared" si="22"/>
        <v>38.867398537637889</v>
      </c>
      <c r="AH39" s="434">
        <f t="shared" si="22"/>
        <v>17.145605505042738</v>
      </c>
      <c r="AI39" s="437">
        <f t="shared" si="22"/>
        <v>0.57506551951515428</v>
      </c>
      <c r="AJ39" s="606"/>
      <c r="AK39" s="753"/>
      <c r="AL39" s="847"/>
      <c r="AM39" s="55">
        <f t="shared" si="8"/>
        <v>1591.3500697351158</v>
      </c>
      <c r="AN39" s="56"/>
      <c r="AO39" s="57"/>
      <c r="AP39" s="58">
        <f t="shared" si="9"/>
        <v>100</v>
      </c>
      <c r="AQ39" s="652">
        <f>AN39+AO39</f>
        <v>0</v>
      </c>
    </row>
    <row r="40" spans="2:45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262.68596334542241</v>
      </c>
      <c r="F40" s="434">
        <f t="shared" si="23"/>
        <v>61.115583832610533</v>
      </c>
      <c r="G40" s="340">
        <f t="shared" si="23"/>
        <v>0</v>
      </c>
      <c r="H40" s="340">
        <f t="shared" si="23"/>
        <v>25.713901474495803</v>
      </c>
      <c r="I40" s="340">
        <f t="shared" si="23"/>
        <v>0</v>
      </c>
      <c r="J40" s="19">
        <f t="shared" si="23"/>
        <v>0</v>
      </c>
      <c r="K40" s="434">
        <f t="shared" si="23"/>
        <v>36.472494015142949</v>
      </c>
      <c r="L40" s="434">
        <f t="shared" si="23"/>
        <v>33.613390836613064</v>
      </c>
      <c r="M40" s="434">
        <f t="shared" si="23"/>
        <v>303.00905281412139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82.307379176373544</v>
      </c>
      <c r="S40" s="437">
        <f>S39</f>
        <v>503.40730818652963</v>
      </c>
      <c r="T40" s="842">
        <f t="shared" si="20"/>
        <v>43.024996053806539</v>
      </c>
      <c r="U40" s="437">
        <f t="shared" ref="U40:AI40" si="24">U39</f>
        <v>240</v>
      </c>
      <c r="V40" s="844">
        <f t="shared" si="24"/>
        <v>0</v>
      </c>
      <c r="W40" s="433">
        <f t="shared" si="24"/>
        <v>1.8108254368431742</v>
      </c>
      <c r="X40" s="433">
        <f t="shared" si="24"/>
        <v>2.8585623645616938</v>
      </c>
      <c r="Y40" s="433">
        <f t="shared" si="24"/>
        <v>0.40074315043328784</v>
      </c>
      <c r="Z40" s="433">
        <f t="shared" si="24"/>
        <v>3.4179442789991619</v>
      </c>
      <c r="AA40" s="433">
        <f t="shared" si="24"/>
        <v>15.353528285763693</v>
      </c>
      <c r="AB40" s="433">
        <f t="shared" si="24"/>
        <v>1.8903250901679962</v>
      </c>
      <c r="AC40" s="433">
        <f t="shared" si="24"/>
        <v>0.89378521810537148</v>
      </c>
      <c r="AD40" s="433">
        <f t="shared" si="24"/>
        <v>4.8348768756728644</v>
      </c>
      <c r="AE40" s="846">
        <f t="shared" si="24"/>
        <v>11.564405353259295</v>
      </c>
      <c r="AF40" s="434">
        <f t="shared" si="24"/>
        <v>25.719309614177764</v>
      </c>
      <c r="AG40" s="434">
        <f t="shared" si="24"/>
        <v>38.867398537637889</v>
      </c>
      <c r="AH40" s="434">
        <f t="shared" si="24"/>
        <v>17.145605505042738</v>
      </c>
      <c r="AI40" s="437">
        <f t="shared" si="24"/>
        <v>0.57506551951515428</v>
      </c>
      <c r="AJ40" s="606"/>
      <c r="AK40" s="753"/>
      <c r="AL40" s="847"/>
      <c r="AM40" s="55">
        <f t="shared" si="8"/>
        <v>1591.3500697351158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5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3152.2315601450687</v>
      </c>
      <c r="F41" s="115">
        <f t="shared" si="25"/>
        <v>733.38700599132653</v>
      </c>
      <c r="G41" s="435">
        <f t="shared" si="25"/>
        <v>0</v>
      </c>
      <c r="H41" s="191">
        <f t="shared" si="25"/>
        <v>308.56681769394964</v>
      </c>
      <c r="I41" s="191">
        <f t="shared" si="25"/>
        <v>0</v>
      </c>
      <c r="J41" s="195">
        <f>SUM(J29:J40)</f>
        <v>0</v>
      </c>
      <c r="K41" s="115">
        <f t="shared" si="25"/>
        <v>437.66992818171542</v>
      </c>
      <c r="L41" s="115">
        <f t="shared" si="25"/>
        <v>403.36069003935677</v>
      </c>
      <c r="M41" s="115">
        <f t="shared" si="25"/>
        <v>3636.1086337694564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987.68855011648236</v>
      </c>
      <c r="S41" s="118">
        <f t="shared" si="25"/>
        <v>6040.8876982383563</v>
      </c>
      <c r="T41" s="843">
        <f>SUM(T29:T40)</f>
        <v>516.29995264567845</v>
      </c>
      <c r="U41" s="841">
        <f t="shared" si="25"/>
        <v>2880</v>
      </c>
      <c r="V41" s="706">
        <f t="shared" si="25"/>
        <v>0</v>
      </c>
      <c r="W41" s="119">
        <f t="shared" si="25"/>
        <v>21.72990524211809</v>
      </c>
      <c r="X41" s="119">
        <f t="shared" si="25"/>
        <v>34.302748374740318</v>
      </c>
      <c r="Y41" s="119">
        <f t="shared" si="25"/>
        <v>4.808917805199453</v>
      </c>
      <c r="Z41" s="119">
        <f t="shared" si="25"/>
        <v>41.015331347989942</v>
      </c>
      <c r="AA41" s="119">
        <f t="shared" si="25"/>
        <v>184.24233942916433</v>
      </c>
      <c r="AB41" s="119">
        <f t="shared" si="25"/>
        <v>22.68390108201595</v>
      </c>
      <c r="AC41" s="119">
        <f t="shared" si="25"/>
        <v>10.725422617264458</v>
      </c>
      <c r="AD41" s="119">
        <f t="shared" si="25"/>
        <v>58.018522508074362</v>
      </c>
      <c r="AE41" s="121">
        <f t="shared" si="25"/>
        <v>138.7728642391115</v>
      </c>
      <c r="AF41" s="183">
        <f t="shared" si="25"/>
        <v>308.63171537013318</v>
      </c>
      <c r="AG41" s="120">
        <f t="shared" si="25"/>
        <v>466.40878245165464</v>
      </c>
      <c r="AH41" s="120">
        <f t="shared" si="25"/>
        <v>205.74726606051286</v>
      </c>
      <c r="AI41" s="183">
        <f t="shared" si="25"/>
        <v>6.90078623418185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19096.200836821394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5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5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602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</row>
    <row r="44" spans="2:45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5" ht="20.25" x14ac:dyDescent="0.3">
      <c r="B45" s="1067" t="str">
        <f>B3</f>
        <v>RACCOLTA DIFFERENZIATA ANNO 2023- GROSCAVALLO.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5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5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5" ht="90.75" thickTop="1" thickBot="1" x14ac:dyDescent="0.25">
      <c r="B48" s="1070" t="s">
        <v>78</v>
      </c>
      <c r="C48" s="155" t="s">
        <v>4</v>
      </c>
      <c r="D48" s="600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4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</row>
    <row r="51" spans="2:43" ht="24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6">SUM(AF51:AI51)</f>
        <v>0</v>
      </c>
      <c r="S51" s="220"/>
      <c r="T51" s="315">
        <f t="shared" ref="T51:T60" si="27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2" si="28">SUM(C51:U51)</f>
        <v>0</v>
      </c>
      <c r="AN51" s="56"/>
      <c r="AO51" s="57"/>
      <c r="AP51" s="58" t="e">
        <f t="shared" ref="AP51:AP56" si="29">(AM51*100)/(AM51+AQ51)</f>
        <v>#DIV/0!</v>
      </c>
      <c r="AQ51" s="59">
        <f t="shared" ref="AQ51:AQ57" si="30">AN51+AO51</f>
        <v>0</v>
      </c>
    </row>
    <row r="52" spans="2:43" ht="24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6"/>
        <v>0</v>
      </c>
      <c r="S52" s="220"/>
      <c r="T52" s="315">
        <f t="shared" si="27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28"/>
        <v>0</v>
      </c>
      <c r="AN52" s="56"/>
      <c r="AO52" s="57"/>
      <c r="AP52" s="58" t="e">
        <f t="shared" si="29"/>
        <v>#DIV/0!</v>
      </c>
      <c r="AQ52" s="59">
        <f t="shared" si="30"/>
        <v>0</v>
      </c>
    </row>
    <row r="53" spans="2:43" ht="24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6"/>
        <v>0</v>
      </c>
      <c r="S53" s="220"/>
      <c r="T53" s="315">
        <f t="shared" si="27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28"/>
        <v>0</v>
      </c>
      <c r="AN53" s="56"/>
      <c r="AO53" s="57"/>
      <c r="AP53" s="58" t="e">
        <f t="shared" si="29"/>
        <v>#DIV/0!</v>
      </c>
      <c r="AQ53" s="59">
        <f t="shared" si="30"/>
        <v>0</v>
      </c>
    </row>
    <row r="54" spans="2:43" ht="24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6"/>
        <v>0</v>
      </c>
      <c r="S54" s="220"/>
      <c r="T54" s="315">
        <f t="shared" si="27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28"/>
        <v>0</v>
      </c>
      <c r="AN54" s="56"/>
      <c r="AO54" s="57"/>
      <c r="AP54" s="58" t="e">
        <f t="shared" si="29"/>
        <v>#DIV/0!</v>
      </c>
      <c r="AQ54" s="59">
        <f t="shared" si="30"/>
        <v>0</v>
      </c>
    </row>
    <row r="55" spans="2:43" ht="24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6"/>
        <v>0</v>
      </c>
      <c r="S55" s="220"/>
      <c r="T55" s="315">
        <f t="shared" si="27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28"/>
        <v>0</v>
      </c>
      <c r="AN55" s="61"/>
      <c r="AO55" s="62"/>
      <c r="AP55" s="63" t="e">
        <f t="shared" si="29"/>
        <v>#DIV/0!</v>
      </c>
      <c r="AQ55" s="64">
        <f t="shared" si="30"/>
        <v>0</v>
      </c>
    </row>
    <row r="56" spans="2:43" ht="24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6"/>
        <v>0</v>
      </c>
      <c r="S56" s="220"/>
      <c r="T56" s="315">
        <f t="shared" si="27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28"/>
        <v>0</v>
      </c>
      <c r="AN56" s="56"/>
      <c r="AO56" s="57"/>
      <c r="AP56" s="58" t="e">
        <f t="shared" si="29"/>
        <v>#DIV/0!</v>
      </c>
      <c r="AQ56" s="59">
        <f t="shared" si="30"/>
        <v>0</v>
      </c>
    </row>
    <row r="57" spans="2:43" ht="24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6"/>
        <v>0</v>
      </c>
      <c r="S57" s="220"/>
      <c r="T57" s="315">
        <f t="shared" si="27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28"/>
        <v>0</v>
      </c>
      <c r="AN57" s="56"/>
      <c r="AO57" s="57"/>
      <c r="AP57" s="58" t="e">
        <f t="shared" ref="AP57:AP62" si="31">(AM57*100)/(AM57+AQ57)</f>
        <v>#DIV/0!</v>
      </c>
      <c r="AQ57" s="59">
        <f t="shared" si="30"/>
        <v>0</v>
      </c>
    </row>
    <row r="58" spans="2:43" ht="24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6"/>
        <v>0</v>
      </c>
      <c r="S58" s="220"/>
      <c r="T58" s="315">
        <f t="shared" si="27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28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4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6"/>
        <v>0</v>
      </c>
      <c r="S59" s="220"/>
      <c r="T59" s="315">
        <f t="shared" si="27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28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4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6"/>
        <v>0</v>
      </c>
      <c r="S60" s="220"/>
      <c r="T60" s="315">
        <f t="shared" si="27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28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4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36</v>
      </c>
      <c r="L61" s="307"/>
      <c r="M61" s="309"/>
      <c r="N61" s="307"/>
      <c r="O61" s="307"/>
      <c r="P61" s="330"/>
      <c r="Q61" s="330"/>
      <c r="R61" s="304">
        <f t="shared" si="26"/>
        <v>21</v>
      </c>
      <c r="S61" s="310"/>
      <c r="T61" s="315">
        <f>SUM(V61:AE61)</f>
        <v>50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50</v>
      </c>
      <c r="AE61" s="311">
        <v>0</v>
      </c>
      <c r="AF61" s="504"/>
      <c r="AG61" s="504">
        <v>21</v>
      </c>
      <c r="AH61" s="504"/>
      <c r="AI61" s="504"/>
      <c r="AJ61" s="312"/>
      <c r="AK61" s="313"/>
      <c r="AL61" s="314"/>
      <c r="AM61" s="221">
        <f t="shared" si="28"/>
        <v>107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36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21</v>
      </c>
      <c r="S62" s="116">
        <f>SUM(S50:S61)</f>
        <v>0</v>
      </c>
      <c r="T62" s="117">
        <f>SUM(T50:T61)</f>
        <v>50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50</v>
      </c>
      <c r="AE62" s="184">
        <f t="shared" si="33"/>
        <v>0</v>
      </c>
      <c r="AF62" s="184">
        <f t="shared" si="33"/>
        <v>0</v>
      </c>
      <c r="AG62" s="184">
        <f t="shared" si="33"/>
        <v>21</v>
      </c>
      <c r="AH62" s="184">
        <f t="shared" si="33"/>
        <v>0</v>
      </c>
      <c r="AI62" s="184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221">
        <f t="shared" si="28"/>
        <v>107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GROSCAVALLO.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78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/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7.75" customHeight="1" x14ac:dyDescent="0.2">
      <c r="B72" s="150" t="s">
        <v>41</v>
      </c>
      <c r="C72" s="261">
        <f t="shared" ref="C72:Q72" si="34">C29+C8+C50</f>
        <v>40</v>
      </c>
      <c r="D72" s="261">
        <f t="shared" si="34"/>
        <v>0</v>
      </c>
      <c r="E72" s="79">
        <f t="shared" si="34"/>
        <v>262.68596334542241</v>
      </c>
      <c r="F72" s="524">
        <f t="shared" si="34"/>
        <v>1141.1155838326106</v>
      </c>
      <c r="G72" s="524">
        <f t="shared" si="34"/>
        <v>0</v>
      </c>
      <c r="H72" s="524">
        <f t="shared" si="34"/>
        <v>1305.7139014744957</v>
      </c>
      <c r="I72" s="524">
        <f t="shared" si="34"/>
        <v>0</v>
      </c>
      <c r="J72" s="524">
        <f t="shared" si="34"/>
        <v>0</v>
      </c>
      <c r="K72" s="524">
        <f t="shared" si="34"/>
        <v>36.472494015142949</v>
      </c>
      <c r="L72" s="524">
        <f t="shared" si="34"/>
        <v>33.613390836613064</v>
      </c>
      <c r="M72" s="524">
        <f t="shared" si="34"/>
        <v>303.00905281412139</v>
      </c>
      <c r="N72" s="524">
        <f t="shared" si="34"/>
        <v>0</v>
      </c>
      <c r="O72" s="524">
        <f t="shared" si="34"/>
        <v>0</v>
      </c>
      <c r="P72" s="524">
        <f t="shared" si="34"/>
        <v>280</v>
      </c>
      <c r="Q72" s="524">
        <f t="shared" si="34"/>
        <v>0</v>
      </c>
      <c r="R72" s="524">
        <f>SUM(AF72:AI72)</f>
        <v>82.307379176373544</v>
      </c>
      <c r="S72" s="665">
        <f t="shared" ref="S72:S83" si="35">S29+S8+S50</f>
        <v>503.40730818652963</v>
      </c>
      <c r="T72" s="867">
        <f>SUM(V72:AE72)</f>
        <v>43.024996053806539</v>
      </c>
      <c r="U72" s="864">
        <f t="shared" ref="U72:AL72" si="36">U29+U8+U50</f>
        <v>240</v>
      </c>
      <c r="V72" s="860">
        <f t="shared" si="36"/>
        <v>0</v>
      </c>
      <c r="W72" s="666">
        <f t="shared" si="36"/>
        <v>1.8108254368431742</v>
      </c>
      <c r="X72" s="666">
        <f t="shared" si="36"/>
        <v>2.8585623645616938</v>
      </c>
      <c r="Y72" s="666">
        <f t="shared" si="36"/>
        <v>0.40074315043328784</v>
      </c>
      <c r="Z72" s="666">
        <f t="shared" si="36"/>
        <v>3.4179442789991619</v>
      </c>
      <c r="AA72" s="666">
        <f t="shared" si="36"/>
        <v>15.353528285763693</v>
      </c>
      <c r="AB72" s="666">
        <f t="shared" si="36"/>
        <v>1.8903250901679962</v>
      </c>
      <c r="AC72" s="666">
        <f t="shared" si="36"/>
        <v>0.89378521810537148</v>
      </c>
      <c r="AD72" s="666">
        <f t="shared" si="36"/>
        <v>4.8348768756728644</v>
      </c>
      <c r="AE72" s="861">
        <f t="shared" si="36"/>
        <v>11.564405353259295</v>
      </c>
      <c r="AF72" s="855">
        <f t="shared" si="36"/>
        <v>25.719309614177764</v>
      </c>
      <c r="AG72" s="688">
        <f t="shared" si="36"/>
        <v>38.867398537637889</v>
      </c>
      <c r="AH72" s="688">
        <f t="shared" si="36"/>
        <v>17.145605505042738</v>
      </c>
      <c r="AI72" s="689">
        <f t="shared" si="36"/>
        <v>0.57506551951515428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3" si="37">SUM(C72:S72)+T72+U72+AJ72+AK72+AL72</f>
        <v>4271.3500697351155</v>
      </c>
      <c r="AN72" s="668">
        <f t="shared" ref="AN72:AO83" si="38">AN8</f>
        <v>3560</v>
      </c>
      <c r="AO72" s="669">
        <f t="shared" si="38"/>
        <v>0</v>
      </c>
      <c r="AP72" s="690">
        <f t="shared" ref="AP72:AP84" si="39">(AM72*100)/(AM72+AQ72)</f>
        <v>54.541682234868958</v>
      </c>
      <c r="AQ72" s="691">
        <f t="shared" ref="AQ72:AQ84" si="40">AN72+AO72</f>
        <v>3560</v>
      </c>
    </row>
    <row r="73" spans="2:43" ht="26.25" customHeight="1" x14ac:dyDescent="0.2">
      <c r="B73" s="151" t="s">
        <v>42</v>
      </c>
      <c r="C73" s="17">
        <f t="shared" ref="C73:Q73" si="41">C30+C9+C51</f>
        <v>0</v>
      </c>
      <c r="D73" s="94">
        <f t="shared" si="41"/>
        <v>0</v>
      </c>
      <c r="E73" s="18">
        <f t="shared" si="41"/>
        <v>262.68596334542241</v>
      </c>
      <c r="F73" s="18">
        <f t="shared" si="41"/>
        <v>941.11558383261058</v>
      </c>
      <c r="G73" s="18">
        <f t="shared" si="41"/>
        <v>0</v>
      </c>
      <c r="H73" s="18">
        <f t="shared" si="41"/>
        <v>365.7139014744958</v>
      </c>
      <c r="I73" s="18">
        <f t="shared" si="41"/>
        <v>0</v>
      </c>
      <c r="J73" s="18">
        <f t="shared" si="41"/>
        <v>0</v>
      </c>
      <c r="K73" s="18">
        <f t="shared" si="41"/>
        <v>36.472494015142949</v>
      </c>
      <c r="L73" s="18">
        <f t="shared" si="41"/>
        <v>33.613390836613064</v>
      </c>
      <c r="M73" s="18">
        <f t="shared" si="41"/>
        <v>303.00905281412139</v>
      </c>
      <c r="N73" s="18">
        <f t="shared" si="41"/>
        <v>50</v>
      </c>
      <c r="O73" s="18">
        <f t="shared" si="41"/>
        <v>0</v>
      </c>
      <c r="P73" s="18">
        <f t="shared" si="41"/>
        <v>840</v>
      </c>
      <c r="Q73" s="18">
        <f t="shared" si="41"/>
        <v>0</v>
      </c>
      <c r="R73" s="18">
        <f t="shared" ref="R73:R83" si="42">R30+R9+R51</f>
        <v>82.307379176373544</v>
      </c>
      <c r="S73" s="20">
        <f t="shared" si="35"/>
        <v>503.40730818652963</v>
      </c>
      <c r="T73" s="768">
        <f t="shared" ref="T73:T83" si="43">SUM(V73:AE73)</f>
        <v>43.024996053806539</v>
      </c>
      <c r="U73" s="865">
        <f t="shared" ref="U73:AL73" si="44">U30+U9+U51</f>
        <v>240</v>
      </c>
      <c r="V73" s="775">
        <f t="shared" si="44"/>
        <v>0</v>
      </c>
      <c r="W73" s="76">
        <f t="shared" si="44"/>
        <v>1.8108254368431742</v>
      </c>
      <c r="X73" s="76">
        <f t="shared" si="44"/>
        <v>2.8585623645616938</v>
      </c>
      <c r="Y73" s="76">
        <f t="shared" si="44"/>
        <v>0.40074315043328784</v>
      </c>
      <c r="Z73" s="76">
        <f t="shared" si="44"/>
        <v>3.4179442789991619</v>
      </c>
      <c r="AA73" s="76">
        <f t="shared" si="44"/>
        <v>15.353528285763693</v>
      </c>
      <c r="AB73" s="76">
        <f t="shared" si="44"/>
        <v>1.8903250901679962</v>
      </c>
      <c r="AC73" s="76">
        <f t="shared" si="44"/>
        <v>0.89378521810537148</v>
      </c>
      <c r="AD73" s="76">
        <f t="shared" si="44"/>
        <v>4.8348768756728644</v>
      </c>
      <c r="AE73" s="765">
        <f t="shared" si="44"/>
        <v>11.564405353259295</v>
      </c>
      <c r="AF73" s="856">
        <f t="shared" si="44"/>
        <v>25.719309614177764</v>
      </c>
      <c r="AG73" s="500">
        <f t="shared" si="44"/>
        <v>38.867398537637889</v>
      </c>
      <c r="AH73" s="500">
        <f t="shared" si="44"/>
        <v>17.145605505042738</v>
      </c>
      <c r="AI73" s="554">
        <f t="shared" si="44"/>
        <v>0.57506551951515428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3701.350069735116</v>
      </c>
      <c r="AN73" s="102">
        <f t="shared" si="38"/>
        <v>3650</v>
      </c>
      <c r="AO73" s="24">
        <f t="shared" si="38"/>
        <v>0</v>
      </c>
      <c r="AP73" s="455">
        <f t="shared" si="39"/>
        <v>50.349256049895651</v>
      </c>
      <c r="AQ73" s="301">
        <f t="shared" si="40"/>
        <v>3650</v>
      </c>
    </row>
    <row r="74" spans="2:43" ht="26.25" customHeight="1" x14ac:dyDescent="0.2">
      <c r="B74" s="152" t="s">
        <v>43</v>
      </c>
      <c r="C74" s="17">
        <f t="shared" ref="C74:Q74" si="45">C31+C10+C52</f>
        <v>0</v>
      </c>
      <c r="D74" s="94">
        <f t="shared" si="45"/>
        <v>0</v>
      </c>
      <c r="E74" s="18">
        <f t="shared" si="45"/>
        <v>262.68596334542241</v>
      </c>
      <c r="F74" s="18">
        <f t="shared" si="45"/>
        <v>1061.1155838326106</v>
      </c>
      <c r="G74" s="18">
        <f t="shared" si="45"/>
        <v>0</v>
      </c>
      <c r="H74" s="18">
        <f t="shared" si="45"/>
        <v>1685.7139014744957</v>
      </c>
      <c r="I74" s="18">
        <f t="shared" si="45"/>
        <v>0</v>
      </c>
      <c r="J74" s="18">
        <f t="shared" si="45"/>
        <v>0</v>
      </c>
      <c r="K74" s="18">
        <f t="shared" si="45"/>
        <v>36.472494015142949</v>
      </c>
      <c r="L74" s="18">
        <f t="shared" si="45"/>
        <v>33.613390836613064</v>
      </c>
      <c r="M74" s="18">
        <f t="shared" si="45"/>
        <v>303.00905281412139</v>
      </c>
      <c r="N74" s="18">
        <f t="shared" si="45"/>
        <v>0</v>
      </c>
      <c r="O74" s="18">
        <f t="shared" si="45"/>
        <v>0</v>
      </c>
      <c r="P74" s="18">
        <f t="shared" si="45"/>
        <v>1640</v>
      </c>
      <c r="Q74" s="18">
        <f t="shared" si="45"/>
        <v>0</v>
      </c>
      <c r="R74" s="18">
        <f t="shared" si="42"/>
        <v>82.307379176373544</v>
      </c>
      <c r="S74" s="20">
        <f t="shared" si="35"/>
        <v>503.40730818652963</v>
      </c>
      <c r="T74" s="768">
        <f t="shared" si="43"/>
        <v>43.024996053806539</v>
      </c>
      <c r="U74" s="865">
        <f t="shared" ref="U74:AL74" si="46">U31+U10+U52</f>
        <v>240</v>
      </c>
      <c r="V74" s="775">
        <f t="shared" si="46"/>
        <v>0</v>
      </c>
      <c r="W74" s="76">
        <f t="shared" si="46"/>
        <v>1.8108254368431742</v>
      </c>
      <c r="X74" s="76">
        <f t="shared" si="46"/>
        <v>2.8585623645616938</v>
      </c>
      <c r="Y74" s="76">
        <f t="shared" si="46"/>
        <v>0.40074315043328784</v>
      </c>
      <c r="Z74" s="76">
        <f t="shared" si="46"/>
        <v>3.4179442789991619</v>
      </c>
      <c r="AA74" s="76">
        <f t="shared" si="46"/>
        <v>15.353528285763693</v>
      </c>
      <c r="AB74" s="76">
        <f t="shared" si="46"/>
        <v>1.8903250901679962</v>
      </c>
      <c r="AC74" s="76">
        <f t="shared" si="46"/>
        <v>0.89378521810537148</v>
      </c>
      <c r="AD74" s="76">
        <f t="shared" si="46"/>
        <v>4.8348768756728644</v>
      </c>
      <c r="AE74" s="765">
        <f t="shared" si="46"/>
        <v>11.564405353259295</v>
      </c>
      <c r="AF74" s="856">
        <f t="shared" si="46"/>
        <v>25.719309614177764</v>
      </c>
      <c r="AG74" s="500">
        <f t="shared" si="46"/>
        <v>38.867398537637889</v>
      </c>
      <c r="AH74" s="500">
        <f t="shared" si="46"/>
        <v>17.145605505042738</v>
      </c>
      <c r="AI74" s="554">
        <f t="shared" si="46"/>
        <v>0.57506551951515428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5891.3500697351164</v>
      </c>
      <c r="AN74" s="102">
        <f t="shared" si="38"/>
        <v>4180</v>
      </c>
      <c r="AO74" s="24">
        <f t="shared" si="38"/>
        <v>0</v>
      </c>
      <c r="AP74" s="455">
        <f t="shared" si="39"/>
        <v>58.49613039903064</v>
      </c>
      <c r="AQ74" s="301">
        <f t="shared" si="40"/>
        <v>4180</v>
      </c>
    </row>
    <row r="75" spans="2:43" ht="26.25" customHeight="1" x14ac:dyDescent="0.2">
      <c r="B75" s="152" t="s">
        <v>44</v>
      </c>
      <c r="C75" s="17">
        <f t="shared" ref="C75:Q75" si="47">C32+C11+C53</f>
        <v>0</v>
      </c>
      <c r="D75" s="94">
        <f t="shared" si="47"/>
        <v>0</v>
      </c>
      <c r="E75" s="18">
        <f t="shared" si="47"/>
        <v>262.68596334542241</v>
      </c>
      <c r="F75" s="18">
        <f t="shared" si="47"/>
        <v>1521.1155838326106</v>
      </c>
      <c r="G75" s="18">
        <f t="shared" si="47"/>
        <v>0</v>
      </c>
      <c r="H75" s="18">
        <f t="shared" si="47"/>
        <v>25.713901474495803</v>
      </c>
      <c r="I75" s="18">
        <f t="shared" si="47"/>
        <v>0</v>
      </c>
      <c r="J75" s="18">
        <f t="shared" si="47"/>
        <v>0</v>
      </c>
      <c r="K75" s="18">
        <f t="shared" si="47"/>
        <v>36.472494015142949</v>
      </c>
      <c r="L75" s="18">
        <f t="shared" si="47"/>
        <v>33.613390836613064</v>
      </c>
      <c r="M75" s="18">
        <f t="shared" si="47"/>
        <v>303.00905281412139</v>
      </c>
      <c r="N75" s="18">
        <f t="shared" si="47"/>
        <v>0</v>
      </c>
      <c r="O75" s="18">
        <f t="shared" si="47"/>
        <v>0</v>
      </c>
      <c r="P75" s="18">
        <f t="shared" si="47"/>
        <v>520</v>
      </c>
      <c r="Q75" s="18">
        <f t="shared" si="47"/>
        <v>0</v>
      </c>
      <c r="R75" s="18">
        <f t="shared" si="42"/>
        <v>82.307379176373544</v>
      </c>
      <c r="S75" s="20">
        <f t="shared" si="35"/>
        <v>503.40730818652963</v>
      </c>
      <c r="T75" s="768">
        <f t="shared" si="43"/>
        <v>43.024996053806539</v>
      </c>
      <c r="U75" s="865">
        <f t="shared" ref="U75:AL75" si="48">U32+U11+U53</f>
        <v>240</v>
      </c>
      <c r="V75" s="775">
        <f t="shared" si="48"/>
        <v>0</v>
      </c>
      <c r="W75" s="76">
        <f t="shared" si="48"/>
        <v>1.8108254368431742</v>
      </c>
      <c r="X75" s="76">
        <f t="shared" si="48"/>
        <v>2.8585623645616938</v>
      </c>
      <c r="Y75" s="76">
        <f t="shared" si="48"/>
        <v>0.40074315043328784</v>
      </c>
      <c r="Z75" s="76">
        <f t="shared" si="48"/>
        <v>3.4179442789991619</v>
      </c>
      <c r="AA75" s="76">
        <f t="shared" si="48"/>
        <v>15.353528285763693</v>
      </c>
      <c r="AB75" s="76">
        <f t="shared" si="48"/>
        <v>1.8903250901679962</v>
      </c>
      <c r="AC75" s="76">
        <f t="shared" si="48"/>
        <v>0.89378521810537148</v>
      </c>
      <c r="AD75" s="76">
        <f t="shared" si="48"/>
        <v>4.8348768756728644</v>
      </c>
      <c r="AE75" s="765">
        <f t="shared" si="48"/>
        <v>11.564405353259295</v>
      </c>
      <c r="AF75" s="856">
        <f t="shared" si="48"/>
        <v>25.719309614177764</v>
      </c>
      <c r="AG75" s="500">
        <f t="shared" si="48"/>
        <v>38.867398537637889</v>
      </c>
      <c r="AH75" s="500">
        <f t="shared" si="48"/>
        <v>17.145605505042738</v>
      </c>
      <c r="AI75" s="554">
        <f t="shared" si="48"/>
        <v>0.57506551951515428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3571.350069735116</v>
      </c>
      <c r="AN75" s="102">
        <f t="shared" si="38"/>
        <v>8090</v>
      </c>
      <c r="AO75" s="24">
        <f t="shared" si="38"/>
        <v>0</v>
      </c>
      <c r="AP75" s="455">
        <f t="shared" si="39"/>
        <v>30.625528334012515</v>
      </c>
      <c r="AQ75" s="301">
        <f t="shared" si="40"/>
        <v>8090</v>
      </c>
    </row>
    <row r="76" spans="2:43" ht="26.25" customHeight="1" x14ac:dyDescent="0.2">
      <c r="B76" s="153" t="s">
        <v>45</v>
      </c>
      <c r="C76" s="17">
        <f t="shared" ref="C76:Q76" si="49">C33+C12+C54</f>
        <v>0</v>
      </c>
      <c r="D76" s="94">
        <f t="shared" si="49"/>
        <v>0</v>
      </c>
      <c r="E76" s="18">
        <f t="shared" si="49"/>
        <v>262.68596334542241</v>
      </c>
      <c r="F76" s="18">
        <f t="shared" si="49"/>
        <v>1171.1155838326106</v>
      </c>
      <c r="G76" s="18">
        <f t="shared" si="49"/>
        <v>0</v>
      </c>
      <c r="H76" s="18">
        <f t="shared" si="49"/>
        <v>2465.7139014744957</v>
      </c>
      <c r="I76" s="18">
        <f t="shared" si="49"/>
        <v>0</v>
      </c>
      <c r="J76" s="18">
        <f t="shared" si="49"/>
        <v>0</v>
      </c>
      <c r="K76" s="18">
        <f t="shared" si="49"/>
        <v>36.472494015142949</v>
      </c>
      <c r="L76" s="18">
        <f t="shared" si="49"/>
        <v>33.613390836613064</v>
      </c>
      <c r="M76" s="18">
        <f t="shared" si="49"/>
        <v>303.00905281412139</v>
      </c>
      <c r="N76" s="18">
        <f t="shared" si="49"/>
        <v>180</v>
      </c>
      <c r="O76" s="18">
        <f t="shared" si="49"/>
        <v>0</v>
      </c>
      <c r="P76" s="18">
        <f t="shared" si="49"/>
        <v>1900</v>
      </c>
      <c r="Q76" s="18">
        <f t="shared" si="49"/>
        <v>0</v>
      </c>
      <c r="R76" s="18">
        <f t="shared" si="42"/>
        <v>82.307379176373544</v>
      </c>
      <c r="S76" s="20">
        <f t="shared" si="35"/>
        <v>3323.4073081865295</v>
      </c>
      <c r="T76" s="768">
        <f t="shared" si="43"/>
        <v>43.024996053806539</v>
      </c>
      <c r="U76" s="865">
        <f t="shared" ref="U76:AL76" si="50">U33+U12+U54</f>
        <v>240</v>
      </c>
      <c r="V76" s="862">
        <f t="shared" si="50"/>
        <v>0</v>
      </c>
      <c r="W76" s="749">
        <f t="shared" si="50"/>
        <v>1.8108254368431742</v>
      </c>
      <c r="X76" s="749">
        <f t="shared" si="50"/>
        <v>2.8585623645616938</v>
      </c>
      <c r="Y76" s="749">
        <f t="shared" si="50"/>
        <v>0.40074315043328784</v>
      </c>
      <c r="Z76" s="749">
        <f t="shared" si="50"/>
        <v>3.4179442789991619</v>
      </c>
      <c r="AA76" s="749">
        <f t="shared" si="50"/>
        <v>15.353528285763693</v>
      </c>
      <c r="AB76" s="749">
        <f t="shared" si="50"/>
        <v>1.8903250901679962</v>
      </c>
      <c r="AC76" s="749">
        <f t="shared" si="50"/>
        <v>0.89378521810537148</v>
      </c>
      <c r="AD76" s="749">
        <f t="shared" si="50"/>
        <v>4.8348768756728644</v>
      </c>
      <c r="AE76" s="863">
        <f t="shared" si="50"/>
        <v>11.564405353259295</v>
      </c>
      <c r="AF76" s="857">
        <f t="shared" si="50"/>
        <v>25.719309614177764</v>
      </c>
      <c r="AG76" s="750">
        <f t="shared" si="50"/>
        <v>38.867398537637889</v>
      </c>
      <c r="AH76" s="750">
        <f t="shared" si="50"/>
        <v>17.145605505042738</v>
      </c>
      <c r="AI76" s="751">
        <f t="shared" si="50"/>
        <v>0.57506551951515428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37"/>
        <v>10041.350069735116</v>
      </c>
      <c r="AN76" s="102">
        <f t="shared" si="38"/>
        <v>8380</v>
      </c>
      <c r="AO76" s="24">
        <f t="shared" si="38"/>
        <v>0</v>
      </c>
      <c r="AP76" s="455">
        <f t="shared" si="39"/>
        <v>54.509305950557305</v>
      </c>
      <c r="AQ76" s="301">
        <f t="shared" si="40"/>
        <v>8380</v>
      </c>
    </row>
    <row r="77" spans="2:43" ht="26.25" customHeight="1" x14ac:dyDescent="0.2">
      <c r="B77" s="151" t="s">
        <v>46</v>
      </c>
      <c r="C77" s="17">
        <f t="shared" ref="C77:Q77" si="51">C34+C13+C55</f>
        <v>0</v>
      </c>
      <c r="D77" s="94">
        <f t="shared" si="51"/>
        <v>0</v>
      </c>
      <c r="E77" s="18">
        <f t="shared" si="51"/>
        <v>9402.6859633454224</v>
      </c>
      <c r="F77" s="18">
        <f t="shared" si="51"/>
        <v>771.11558383261058</v>
      </c>
      <c r="G77" s="18">
        <f t="shared" si="51"/>
        <v>0</v>
      </c>
      <c r="H77" s="18">
        <f t="shared" si="51"/>
        <v>305.7139014744958</v>
      </c>
      <c r="I77" s="18">
        <f t="shared" si="51"/>
        <v>0</v>
      </c>
      <c r="J77" s="18">
        <f t="shared" si="51"/>
        <v>0</v>
      </c>
      <c r="K77" s="18">
        <f t="shared" si="51"/>
        <v>36.472494015142949</v>
      </c>
      <c r="L77" s="18">
        <f t="shared" si="51"/>
        <v>33.613390836613064</v>
      </c>
      <c r="M77" s="18">
        <f t="shared" si="51"/>
        <v>303.00905281412139</v>
      </c>
      <c r="N77" s="18">
        <f t="shared" si="51"/>
        <v>110</v>
      </c>
      <c r="O77" s="18">
        <f t="shared" si="51"/>
        <v>0</v>
      </c>
      <c r="P77" s="18">
        <f t="shared" si="51"/>
        <v>720</v>
      </c>
      <c r="Q77" s="18">
        <f t="shared" si="51"/>
        <v>0</v>
      </c>
      <c r="R77" s="18">
        <f t="shared" si="42"/>
        <v>82.307379176373544</v>
      </c>
      <c r="S77" s="20">
        <f t="shared" si="35"/>
        <v>3003.4073081865295</v>
      </c>
      <c r="T77" s="768">
        <f t="shared" si="43"/>
        <v>43.024996053806539</v>
      </c>
      <c r="U77" s="865">
        <f t="shared" ref="U77:AL77" si="52">U34+U13+U55</f>
        <v>240</v>
      </c>
      <c r="V77" s="775">
        <f t="shared" si="52"/>
        <v>0</v>
      </c>
      <c r="W77" s="76">
        <f t="shared" si="52"/>
        <v>1.8108254368431742</v>
      </c>
      <c r="X77" s="76">
        <f t="shared" si="52"/>
        <v>2.8585623645616938</v>
      </c>
      <c r="Y77" s="76">
        <f t="shared" si="52"/>
        <v>0.40074315043328784</v>
      </c>
      <c r="Z77" s="76">
        <f t="shared" si="52"/>
        <v>3.4179442789991619</v>
      </c>
      <c r="AA77" s="76">
        <f t="shared" si="52"/>
        <v>15.353528285763693</v>
      </c>
      <c r="AB77" s="76">
        <f t="shared" si="52"/>
        <v>1.8903250901679962</v>
      </c>
      <c r="AC77" s="76">
        <f t="shared" si="52"/>
        <v>0.89378521810537148</v>
      </c>
      <c r="AD77" s="76">
        <f t="shared" si="52"/>
        <v>4.8348768756728644</v>
      </c>
      <c r="AE77" s="765">
        <f t="shared" si="52"/>
        <v>11.564405353259295</v>
      </c>
      <c r="AF77" s="856">
        <f t="shared" si="52"/>
        <v>25.719309614177764</v>
      </c>
      <c r="AG77" s="500">
        <f t="shared" si="52"/>
        <v>38.867398537637889</v>
      </c>
      <c r="AH77" s="500">
        <f t="shared" si="52"/>
        <v>17.145605505042738</v>
      </c>
      <c r="AI77" s="554">
        <f t="shared" si="52"/>
        <v>0.57506551951515428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15051.350069735114</v>
      </c>
      <c r="AN77" s="102">
        <f t="shared" si="38"/>
        <v>7020</v>
      </c>
      <c r="AO77" s="24">
        <f t="shared" si="38"/>
        <v>0</v>
      </c>
      <c r="AP77" s="455">
        <f t="shared" si="39"/>
        <v>68.194061632749737</v>
      </c>
      <c r="AQ77" s="301">
        <f t="shared" si="40"/>
        <v>7020</v>
      </c>
    </row>
    <row r="78" spans="2:43" ht="26.25" customHeight="1" x14ac:dyDescent="0.2">
      <c r="B78" s="152" t="s">
        <v>47</v>
      </c>
      <c r="C78" s="17">
        <f t="shared" ref="C78:Q78" si="53">C35+C14+C56</f>
        <v>0</v>
      </c>
      <c r="D78" s="94">
        <f t="shared" si="53"/>
        <v>0</v>
      </c>
      <c r="E78" s="18">
        <f t="shared" si="53"/>
        <v>7922.6859633454224</v>
      </c>
      <c r="F78" s="553">
        <f t="shared" si="53"/>
        <v>431.11558383261053</v>
      </c>
      <c r="G78" s="18">
        <f t="shared" si="53"/>
        <v>0</v>
      </c>
      <c r="H78" s="18">
        <f t="shared" si="53"/>
        <v>2125.7139014744957</v>
      </c>
      <c r="I78" s="553">
        <f t="shared" si="53"/>
        <v>0</v>
      </c>
      <c r="J78" s="553">
        <f t="shared" si="53"/>
        <v>0</v>
      </c>
      <c r="K78" s="553">
        <f t="shared" si="53"/>
        <v>36.472494015142949</v>
      </c>
      <c r="L78" s="553">
        <f t="shared" si="53"/>
        <v>33.613390836613064</v>
      </c>
      <c r="M78" s="553">
        <f t="shared" si="53"/>
        <v>303.00905281412139</v>
      </c>
      <c r="N78" s="553">
        <f t="shared" si="53"/>
        <v>0</v>
      </c>
      <c r="O78" s="553">
        <f t="shared" si="53"/>
        <v>0</v>
      </c>
      <c r="P78" s="18">
        <f t="shared" si="53"/>
        <v>600</v>
      </c>
      <c r="Q78" s="18">
        <f t="shared" si="53"/>
        <v>0</v>
      </c>
      <c r="R78" s="18">
        <f t="shared" si="42"/>
        <v>82.307379176373544</v>
      </c>
      <c r="S78" s="20">
        <f t="shared" si="35"/>
        <v>2943.4073081865295</v>
      </c>
      <c r="T78" s="768">
        <f t="shared" si="43"/>
        <v>43.024996053806539</v>
      </c>
      <c r="U78" s="865">
        <f t="shared" ref="U78:AL78" si="54">U35+U14+U56</f>
        <v>240</v>
      </c>
      <c r="V78" s="775">
        <f t="shared" si="54"/>
        <v>0</v>
      </c>
      <c r="W78" s="76">
        <f t="shared" si="54"/>
        <v>1.8108254368431742</v>
      </c>
      <c r="X78" s="76">
        <f t="shared" si="54"/>
        <v>2.8585623645616938</v>
      </c>
      <c r="Y78" s="76">
        <f t="shared" si="54"/>
        <v>0.40074315043328784</v>
      </c>
      <c r="Z78" s="76">
        <f t="shared" si="54"/>
        <v>3.4179442789991619</v>
      </c>
      <c r="AA78" s="76">
        <f t="shared" si="54"/>
        <v>15.353528285763693</v>
      </c>
      <c r="AB78" s="76">
        <f t="shared" si="54"/>
        <v>1.8903250901679962</v>
      </c>
      <c r="AC78" s="76">
        <f t="shared" si="54"/>
        <v>0.89378521810537148</v>
      </c>
      <c r="AD78" s="76">
        <f t="shared" si="54"/>
        <v>4.8348768756728644</v>
      </c>
      <c r="AE78" s="765">
        <f t="shared" si="54"/>
        <v>11.564405353259295</v>
      </c>
      <c r="AF78" s="856">
        <f t="shared" si="54"/>
        <v>25.719309614177764</v>
      </c>
      <c r="AG78" s="500">
        <f t="shared" si="54"/>
        <v>38.867398537637889</v>
      </c>
      <c r="AH78" s="500">
        <f t="shared" si="54"/>
        <v>17.145605505042738</v>
      </c>
      <c r="AI78" s="554">
        <f t="shared" si="54"/>
        <v>0.57506551951515428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14761.350069735114</v>
      </c>
      <c r="AN78" s="102">
        <f t="shared" si="38"/>
        <v>12130</v>
      </c>
      <c r="AO78" s="24">
        <f t="shared" si="38"/>
        <v>0</v>
      </c>
      <c r="AP78" s="455">
        <f t="shared" si="39"/>
        <v>54.892558504707743</v>
      </c>
      <c r="AQ78" s="301">
        <f t="shared" si="40"/>
        <v>12130</v>
      </c>
    </row>
    <row r="79" spans="2:43" ht="26.25" customHeight="1" x14ac:dyDescent="0.2">
      <c r="B79" s="151" t="s">
        <v>48</v>
      </c>
      <c r="C79" s="17">
        <f t="shared" ref="C79:Q79" si="55">C36+C15+C57</f>
        <v>0</v>
      </c>
      <c r="D79" s="94">
        <f t="shared" si="55"/>
        <v>0</v>
      </c>
      <c r="E79" s="18">
        <f t="shared" si="55"/>
        <v>4722.6859633454224</v>
      </c>
      <c r="F79" s="553">
        <f t="shared" si="55"/>
        <v>1061.1155838326106</v>
      </c>
      <c r="G79" s="18">
        <f t="shared" si="55"/>
        <v>0</v>
      </c>
      <c r="H79" s="18">
        <f t="shared" si="55"/>
        <v>1305.7139014744957</v>
      </c>
      <c r="I79" s="553">
        <f t="shared" si="55"/>
        <v>0</v>
      </c>
      <c r="J79" s="553">
        <f t="shared" si="55"/>
        <v>0</v>
      </c>
      <c r="K79" s="553">
        <f t="shared" si="55"/>
        <v>36.472494015142949</v>
      </c>
      <c r="L79" s="553">
        <f t="shared" si="55"/>
        <v>33.613390836613064</v>
      </c>
      <c r="M79" s="553">
        <f t="shared" si="55"/>
        <v>303.00905281412139</v>
      </c>
      <c r="N79" s="553">
        <f t="shared" si="55"/>
        <v>0</v>
      </c>
      <c r="O79" s="553">
        <f t="shared" si="55"/>
        <v>0</v>
      </c>
      <c r="P79" s="18">
        <f t="shared" si="55"/>
        <v>690</v>
      </c>
      <c r="Q79" s="18">
        <f t="shared" si="55"/>
        <v>0</v>
      </c>
      <c r="R79" s="18">
        <f t="shared" si="42"/>
        <v>82.307379176373544</v>
      </c>
      <c r="S79" s="20">
        <f t="shared" si="35"/>
        <v>2113.4073081865295</v>
      </c>
      <c r="T79" s="768">
        <f t="shared" si="43"/>
        <v>43.024996053806539</v>
      </c>
      <c r="U79" s="865">
        <f t="shared" ref="U79:AL79" si="56">U36+U15+U57</f>
        <v>240</v>
      </c>
      <c r="V79" s="775">
        <f t="shared" si="56"/>
        <v>0</v>
      </c>
      <c r="W79" s="76">
        <f t="shared" si="56"/>
        <v>1.8108254368431742</v>
      </c>
      <c r="X79" s="76">
        <f t="shared" si="56"/>
        <v>2.8585623645616938</v>
      </c>
      <c r="Y79" s="76">
        <f t="shared" si="56"/>
        <v>0.40074315043328784</v>
      </c>
      <c r="Z79" s="76">
        <f t="shared" si="56"/>
        <v>3.4179442789991619</v>
      </c>
      <c r="AA79" s="76">
        <f t="shared" si="56"/>
        <v>15.353528285763693</v>
      </c>
      <c r="AB79" s="76">
        <f t="shared" si="56"/>
        <v>1.8903250901679962</v>
      </c>
      <c r="AC79" s="76">
        <f t="shared" si="56"/>
        <v>0.89378521810537148</v>
      </c>
      <c r="AD79" s="76">
        <f t="shared" si="56"/>
        <v>4.8348768756728644</v>
      </c>
      <c r="AE79" s="765">
        <f t="shared" si="56"/>
        <v>11.564405353259295</v>
      </c>
      <c r="AF79" s="856">
        <f t="shared" si="56"/>
        <v>25.719309614177764</v>
      </c>
      <c r="AG79" s="500">
        <f t="shared" si="56"/>
        <v>38.867398537637889</v>
      </c>
      <c r="AH79" s="500">
        <f t="shared" si="56"/>
        <v>17.145605505042738</v>
      </c>
      <c r="AI79" s="554">
        <f t="shared" si="56"/>
        <v>0.57506551951515428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10631.350069735114</v>
      </c>
      <c r="AN79" s="102">
        <f t="shared" si="38"/>
        <v>17110</v>
      </c>
      <c r="AO79" s="24">
        <f t="shared" si="38"/>
        <v>0</v>
      </c>
      <c r="AP79" s="455">
        <f t="shared" si="39"/>
        <v>38.323117090590202</v>
      </c>
      <c r="AQ79" s="301">
        <f t="shared" si="40"/>
        <v>17110</v>
      </c>
    </row>
    <row r="80" spans="2:43" ht="26.25" customHeight="1" x14ac:dyDescent="0.2">
      <c r="B80" s="152" t="s">
        <v>49</v>
      </c>
      <c r="C80" s="17">
        <f t="shared" ref="C80:Q80" si="57">C37+C16+C58</f>
        <v>0</v>
      </c>
      <c r="D80" s="94">
        <f t="shared" si="57"/>
        <v>0</v>
      </c>
      <c r="E80" s="18">
        <f t="shared" si="57"/>
        <v>262.68596334542241</v>
      </c>
      <c r="F80" s="553">
        <f t="shared" si="57"/>
        <v>751.11558383261058</v>
      </c>
      <c r="G80" s="18">
        <f t="shared" si="57"/>
        <v>0</v>
      </c>
      <c r="H80" s="18">
        <f t="shared" si="57"/>
        <v>555.71390147449586</v>
      </c>
      <c r="I80" s="553">
        <f t="shared" si="57"/>
        <v>0</v>
      </c>
      <c r="J80" s="553">
        <f t="shared" si="57"/>
        <v>0</v>
      </c>
      <c r="K80" s="553">
        <f t="shared" si="57"/>
        <v>36.472494015142949</v>
      </c>
      <c r="L80" s="553">
        <f t="shared" si="57"/>
        <v>33.613390836613064</v>
      </c>
      <c r="M80" s="553">
        <f t="shared" si="57"/>
        <v>303.00905281412139</v>
      </c>
      <c r="N80" s="553">
        <f t="shared" si="57"/>
        <v>240</v>
      </c>
      <c r="O80" s="553">
        <f t="shared" si="57"/>
        <v>0</v>
      </c>
      <c r="P80" s="18">
        <f t="shared" si="57"/>
        <v>1100</v>
      </c>
      <c r="Q80" s="18">
        <f t="shared" si="57"/>
        <v>0</v>
      </c>
      <c r="R80" s="18">
        <f t="shared" si="42"/>
        <v>82.307379176373544</v>
      </c>
      <c r="S80" s="20">
        <f t="shared" si="35"/>
        <v>3863.4073081865295</v>
      </c>
      <c r="T80" s="768">
        <f t="shared" si="43"/>
        <v>43.024996053806539</v>
      </c>
      <c r="U80" s="865">
        <f t="shared" ref="U80:AL80" si="58">U37+U16+U58</f>
        <v>240</v>
      </c>
      <c r="V80" s="775">
        <f t="shared" si="58"/>
        <v>0</v>
      </c>
      <c r="W80" s="76">
        <f t="shared" si="58"/>
        <v>1.8108254368431742</v>
      </c>
      <c r="X80" s="76">
        <f t="shared" si="58"/>
        <v>2.8585623645616938</v>
      </c>
      <c r="Y80" s="76">
        <f t="shared" si="58"/>
        <v>0.40074315043328784</v>
      </c>
      <c r="Z80" s="76">
        <f t="shared" si="58"/>
        <v>3.4179442789991619</v>
      </c>
      <c r="AA80" s="76">
        <f t="shared" si="58"/>
        <v>15.353528285763693</v>
      </c>
      <c r="AB80" s="76">
        <f t="shared" si="58"/>
        <v>1.8903250901679962</v>
      </c>
      <c r="AC80" s="76">
        <f t="shared" si="58"/>
        <v>0.89378521810537148</v>
      </c>
      <c r="AD80" s="76">
        <f t="shared" si="58"/>
        <v>4.8348768756728644</v>
      </c>
      <c r="AE80" s="765">
        <f t="shared" si="58"/>
        <v>11.564405353259295</v>
      </c>
      <c r="AF80" s="856">
        <f t="shared" si="58"/>
        <v>25.719309614177764</v>
      </c>
      <c r="AG80" s="500">
        <f t="shared" si="58"/>
        <v>38.867398537637889</v>
      </c>
      <c r="AH80" s="500">
        <f t="shared" si="58"/>
        <v>17.145605505042738</v>
      </c>
      <c r="AI80" s="554">
        <f t="shared" si="58"/>
        <v>0.57506551951515428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7511.3500697351164</v>
      </c>
      <c r="AN80" s="102">
        <f t="shared" si="38"/>
        <v>7080</v>
      </c>
      <c r="AO80" s="24">
        <f t="shared" si="38"/>
        <v>0</v>
      </c>
      <c r="AP80" s="455">
        <f t="shared" si="39"/>
        <v>51.47810198396175</v>
      </c>
      <c r="AQ80" s="301">
        <f>AN80+AO80</f>
        <v>7080</v>
      </c>
    </row>
    <row r="81" spans="2:43" ht="26.25" customHeight="1" x14ac:dyDescent="0.2">
      <c r="B81" s="152" t="s">
        <v>50</v>
      </c>
      <c r="C81" s="17">
        <f t="shared" ref="C81:Q81" si="59">C38+C17+C59</f>
        <v>230</v>
      </c>
      <c r="D81" s="94">
        <f t="shared" si="59"/>
        <v>0</v>
      </c>
      <c r="E81" s="18">
        <f t="shared" si="59"/>
        <v>3182.6859633454224</v>
      </c>
      <c r="F81" s="553">
        <f t="shared" si="59"/>
        <v>661.11558383261058</v>
      </c>
      <c r="G81" s="18">
        <f t="shared" si="59"/>
        <v>0</v>
      </c>
      <c r="H81" s="18">
        <f t="shared" si="59"/>
        <v>515.71390147449586</v>
      </c>
      <c r="I81" s="553">
        <f t="shared" si="59"/>
        <v>0</v>
      </c>
      <c r="J81" s="553">
        <f t="shared" si="59"/>
        <v>0</v>
      </c>
      <c r="K81" s="553">
        <f t="shared" si="59"/>
        <v>36.472494015142949</v>
      </c>
      <c r="L81" s="553">
        <f t="shared" si="59"/>
        <v>33.613390836613064</v>
      </c>
      <c r="M81" s="553">
        <f t="shared" si="59"/>
        <v>303.00905281412139</v>
      </c>
      <c r="N81" s="553">
        <f t="shared" si="59"/>
        <v>0</v>
      </c>
      <c r="O81" s="553">
        <f t="shared" si="59"/>
        <v>0</v>
      </c>
      <c r="P81" s="18">
        <f t="shared" si="59"/>
        <v>460</v>
      </c>
      <c r="Q81" s="18">
        <f t="shared" si="59"/>
        <v>0</v>
      </c>
      <c r="R81" s="18">
        <f t="shared" si="42"/>
        <v>82.307379176373544</v>
      </c>
      <c r="S81" s="20">
        <f t="shared" si="35"/>
        <v>503.40730818652963</v>
      </c>
      <c r="T81" s="768">
        <f t="shared" si="43"/>
        <v>43.024996053806539</v>
      </c>
      <c r="U81" s="865">
        <f t="shared" ref="U81:AL81" si="60">U38+U17+U59</f>
        <v>240</v>
      </c>
      <c r="V81" s="775">
        <f t="shared" si="60"/>
        <v>0</v>
      </c>
      <c r="W81" s="76">
        <f t="shared" si="60"/>
        <v>1.8108254368431742</v>
      </c>
      <c r="X81" s="76">
        <f t="shared" si="60"/>
        <v>2.8585623645616938</v>
      </c>
      <c r="Y81" s="76">
        <f t="shared" si="60"/>
        <v>0.40074315043328784</v>
      </c>
      <c r="Z81" s="76">
        <f t="shared" si="60"/>
        <v>3.4179442789991619</v>
      </c>
      <c r="AA81" s="76">
        <f t="shared" si="60"/>
        <v>15.353528285763693</v>
      </c>
      <c r="AB81" s="76">
        <f t="shared" si="60"/>
        <v>1.8903250901679962</v>
      </c>
      <c r="AC81" s="76">
        <f t="shared" si="60"/>
        <v>0.89378521810537148</v>
      </c>
      <c r="AD81" s="76">
        <f t="shared" si="60"/>
        <v>4.8348768756728644</v>
      </c>
      <c r="AE81" s="765">
        <f t="shared" si="60"/>
        <v>11.564405353259295</v>
      </c>
      <c r="AF81" s="856">
        <f t="shared" si="60"/>
        <v>25.719309614177764</v>
      </c>
      <c r="AG81" s="500">
        <f t="shared" si="60"/>
        <v>38.867398537637889</v>
      </c>
      <c r="AH81" s="500">
        <f t="shared" si="60"/>
        <v>17.145605505042738</v>
      </c>
      <c r="AI81" s="554">
        <f t="shared" si="60"/>
        <v>0.57506551951515428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6291.3500697351164</v>
      </c>
      <c r="AN81" s="102">
        <f t="shared" si="38"/>
        <v>5090</v>
      </c>
      <c r="AO81" s="24">
        <f t="shared" si="38"/>
        <v>0</v>
      </c>
      <c r="AP81" s="455">
        <f t="shared" si="39"/>
        <v>55.277713374838129</v>
      </c>
      <c r="AQ81" s="301">
        <f t="shared" si="40"/>
        <v>5090</v>
      </c>
    </row>
    <row r="82" spans="2:43" ht="26.25" customHeight="1" x14ac:dyDescent="0.2">
      <c r="B82" s="151" t="s">
        <v>51</v>
      </c>
      <c r="C82" s="17">
        <f t="shared" ref="C82:Q82" si="61">C39+C18+C60</f>
        <v>320</v>
      </c>
      <c r="D82" s="94">
        <f t="shared" si="61"/>
        <v>0</v>
      </c>
      <c r="E82" s="18">
        <f t="shared" si="61"/>
        <v>262.68596334542241</v>
      </c>
      <c r="F82" s="553">
        <f t="shared" si="61"/>
        <v>551.11558383261058</v>
      </c>
      <c r="G82" s="18">
        <f t="shared" si="61"/>
        <v>0</v>
      </c>
      <c r="H82" s="18">
        <f t="shared" si="61"/>
        <v>505.7139014744958</v>
      </c>
      <c r="I82" s="553">
        <f t="shared" si="61"/>
        <v>0</v>
      </c>
      <c r="J82" s="553">
        <f t="shared" si="61"/>
        <v>0</v>
      </c>
      <c r="K82" s="553">
        <f t="shared" si="61"/>
        <v>36.472494015142949</v>
      </c>
      <c r="L82" s="553">
        <f t="shared" si="61"/>
        <v>33.613390836613064</v>
      </c>
      <c r="M82" s="553">
        <f t="shared" si="61"/>
        <v>303.00905281412139</v>
      </c>
      <c r="N82" s="553">
        <f t="shared" si="61"/>
        <v>180</v>
      </c>
      <c r="O82" s="553">
        <f t="shared" si="61"/>
        <v>0</v>
      </c>
      <c r="P82" s="18">
        <f t="shared" si="61"/>
        <v>340</v>
      </c>
      <c r="Q82" s="18">
        <f t="shared" si="61"/>
        <v>0</v>
      </c>
      <c r="R82" s="18">
        <f t="shared" si="42"/>
        <v>82.307379176373544</v>
      </c>
      <c r="S82" s="20">
        <f t="shared" si="35"/>
        <v>503.40730818652963</v>
      </c>
      <c r="T82" s="768">
        <f t="shared" si="43"/>
        <v>43.024996053806539</v>
      </c>
      <c r="U82" s="865">
        <f t="shared" ref="U82:AL82" si="62">U39+U18+U60</f>
        <v>240</v>
      </c>
      <c r="V82" s="775">
        <f t="shared" si="62"/>
        <v>0</v>
      </c>
      <c r="W82" s="76">
        <f t="shared" si="62"/>
        <v>1.8108254368431742</v>
      </c>
      <c r="X82" s="76">
        <f t="shared" si="62"/>
        <v>2.8585623645616938</v>
      </c>
      <c r="Y82" s="76">
        <f t="shared" si="62"/>
        <v>0.40074315043328784</v>
      </c>
      <c r="Z82" s="76">
        <f t="shared" si="62"/>
        <v>3.4179442789991619</v>
      </c>
      <c r="AA82" s="76">
        <f t="shared" si="62"/>
        <v>15.353528285763693</v>
      </c>
      <c r="AB82" s="76">
        <f t="shared" si="62"/>
        <v>1.8903250901679962</v>
      </c>
      <c r="AC82" s="76">
        <f t="shared" si="62"/>
        <v>0.89378521810537148</v>
      </c>
      <c r="AD82" s="76">
        <f t="shared" si="62"/>
        <v>4.8348768756728644</v>
      </c>
      <c r="AE82" s="765">
        <f t="shared" si="62"/>
        <v>11.564405353259295</v>
      </c>
      <c r="AF82" s="856">
        <f t="shared" si="62"/>
        <v>25.719309614177764</v>
      </c>
      <c r="AG82" s="500">
        <f t="shared" si="62"/>
        <v>38.867398537637889</v>
      </c>
      <c r="AH82" s="500">
        <f t="shared" si="62"/>
        <v>17.145605505042738</v>
      </c>
      <c r="AI82" s="554">
        <f t="shared" si="62"/>
        <v>0.57506551951515428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37"/>
        <v>3401.350069735116</v>
      </c>
      <c r="AN82" s="102">
        <f t="shared" si="38"/>
        <v>4250</v>
      </c>
      <c r="AO82" s="24">
        <f t="shared" si="38"/>
        <v>0</v>
      </c>
      <c r="AP82" s="455">
        <f t="shared" si="39"/>
        <v>44.454247142463686</v>
      </c>
      <c r="AQ82" s="301">
        <f t="shared" si="40"/>
        <v>4250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270</v>
      </c>
      <c r="D83" s="295">
        <f t="shared" si="63"/>
        <v>19920</v>
      </c>
      <c r="E83" s="98">
        <f t="shared" si="63"/>
        <v>262.68596334542241</v>
      </c>
      <c r="F83" s="623">
        <f t="shared" si="63"/>
        <v>651.11558383261058</v>
      </c>
      <c r="G83" s="98">
        <f t="shared" si="63"/>
        <v>0</v>
      </c>
      <c r="H83" s="98">
        <f t="shared" si="63"/>
        <v>325.7139014744958</v>
      </c>
      <c r="I83" s="623">
        <f t="shared" si="63"/>
        <v>0</v>
      </c>
      <c r="J83" s="623">
        <f t="shared" si="63"/>
        <v>0</v>
      </c>
      <c r="K83" s="623">
        <f t="shared" si="63"/>
        <v>72.472494015142956</v>
      </c>
      <c r="L83" s="623">
        <f t="shared" si="63"/>
        <v>33.613390836613064</v>
      </c>
      <c r="M83" s="623">
        <f t="shared" si="63"/>
        <v>303.00905281412139</v>
      </c>
      <c r="N83" s="623">
        <f t="shared" si="63"/>
        <v>0</v>
      </c>
      <c r="O83" s="623">
        <f t="shared" si="63"/>
        <v>0</v>
      </c>
      <c r="P83" s="98">
        <f t="shared" si="63"/>
        <v>340</v>
      </c>
      <c r="Q83" s="98">
        <f t="shared" si="63"/>
        <v>0</v>
      </c>
      <c r="R83" s="98">
        <f t="shared" si="42"/>
        <v>103.30737917637354</v>
      </c>
      <c r="S83" s="296">
        <f t="shared" si="35"/>
        <v>503.40730818652963</v>
      </c>
      <c r="T83" s="868">
        <f t="shared" si="43"/>
        <v>93.024996053806532</v>
      </c>
      <c r="U83" s="866">
        <f t="shared" ref="U83:AL83" si="64">U40+U19+U61</f>
        <v>240</v>
      </c>
      <c r="V83" s="860">
        <f t="shared" si="64"/>
        <v>0</v>
      </c>
      <c r="W83" s="666">
        <f t="shared" si="64"/>
        <v>1.8108254368431742</v>
      </c>
      <c r="X83" s="666">
        <f t="shared" si="64"/>
        <v>2.8585623645616938</v>
      </c>
      <c r="Y83" s="666">
        <f t="shared" si="64"/>
        <v>0.40074315043328784</v>
      </c>
      <c r="Z83" s="666">
        <f t="shared" si="64"/>
        <v>3.4179442789991619</v>
      </c>
      <c r="AA83" s="666">
        <f t="shared" si="64"/>
        <v>15.353528285763693</v>
      </c>
      <c r="AB83" s="666">
        <f t="shared" si="64"/>
        <v>1.8903250901679962</v>
      </c>
      <c r="AC83" s="666">
        <f t="shared" si="64"/>
        <v>0.89378521810537148</v>
      </c>
      <c r="AD83" s="666">
        <f t="shared" si="64"/>
        <v>54.834876875672862</v>
      </c>
      <c r="AE83" s="861">
        <f t="shared" si="64"/>
        <v>11.564405353259295</v>
      </c>
      <c r="AF83" s="855">
        <f t="shared" si="64"/>
        <v>25.719309614177764</v>
      </c>
      <c r="AG83" s="688">
        <f t="shared" si="64"/>
        <v>59.867398537637889</v>
      </c>
      <c r="AH83" s="688">
        <f t="shared" si="64"/>
        <v>17.145605505042738</v>
      </c>
      <c r="AI83" s="689">
        <f t="shared" si="64"/>
        <v>0.57506551951515428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37"/>
        <v>23118.350069735119</v>
      </c>
      <c r="AN83" s="299">
        <f t="shared" si="38"/>
        <v>2910</v>
      </c>
      <c r="AO83" s="670">
        <f t="shared" si="38"/>
        <v>0</v>
      </c>
      <c r="AP83" s="671">
        <f t="shared" si="39"/>
        <v>88.819882965291569</v>
      </c>
      <c r="AQ83" s="692">
        <f t="shared" si="40"/>
        <v>2910</v>
      </c>
    </row>
    <row r="84" spans="2:43" ht="26.25" customHeight="1" thickBot="1" x14ac:dyDescent="0.25">
      <c r="B84" s="179" t="s">
        <v>53</v>
      </c>
      <c r="C84" s="82">
        <f t="shared" ref="C84:AL84" si="65">SUM(C72:C83)</f>
        <v>860</v>
      </c>
      <c r="D84" s="82">
        <f t="shared" si="65"/>
        <v>19920</v>
      </c>
      <c r="E84" s="83">
        <f t="shared" si="65"/>
        <v>27332.231560145068</v>
      </c>
      <c r="F84" s="83">
        <f t="shared" si="65"/>
        <v>10713.387005991326</v>
      </c>
      <c r="G84" s="83">
        <f t="shared" si="65"/>
        <v>0</v>
      </c>
      <c r="H84" s="83">
        <f t="shared" si="65"/>
        <v>11488.566817693947</v>
      </c>
      <c r="I84" s="83">
        <f t="shared" si="65"/>
        <v>0</v>
      </c>
      <c r="J84" s="83">
        <f>SUM(J72:J83)</f>
        <v>0</v>
      </c>
      <c r="K84" s="115">
        <f t="shared" si="65"/>
        <v>473.66992818171542</v>
      </c>
      <c r="L84" s="83">
        <f t="shared" si="65"/>
        <v>403.36069003935677</v>
      </c>
      <c r="M84" s="83">
        <f t="shared" si="65"/>
        <v>3636.1086337694564</v>
      </c>
      <c r="N84" s="83">
        <f t="shared" si="65"/>
        <v>760</v>
      </c>
      <c r="O84" s="83">
        <f t="shared" si="65"/>
        <v>0</v>
      </c>
      <c r="P84" s="83">
        <f t="shared" si="65"/>
        <v>9430</v>
      </c>
      <c r="Q84" s="83">
        <f t="shared" si="65"/>
        <v>0</v>
      </c>
      <c r="R84" s="83">
        <f t="shared" si="65"/>
        <v>1008.6885501164824</v>
      </c>
      <c r="S84" s="84">
        <f t="shared" si="65"/>
        <v>18770.887698238352</v>
      </c>
      <c r="T84" s="769">
        <f t="shared" si="65"/>
        <v>566.29995264567845</v>
      </c>
      <c r="U84" s="772">
        <f t="shared" si="65"/>
        <v>2880</v>
      </c>
      <c r="V84" s="530">
        <f t="shared" si="65"/>
        <v>0</v>
      </c>
      <c r="W84" s="85">
        <f t="shared" si="65"/>
        <v>21.72990524211809</v>
      </c>
      <c r="X84" s="85">
        <f t="shared" si="65"/>
        <v>34.302748374740318</v>
      </c>
      <c r="Y84" s="85">
        <f t="shared" si="65"/>
        <v>4.808917805199453</v>
      </c>
      <c r="Z84" s="85">
        <f t="shared" si="65"/>
        <v>41.015331347989942</v>
      </c>
      <c r="AA84" s="85">
        <f t="shared" si="65"/>
        <v>184.24233942916433</v>
      </c>
      <c r="AB84" s="85">
        <f t="shared" si="65"/>
        <v>22.68390108201595</v>
      </c>
      <c r="AC84" s="85">
        <f t="shared" si="65"/>
        <v>10.725422617264458</v>
      </c>
      <c r="AD84" s="85">
        <f t="shared" si="65"/>
        <v>108.01852250807437</v>
      </c>
      <c r="AE84" s="87">
        <f t="shared" si="65"/>
        <v>138.7728642391115</v>
      </c>
      <c r="AF84" s="183">
        <f t="shared" si="65"/>
        <v>308.63171537013318</v>
      </c>
      <c r="AG84" s="120">
        <f t="shared" si="65"/>
        <v>487.40878245165464</v>
      </c>
      <c r="AH84" s="419">
        <f t="shared" si="65"/>
        <v>205.74726606051286</v>
      </c>
      <c r="AI84" s="183">
        <f t="shared" si="65"/>
        <v>6.90078623418185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>SUM(C84:S84)+T84+U84+AJ84+AK84+AL84</f>
        <v>108243.20083682137</v>
      </c>
      <c r="AN84" s="324">
        <f>SUM(AN72:AN83)</f>
        <v>83450</v>
      </c>
      <c r="AO84" s="266">
        <f>SUM(AO72:AO83)</f>
        <v>0</v>
      </c>
      <c r="AP84" s="454">
        <f t="shared" si="39"/>
        <v>56.46689625103776</v>
      </c>
      <c r="AQ84" s="200">
        <f t="shared" si="40"/>
        <v>83450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78529" r:id="rId4">
          <objectPr defaultSize="0" r:id="rId5">
            <anchor moveWithCells="1" sizeWithCells="1">
              <from>
                <xdr:col>1</xdr:col>
                <xdr:colOff>685800</xdr:colOff>
                <xdr:row>0</xdr:row>
                <xdr:rowOff>161925</xdr:rowOff>
              </from>
              <to>
                <xdr:col>2</xdr:col>
                <xdr:colOff>733425</xdr:colOff>
                <xdr:row>3</xdr:row>
                <xdr:rowOff>123825</xdr:rowOff>
              </to>
            </anchor>
          </objectPr>
        </oleObject>
      </mc:Choice>
      <mc:Fallback>
        <oleObject progId="Word.Document.8" shapeId="27852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Q109"/>
  <sheetViews>
    <sheetView topLeftCell="O55" zoomScale="71" zoomScaleNormal="71" workbookViewId="0">
      <selection activeCell="AM83" sqref="AM83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4" style="1" customWidth="1"/>
    <col min="5" max="5" width="12.7109375" style="1" customWidth="1"/>
    <col min="6" max="6" width="13.7109375" style="1" customWidth="1"/>
    <col min="7" max="7" width="16.7109375" style="1" customWidth="1"/>
    <col min="8" max="8" width="12.7109375" style="1" customWidth="1"/>
    <col min="9" max="9" width="13.28515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3.5703125" style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257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79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6100</v>
      </c>
      <c r="D8" s="295"/>
      <c r="E8" s="295">
        <v>1280</v>
      </c>
      <c r="F8" s="295">
        <v>2840</v>
      </c>
      <c r="G8" s="295">
        <v>900</v>
      </c>
      <c r="H8" s="295">
        <v>2930</v>
      </c>
      <c r="I8" s="465"/>
      <c r="J8" s="18"/>
      <c r="K8" s="18">
        <v>30</v>
      </c>
      <c r="L8" s="465"/>
      <c r="M8" s="295">
        <v>110</v>
      </c>
      <c r="N8" s="295">
        <v>120</v>
      </c>
      <c r="O8" s="465"/>
      <c r="P8" s="295">
        <v>2190</v>
      </c>
      <c r="Q8" s="295"/>
      <c r="R8" s="295">
        <f>SUM(AF8:AI8)</f>
        <v>150</v>
      </c>
      <c r="S8" s="497">
        <v>30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>
        <v>150</v>
      </c>
      <c r="AH8" s="494"/>
      <c r="AI8" s="835"/>
      <c r="AJ8" s="77"/>
      <c r="AK8" s="21"/>
      <c r="AL8" s="525"/>
      <c r="AM8" s="27">
        <f t="shared" ref="AM8:AM20" si="0">SUM(C8:S8)+T8+U8+AJ8+AK8+AL8</f>
        <v>16680</v>
      </c>
      <c r="AN8" s="896">
        <v>8540</v>
      </c>
      <c r="AO8" s="281">
        <v>0</v>
      </c>
      <c r="AP8" s="14">
        <f t="shared" ref="AP8:AP20" si="1">(AM8*100)/(AM8+AQ8)</f>
        <v>66.137985725614598</v>
      </c>
      <c r="AQ8" s="550">
        <f t="shared" ref="AQ8:AQ20" si="2">AN8+AO8</f>
        <v>8540</v>
      </c>
    </row>
    <row r="9" spans="2:43" ht="26.25" customHeight="1" x14ac:dyDescent="0.2">
      <c r="B9" s="151" t="s">
        <v>42</v>
      </c>
      <c r="C9" s="94">
        <v>4190</v>
      </c>
      <c r="D9" s="94"/>
      <c r="E9" s="94">
        <v>540</v>
      </c>
      <c r="F9" s="94">
        <v>2360</v>
      </c>
      <c r="G9" s="94">
        <v>1400</v>
      </c>
      <c r="H9" s="94">
        <v>2680</v>
      </c>
      <c r="I9" s="332"/>
      <c r="J9" s="18"/>
      <c r="K9" s="18">
        <v>0</v>
      </c>
      <c r="L9" s="332"/>
      <c r="M9" s="94">
        <v>0</v>
      </c>
      <c r="N9" s="94">
        <v>150</v>
      </c>
      <c r="O9" s="332"/>
      <c r="P9" s="18">
        <v>2710</v>
      </c>
      <c r="Q9" s="18"/>
      <c r="R9" s="295">
        <f t="shared" ref="R9:R19" si="3">SUM(AF9:AI9)</f>
        <v>0</v>
      </c>
      <c r="S9" s="20">
        <v>200</v>
      </c>
      <c r="T9" s="771">
        <v>0</v>
      </c>
      <c r="U9" s="892"/>
      <c r="V9" s="467"/>
      <c r="W9" s="467"/>
      <c r="X9" s="467"/>
      <c r="Y9" s="467"/>
      <c r="Z9" s="467"/>
      <c r="AA9" s="467"/>
      <c r="AB9" s="467"/>
      <c r="AC9" s="467"/>
      <c r="AD9" s="477"/>
      <c r="AE9" s="512"/>
      <c r="AF9" s="17"/>
      <c r="AG9" s="18">
        <v>0</v>
      </c>
      <c r="AH9" s="18"/>
      <c r="AI9" s="520"/>
      <c r="AJ9" s="77"/>
      <c r="AK9" s="21"/>
      <c r="AL9" s="525"/>
      <c r="AM9" s="22">
        <f t="shared" si="0"/>
        <v>14230</v>
      </c>
      <c r="AN9" s="423">
        <v>8300</v>
      </c>
      <c r="AO9" s="24">
        <v>0</v>
      </c>
      <c r="AP9" s="25">
        <f t="shared" si="1"/>
        <v>63.160230803373281</v>
      </c>
      <c r="AQ9" s="301">
        <f t="shared" si="2"/>
        <v>8300</v>
      </c>
    </row>
    <row r="10" spans="2:43" ht="26.25" customHeight="1" x14ac:dyDescent="0.2">
      <c r="B10" s="152" t="s">
        <v>43</v>
      </c>
      <c r="C10" s="94">
        <v>3760</v>
      </c>
      <c r="D10" s="94"/>
      <c r="E10" s="94">
        <v>2900</v>
      </c>
      <c r="F10" s="94">
        <v>2380</v>
      </c>
      <c r="G10" s="94">
        <v>1100</v>
      </c>
      <c r="H10" s="94">
        <v>2580</v>
      </c>
      <c r="I10" s="332"/>
      <c r="J10" s="18"/>
      <c r="K10" s="18">
        <v>60</v>
      </c>
      <c r="L10" s="332"/>
      <c r="M10" s="94">
        <v>0</v>
      </c>
      <c r="N10" s="94">
        <v>140</v>
      </c>
      <c r="O10" s="332"/>
      <c r="P10" s="18">
        <v>2240</v>
      </c>
      <c r="Q10" s="18"/>
      <c r="R10" s="295">
        <f t="shared" si="3"/>
        <v>250</v>
      </c>
      <c r="S10" s="20">
        <v>170</v>
      </c>
      <c r="T10" s="771">
        <v>0</v>
      </c>
      <c r="U10" s="892"/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18">
        <v>250</v>
      </c>
      <c r="AH10" s="18"/>
      <c r="AI10" s="520"/>
      <c r="AJ10" s="181"/>
      <c r="AK10" s="180"/>
      <c r="AL10" s="526"/>
      <c r="AM10" s="22">
        <f t="shared" si="0"/>
        <v>15580</v>
      </c>
      <c r="AN10" s="423">
        <v>7990</v>
      </c>
      <c r="AO10" s="24">
        <v>0</v>
      </c>
      <c r="AP10" s="25">
        <f t="shared" si="1"/>
        <v>66.100975816716158</v>
      </c>
      <c r="AQ10" s="301">
        <f t="shared" si="2"/>
        <v>7990</v>
      </c>
    </row>
    <row r="11" spans="2:43" ht="26.25" customHeight="1" x14ac:dyDescent="0.2">
      <c r="B11" s="152" t="s">
        <v>44</v>
      </c>
      <c r="C11" s="94">
        <v>4670</v>
      </c>
      <c r="D11" s="94"/>
      <c r="E11" s="94">
        <v>6120</v>
      </c>
      <c r="F11" s="94">
        <v>1960</v>
      </c>
      <c r="G11" s="94">
        <v>1100</v>
      </c>
      <c r="H11" s="94">
        <v>2620</v>
      </c>
      <c r="I11" s="332"/>
      <c r="J11" s="18"/>
      <c r="K11" s="18">
        <v>70</v>
      </c>
      <c r="L11" s="332"/>
      <c r="M11" s="94">
        <v>340</v>
      </c>
      <c r="N11" s="94">
        <v>170</v>
      </c>
      <c r="O11" s="332"/>
      <c r="P11" s="18">
        <v>2050</v>
      </c>
      <c r="Q11" s="18"/>
      <c r="R11" s="295">
        <f t="shared" si="3"/>
        <v>60</v>
      </c>
      <c r="S11" s="20">
        <v>210</v>
      </c>
      <c r="T11" s="771">
        <v>0</v>
      </c>
      <c r="U11" s="892"/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18">
        <v>60</v>
      </c>
      <c r="AH11" s="18"/>
      <c r="AI11" s="520"/>
      <c r="AJ11" s="181"/>
      <c r="AK11" s="180"/>
      <c r="AL11" s="526"/>
      <c r="AM11" s="22">
        <f t="shared" si="0"/>
        <v>19370</v>
      </c>
      <c r="AN11" s="423">
        <v>8760</v>
      </c>
      <c r="AO11" s="24">
        <v>0</v>
      </c>
      <c r="AP11" s="25">
        <f t="shared" si="1"/>
        <v>68.858869534305015</v>
      </c>
      <c r="AQ11" s="301">
        <f t="shared" si="2"/>
        <v>8760</v>
      </c>
    </row>
    <row r="12" spans="2:43" ht="26.25" customHeight="1" x14ac:dyDescent="0.2">
      <c r="B12" s="153" t="s">
        <v>45</v>
      </c>
      <c r="C12" s="94">
        <v>4600</v>
      </c>
      <c r="D12" s="94"/>
      <c r="E12" s="94">
        <v>11180</v>
      </c>
      <c r="F12" s="94">
        <v>3120</v>
      </c>
      <c r="G12" s="94">
        <v>1500</v>
      </c>
      <c r="H12" s="94">
        <v>3360</v>
      </c>
      <c r="I12" s="332"/>
      <c r="J12" s="18"/>
      <c r="K12" s="18">
        <v>0</v>
      </c>
      <c r="L12" s="332"/>
      <c r="M12" s="94">
        <v>40</v>
      </c>
      <c r="N12" s="94">
        <v>150</v>
      </c>
      <c r="O12" s="332"/>
      <c r="P12" s="18">
        <v>2240</v>
      </c>
      <c r="Q12" s="18"/>
      <c r="R12" s="295">
        <f t="shared" si="3"/>
        <v>0</v>
      </c>
      <c r="S12" s="20">
        <v>0</v>
      </c>
      <c r="T12" s="771">
        <v>0</v>
      </c>
      <c r="U12" s="892"/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18">
        <v>0</v>
      </c>
      <c r="AH12" s="18"/>
      <c r="AI12" s="520"/>
      <c r="AJ12" s="181"/>
      <c r="AK12" s="180"/>
      <c r="AL12" s="526"/>
      <c r="AM12" s="22">
        <f t="shared" si="0"/>
        <v>26190</v>
      </c>
      <c r="AN12" s="423">
        <v>12040</v>
      </c>
      <c r="AO12" s="24">
        <v>0</v>
      </c>
      <c r="AP12" s="25">
        <f t="shared" si="1"/>
        <v>68.506408579649488</v>
      </c>
      <c r="AQ12" s="301">
        <f t="shared" si="2"/>
        <v>12040</v>
      </c>
    </row>
    <row r="13" spans="2:43" ht="26.25" customHeight="1" x14ac:dyDescent="0.2">
      <c r="B13" s="151" t="s">
        <v>46</v>
      </c>
      <c r="C13" s="95">
        <v>4580</v>
      </c>
      <c r="D13" s="95"/>
      <c r="E13" s="95">
        <v>9100</v>
      </c>
      <c r="F13" s="95">
        <v>2240</v>
      </c>
      <c r="G13" s="95">
        <v>1760</v>
      </c>
      <c r="H13" s="95">
        <v>4460</v>
      </c>
      <c r="I13" s="277"/>
      <c r="J13" s="18"/>
      <c r="K13" s="18">
        <v>0</v>
      </c>
      <c r="L13" s="277"/>
      <c r="M13" s="18">
        <v>0</v>
      </c>
      <c r="N13" s="18">
        <v>240</v>
      </c>
      <c r="O13" s="277"/>
      <c r="P13" s="18">
        <v>3790</v>
      </c>
      <c r="Q13" s="18"/>
      <c r="R13" s="295">
        <f t="shared" si="3"/>
        <v>0</v>
      </c>
      <c r="S13" s="30">
        <v>0</v>
      </c>
      <c r="T13" s="771">
        <v>0</v>
      </c>
      <c r="U13" s="892"/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8">
        <v>0</v>
      </c>
      <c r="AH13" s="18"/>
      <c r="AI13" s="520"/>
      <c r="AJ13" s="573"/>
      <c r="AK13" s="271"/>
      <c r="AL13" s="694"/>
      <c r="AM13" s="22">
        <f t="shared" si="0"/>
        <v>26170</v>
      </c>
      <c r="AN13" s="422">
        <v>7860</v>
      </c>
      <c r="AO13" s="31">
        <v>0</v>
      </c>
      <c r="AP13" s="32">
        <f t="shared" si="1"/>
        <v>76.902732882750513</v>
      </c>
      <c r="AQ13" s="620">
        <f t="shared" si="2"/>
        <v>7860</v>
      </c>
    </row>
    <row r="14" spans="2:43" ht="26.25" customHeight="1" x14ac:dyDescent="0.2">
      <c r="B14" s="152" t="s">
        <v>47</v>
      </c>
      <c r="C14" s="94">
        <v>6160</v>
      </c>
      <c r="D14" s="94"/>
      <c r="E14" s="94">
        <v>3900</v>
      </c>
      <c r="F14" s="94">
        <v>2500</v>
      </c>
      <c r="G14" s="94">
        <v>1800</v>
      </c>
      <c r="H14" s="94">
        <v>2400</v>
      </c>
      <c r="I14" s="277"/>
      <c r="J14" s="18"/>
      <c r="K14" s="18">
        <v>0</v>
      </c>
      <c r="L14" s="277"/>
      <c r="M14" s="18">
        <v>0</v>
      </c>
      <c r="N14" s="18">
        <v>220</v>
      </c>
      <c r="O14" s="277"/>
      <c r="P14" s="18">
        <v>2520</v>
      </c>
      <c r="Q14" s="18"/>
      <c r="R14" s="295">
        <f t="shared" si="3"/>
        <v>0</v>
      </c>
      <c r="S14" s="20">
        <v>0</v>
      </c>
      <c r="T14" s="771">
        <v>0</v>
      </c>
      <c r="U14" s="892"/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8">
        <v>0</v>
      </c>
      <c r="AH14" s="18"/>
      <c r="AI14" s="520"/>
      <c r="AJ14" s="77"/>
      <c r="AK14" s="21"/>
      <c r="AL14" s="525"/>
      <c r="AM14" s="22">
        <f t="shared" si="0"/>
        <v>19500</v>
      </c>
      <c r="AN14" s="423">
        <v>8320</v>
      </c>
      <c r="AO14" s="24">
        <v>0</v>
      </c>
      <c r="AP14" s="25">
        <f t="shared" si="1"/>
        <v>70.09345794392523</v>
      </c>
      <c r="AQ14" s="301">
        <f t="shared" si="2"/>
        <v>8320</v>
      </c>
    </row>
    <row r="15" spans="2:43" ht="26.25" customHeight="1" x14ac:dyDescent="0.2">
      <c r="B15" s="151" t="s">
        <v>48</v>
      </c>
      <c r="C15" s="94">
        <v>5430</v>
      </c>
      <c r="D15" s="94"/>
      <c r="E15" s="94">
        <v>6100</v>
      </c>
      <c r="F15" s="94">
        <v>1760</v>
      </c>
      <c r="G15" s="94">
        <v>1750</v>
      </c>
      <c r="H15" s="94">
        <v>2870</v>
      </c>
      <c r="I15" s="277"/>
      <c r="J15" s="18"/>
      <c r="K15" s="18">
        <v>0</v>
      </c>
      <c r="L15" s="608"/>
      <c r="M15" s="18">
        <v>0</v>
      </c>
      <c r="N15" s="18">
        <v>120</v>
      </c>
      <c r="O15" s="608"/>
      <c r="P15" s="18">
        <v>2150</v>
      </c>
      <c r="Q15" s="18"/>
      <c r="R15" s="295">
        <f t="shared" si="3"/>
        <v>70</v>
      </c>
      <c r="S15" s="20">
        <v>50</v>
      </c>
      <c r="T15" s="771">
        <v>0</v>
      </c>
      <c r="U15" s="892"/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8">
        <v>70</v>
      </c>
      <c r="AH15" s="18"/>
      <c r="AI15" s="520"/>
      <c r="AJ15" s="77"/>
      <c r="AK15" s="21"/>
      <c r="AL15" s="525"/>
      <c r="AM15" s="22">
        <f t="shared" si="0"/>
        <v>20300</v>
      </c>
      <c r="AN15" s="423">
        <v>7000</v>
      </c>
      <c r="AO15" s="24">
        <v>0</v>
      </c>
      <c r="AP15" s="25">
        <f t="shared" si="1"/>
        <v>74.358974358974365</v>
      </c>
      <c r="AQ15" s="301">
        <f t="shared" si="2"/>
        <v>7000</v>
      </c>
    </row>
    <row r="16" spans="2:43" ht="26.25" customHeight="1" x14ac:dyDescent="0.2">
      <c r="B16" s="152" t="s">
        <v>49</v>
      </c>
      <c r="C16" s="94">
        <v>5530</v>
      </c>
      <c r="D16" s="94"/>
      <c r="E16" s="94">
        <v>5800</v>
      </c>
      <c r="F16" s="94">
        <v>2280</v>
      </c>
      <c r="G16" s="94">
        <v>1000</v>
      </c>
      <c r="H16" s="94">
        <v>3320</v>
      </c>
      <c r="I16" s="277"/>
      <c r="J16" s="18"/>
      <c r="K16" s="18">
        <v>30</v>
      </c>
      <c r="L16" s="608"/>
      <c r="M16" s="18">
        <v>0</v>
      </c>
      <c r="N16" s="18">
        <v>360</v>
      </c>
      <c r="O16" s="608"/>
      <c r="P16" s="18">
        <v>2230</v>
      </c>
      <c r="Q16" s="18"/>
      <c r="R16" s="295">
        <f t="shared" si="3"/>
        <v>80</v>
      </c>
      <c r="S16" s="20">
        <v>250</v>
      </c>
      <c r="T16" s="771">
        <v>0</v>
      </c>
      <c r="U16" s="892"/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8">
        <v>80</v>
      </c>
      <c r="AH16" s="18"/>
      <c r="AI16" s="520"/>
      <c r="AJ16" s="77"/>
      <c r="AK16" s="21"/>
      <c r="AL16" s="525"/>
      <c r="AM16" s="22">
        <f t="shared" si="0"/>
        <v>20880</v>
      </c>
      <c r="AN16" s="423">
        <v>8580</v>
      </c>
      <c r="AO16" s="24">
        <v>0</v>
      </c>
      <c r="AP16" s="25">
        <f t="shared" si="1"/>
        <v>70.875763747454172</v>
      </c>
      <c r="AQ16" s="301">
        <f t="shared" si="2"/>
        <v>8580</v>
      </c>
    </row>
    <row r="17" spans="2:43" ht="26.25" customHeight="1" x14ac:dyDescent="0.2">
      <c r="B17" s="152" t="s">
        <v>50</v>
      </c>
      <c r="C17" s="94">
        <v>7200</v>
      </c>
      <c r="D17" s="94"/>
      <c r="E17" s="94">
        <v>5980</v>
      </c>
      <c r="F17" s="94">
        <v>3220</v>
      </c>
      <c r="G17" s="94">
        <v>1550</v>
      </c>
      <c r="H17" s="94">
        <v>2800</v>
      </c>
      <c r="I17" s="277"/>
      <c r="J17" s="18"/>
      <c r="K17" s="18">
        <v>0</v>
      </c>
      <c r="L17" s="608"/>
      <c r="M17" s="18">
        <v>110</v>
      </c>
      <c r="N17" s="18">
        <v>120</v>
      </c>
      <c r="O17" s="608"/>
      <c r="P17" s="18">
        <v>2470</v>
      </c>
      <c r="Q17" s="18"/>
      <c r="R17" s="295">
        <f t="shared" si="3"/>
        <v>0</v>
      </c>
      <c r="S17" s="20">
        <v>130</v>
      </c>
      <c r="T17" s="771">
        <v>0</v>
      </c>
      <c r="U17" s="892"/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/>
      <c r="AG17" s="18">
        <v>0</v>
      </c>
      <c r="AH17" s="18"/>
      <c r="AI17" s="520"/>
      <c r="AJ17" s="77"/>
      <c r="AK17" s="21"/>
      <c r="AL17" s="525"/>
      <c r="AM17" s="22">
        <f t="shared" si="0"/>
        <v>23580</v>
      </c>
      <c r="AN17" s="423">
        <v>12625</v>
      </c>
      <c r="AO17" s="24">
        <v>0</v>
      </c>
      <c r="AP17" s="25">
        <f t="shared" si="1"/>
        <v>65.129125811352026</v>
      </c>
      <c r="AQ17" s="301">
        <f t="shared" si="2"/>
        <v>12625</v>
      </c>
    </row>
    <row r="18" spans="2:43" ht="26.25" customHeight="1" x14ac:dyDescent="0.2">
      <c r="B18" s="151" t="s">
        <v>51</v>
      </c>
      <c r="C18" s="94">
        <v>5140</v>
      </c>
      <c r="D18" s="94"/>
      <c r="E18" s="94">
        <v>3530</v>
      </c>
      <c r="F18" s="94">
        <v>1880</v>
      </c>
      <c r="G18" s="94">
        <v>1690</v>
      </c>
      <c r="H18" s="94">
        <v>2980</v>
      </c>
      <c r="I18" s="277"/>
      <c r="J18" s="18"/>
      <c r="K18" s="18">
        <v>30</v>
      </c>
      <c r="L18" s="608"/>
      <c r="M18" s="18">
        <v>350</v>
      </c>
      <c r="N18" s="18">
        <v>260</v>
      </c>
      <c r="O18" s="608"/>
      <c r="P18" s="18">
        <v>2250</v>
      </c>
      <c r="Q18" s="18"/>
      <c r="R18" s="295">
        <f t="shared" si="3"/>
        <v>60</v>
      </c>
      <c r="S18" s="20">
        <v>300</v>
      </c>
      <c r="T18" s="771">
        <v>0</v>
      </c>
      <c r="U18" s="892"/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8">
        <v>60</v>
      </c>
      <c r="AH18" s="18"/>
      <c r="AI18" s="520"/>
      <c r="AJ18" s="77"/>
      <c r="AK18" s="21"/>
      <c r="AL18" s="525"/>
      <c r="AM18" s="22">
        <f t="shared" si="0"/>
        <v>18470</v>
      </c>
      <c r="AN18" s="423">
        <v>10650</v>
      </c>
      <c r="AO18" s="24">
        <v>0</v>
      </c>
      <c r="AP18" s="25">
        <f t="shared" si="1"/>
        <v>63.427197802197803</v>
      </c>
      <c r="AQ18" s="301">
        <f t="shared" si="2"/>
        <v>10650</v>
      </c>
    </row>
    <row r="19" spans="2:43" ht="26.25" customHeight="1" thickBot="1" x14ac:dyDescent="0.25">
      <c r="B19" s="153" t="s">
        <v>52</v>
      </c>
      <c r="C19" s="261">
        <v>4950</v>
      </c>
      <c r="D19" s="261"/>
      <c r="E19" s="261">
        <v>2400</v>
      </c>
      <c r="F19" s="261">
        <v>1960</v>
      </c>
      <c r="G19" s="261">
        <v>900</v>
      </c>
      <c r="H19" s="261">
        <v>4520</v>
      </c>
      <c r="I19" s="333"/>
      <c r="J19" s="79"/>
      <c r="K19" s="79">
        <v>130</v>
      </c>
      <c r="L19" s="333"/>
      <c r="M19" s="261">
        <v>180</v>
      </c>
      <c r="N19" s="261">
        <v>60</v>
      </c>
      <c r="O19" s="333"/>
      <c r="P19" s="79">
        <v>3340</v>
      </c>
      <c r="Q19" s="79"/>
      <c r="R19" s="295">
        <f t="shared" si="3"/>
        <v>60</v>
      </c>
      <c r="S19" s="20">
        <v>390</v>
      </c>
      <c r="T19" s="771">
        <v>0</v>
      </c>
      <c r="U19" s="892"/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98">
        <v>60</v>
      </c>
      <c r="AH19" s="98"/>
      <c r="AI19" s="836"/>
      <c r="AJ19" s="481"/>
      <c r="AK19" s="192"/>
      <c r="AL19" s="527"/>
      <c r="AM19" s="27">
        <f t="shared" si="0"/>
        <v>18890</v>
      </c>
      <c r="AN19" s="643">
        <v>7710</v>
      </c>
      <c r="AO19" s="194">
        <v>0</v>
      </c>
      <c r="AP19" s="33">
        <f t="shared" si="1"/>
        <v>71.015037593984957</v>
      </c>
      <c r="AQ19" s="323">
        <f t="shared" si="2"/>
        <v>7710</v>
      </c>
    </row>
    <row r="20" spans="2:43" ht="26.25" customHeight="1" thickBot="1" x14ac:dyDescent="0.25">
      <c r="B20" s="179" t="s">
        <v>53</v>
      </c>
      <c r="C20" s="82">
        <f t="shared" ref="C20:AO20" si="4">SUM(C8:C19)</f>
        <v>62310</v>
      </c>
      <c r="D20" s="82">
        <f t="shared" si="4"/>
        <v>0</v>
      </c>
      <c r="E20" s="83">
        <f>SUM(E8:E19)</f>
        <v>58830</v>
      </c>
      <c r="F20" s="83">
        <f>SUM(F8:F19)</f>
        <v>28500</v>
      </c>
      <c r="G20" s="83">
        <f t="shared" si="4"/>
        <v>16450</v>
      </c>
      <c r="H20" s="83">
        <f t="shared" si="4"/>
        <v>37520</v>
      </c>
      <c r="I20" s="195">
        <f t="shared" si="4"/>
        <v>0</v>
      </c>
      <c r="J20" s="83">
        <f t="shared" si="4"/>
        <v>0</v>
      </c>
      <c r="K20" s="83">
        <f t="shared" si="4"/>
        <v>350</v>
      </c>
      <c r="L20" s="328">
        <f t="shared" si="4"/>
        <v>0</v>
      </c>
      <c r="M20" s="83">
        <f t="shared" si="4"/>
        <v>1130</v>
      </c>
      <c r="N20" s="83">
        <f t="shared" si="4"/>
        <v>2110</v>
      </c>
      <c r="O20" s="328">
        <f t="shared" si="4"/>
        <v>0</v>
      </c>
      <c r="P20" s="83">
        <f t="shared" si="4"/>
        <v>30180</v>
      </c>
      <c r="Q20" s="83">
        <f t="shared" si="4"/>
        <v>0</v>
      </c>
      <c r="R20" s="83">
        <f t="shared" si="4"/>
        <v>730</v>
      </c>
      <c r="S20" s="84">
        <f>SUM(S8:S19)</f>
        <v>1730</v>
      </c>
      <c r="T20" s="748">
        <f t="shared" si="4"/>
        <v>0</v>
      </c>
      <c r="U20" s="893">
        <f t="shared" si="4"/>
        <v>0</v>
      </c>
      <c r="V20" s="197">
        <f t="shared" si="4"/>
        <v>0</v>
      </c>
      <c r="W20" s="196">
        <f t="shared" si="4"/>
        <v>0</v>
      </c>
      <c r="X20" s="196">
        <f t="shared" si="4"/>
        <v>0</v>
      </c>
      <c r="Y20" s="196">
        <f t="shared" si="4"/>
        <v>0</v>
      </c>
      <c r="Z20" s="196">
        <f t="shared" si="4"/>
        <v>0</v>
      </c>
      <c r="AA20" s="196">
        <f t="shared" si="4"/>
        <v>0</v>
      </c>
      <c r="AB20" s="196">
        <f t="shared" si="4"/>
        <v>0</v>
      </c>
      <c r="AC20" s="196">
        <f t="shared" si="4"/>
        <v>0</v>
      </c>
      <c r="AD20" s="196">
        <f t="shared" si="4"/>
        <v>0</v>
      </c>
      <c r="AE20" s="196">
        <f t="shared" si="4"/>
        <v>0</v>
      </c>
      <c r="AF20" s="547">
        <f t="shared" si="4"/>
        <v>0</v>
      </c>
      <c r="AG20" s="196">
        <f t="shared" si="4"/>
        <v>730</v>
      </c>
      <c r="AH20" s="196">
        <f t="shared" si="4"/>
        <v>0</v>
      </c>
      <c r="AI20" s="87">
        <f t="shared" si="4"/>
        <v>0</v>
      </c>
      <c r="AJ20" s="86">
        <f t="shared" si="4"/>
        <v>0</v>
      </c>
      <c r="AK20" s="197">
        <f t="shared" si="4"/>
        <v>0</v>
      </c>
      <c r="AL20" s="598">
        <f t="shared" si="4"/>
        <v>0</v>
      </c>
      <c r="AM20" s="36">
        <f t="shared" si="0"/>
        <v>239840</v>
      </c>
      <c r="AN20" s="644">
        <f t="shared" si="4"/>
        <v>108375</v>
      </c>
      <c r="AO20" s="199">
        <f t="shared" si="4"/>
        <v>0</v>
      </c>
      <c r="AP20" s="37">
        <f t="shared" si="1"/>
        <v>68.876986919001197</v>
      </c>
      <c r="AQ20" s="200">
        <f t="shared" si="2"/>
        <v>108375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GROSSO.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79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Foglio2!D19</f>
        <v>0</v>
      </c>
      <c r="D29" s="340"/>
      <c r="E29" s="215">
        <f>Foglio2!E19</f>
        <v>1037.030502111633</v>
      </c>
      <c r="F29" s="215">
        <f>Foglio2!F19</f>
        <v>241.27183569925668</v>
      </c>
      <c r="G29" s="329">
        <f>Foglio2!G19</f>
        <v>0</v>
      </c>
      <c r="H29" s="329">
        <f>Foglio2!H19</f>
        <v>101.51322825833866</v>
      </c>
      <c r="I29" s="329">
        <f>Foglio2!I19</f>
        <v>0</v>
      </c>
      <c r="J29" s="277">
        <f>Foglio2!J19</f>
        <v>0</v>
      </c>
      <c r="K29" s="215">
        <f>Foglio2!K19</f>
        <v>143.98595303720609</v>
      </c>
      <c r="L29" s="215">
        <f>Foglio2!L19</f>
        <v>132.69879796024836</v>
      </c>
      <c r="M29" s="215">
        <f>Foglio2!M19</f>
        <v>1196.2178191112491</v>
      </c>
      <c r="N29" s="215">
        <f>Foglio2!N19</f>
        <v>0</v>
      </c>
      <c r="O29" s="215">
        <f>Foglio2!O19</f>
        <v>0</v>
      </c>
      <c r="P29" s="329">
        <f>Foglio2!P19</f>
        <v>0</v>
      </c>
      <c r="Q29" s="329">
        <f>Foglio2!Q19</f>
        <v>0</v>
      </c>
      <c r="R29" s="215">
        <f t="shared" ref="R29:R34" si="5">SUM(AF29:AI29)</f>
        <v>324.93271306822049</v>
      </c>
      <c r="S29" s="619">
        <f>Foglio2!T19</f>
        <v>1987.3491789466782</v>
      </c>
      <c r="T29" s="842">
        <f t="shared" ref="T29:T34" si="6">SUM(V29:AE29)</f>
        <v>169.85389204964366</v>
      </c>
      <c r="U29" s="437">
        <f>Foglio2!V19</f>
        <v>1165.8079744430017</v>
      </c>
      <c r="V29" s="844">
        <f>Foglio2!W19</f>
        <v>0</v>
      </c>
      <c r="W29" s="489">
        <f>Foglio2!X19</f>
        <v>7.1487687735208354</v>
      </c>
      <c r="X29" s="489">
        <f>Foglio2!Y19</f>
        <v>11.285020053929307</v>
      </c>
      <c r="Y29" s="489">
        <f>Foglio2!Z19</f>
        <v>1.5820520640653875</v>
      </c>
      <c r="Z29" s="489">
        <f>Foglio2!AA19</f>
        <v>13.493345539667002</v>
      </c>
      <c r="AA29" s="489">
        <f>Foglio2!AB19</f>
        <v>60.612592102737274</v>
      </c>
      <c r="AB29" s="489">
        <f>Foglio2!AC19</f>
        <v>7.4626171586997989</v>
      </c>
      <c r="AC29" s="489">
        <f>Foglio2!AD19</f>
        <v>3.5284813916492088</v>
      </c>
      <c r="AD29" s="489">
        <f>Foglio2!AE19</f>
        <v>19.087105874149206</v>
      </c>
      <c r="AE29" s="845">
        <f>Foglio2!AF19</f>
        <v>45.653909091225643</v>
      </c>
      <c r="AF29" s="434">
        <f>Foglio2!AG19</f>
        <v>101.53457848862296</v>
      </c>
      <c r="AG29" s="215">
        <f>Foglio2!AH19</f>
        <v>153.44054668142954</v>
      </c>
      <c r="AH29" s="215">
        <f>Foglio2!AI19</f>
        <v>67.687346744605932</v>
      </c>
      <c r="AI29" s="619">
        <f>Foglio2!AJ19</f>
        <v>2.2702411535621168</v>
      </c>
      <c r="AJ29" s="606"/>
      <c r="AK29" s="753"/>
      <c r="AL29" s="847"/>
      <c r="AM29" s="55">
        <f t="shared" ref="AM29:AM41" si="7">SUM(C29:S29)+T29+U29+AJ29+AK29+AL29</f>
        <v>6500.661894685476</v>
      </c>
      <c r="AN29" s="222">
        <v>0</v>
      </c>
      <c r="AO29" s="223">
        <v>0</v>
      </c>
      <c r="AP29" s="58">
        <f t="shared" ref="AP29:AP41" si="8">(AM29*100)/(AM29+AQ29)</f>
        <v>100</v>
      </c>
      <c r="AQ29" s="652">
        <f t="shared" ref="AQ29:AQ41" si="9">AN29+AO29</f>
        <v>0</v>
      </c>
    </row>
    <row r="30" spans="2:43" ht="26.25" customHeight="1" x14ac:dyDescent="0.2">
      <c r="B30" s="151" t="s">
        <v>42</v>
      </c>
      <c r="C30" s="340">
        <f t="shared" ref="C30:C35" si="10">C29</f>
        <v>0</v>
      </c>
      <c r="D30" s="340"/>
      <c r="E30" s="434">
        <f t="shared" ref="E30:H32" si="11">E29</f>
        <v>1037.030502111633</v>
      </c>
      <c r="F30" s="434">
        <f t="shared" si="11"/>
        <v>241.27183569925668</v>
      </c>
      <c r="G30" s="340">
        <f t="shared" si="11"/>
        <v>0</v>
      </c>
      <c r="H30" s="340">
        <f t="shared" si="11"/>
        <v>101.51322825833866</v>
      </c>
      <c r="I30" s="340"/>
      <c r="J30" s="19"/>
      <c r="K30" s="434">
        <f t="shared" ref="K30:O32" si="12">K29</f>
        <v>143.98595303720609</v>
      </c>
      <c r="L30" s="434">
        <f t="shared" si="12"/>
        <v>132.69879796024836</v>
      </c>
      <c r="M30" s="434">
        <f t="shared" si="12"/>
        <v>1196.2178191112491</v>
      </c>
      <c r="N30" s="434">
        <f t="shared" si="12"/>
        <v>0</v>
      </c>
      <c r="O30" s="434">
        <f t="shared" si="12"/>
        <v>0</v>
      </c>
      <c r="P30" s="340"/>
      <c r="Q30" s="340"/>
      <c r="R30" s="215">
        <f t="shared" si="5"/>
        <v>324.93271306822049</v>
      </c>
      <c r="S30" s="437">
        <f t="shared" ref="S30:S35" si="13">S29</f>
        <v>1987.3491789466782</v>
      </c>
      <c r="T30" s="842">
        <f t="shared" si="6"/>
        <v>169.85389204964366</v>
      </c>
      <c r="U30" s="437">
        <f t="shared" ref="U30:AI32" si="14">U29</f>
        <v>1165.8079744430017</v>
      </c>
      <c r="V30" s="844">
        <f t="shared" si="14"/>
        <v>0</v>
      </c>
      <c r="W30" s="433">
        <f t="shared" si="14"/>
        <v>7.1487687735208354</v>
      </c>
      <c r="X30" s="433">
        <f t="shared" si="14"/>
        <v>11.285020053929307</v>
      </c>
      <c r="Y30" s="433">
        <f t="shared" si="14"/>
        <v>1.5820520640653875</v>
      </c>
      <c r="Z30" s="433">
        <f t="shared" si="14"/>
        <v>13.493345539667002</v>
      </c>
      <c r="AA30" s="433">
        <f t="shared" si="14"/>
        <v>60.612592102737274</v>
      </c>
      <c r="AB30" s="433">
        <f t="shared" si="14"/>
        <v>7.4626171586997989</v>
      </c>
      <c r="AC30" s="433">
        <f t="shared" si="14"/>
        <v>3.5284813916492088</v>
      </c>
      <c r="AD30" s="433">
        <f t="shared" si="14"/>
        <v>19.087105874149206</v>
      </c>
      <c r="AE30" s="846">
        <f t="shared" si="14"/>
        <v>45.653909091225643</v>
      </c>
      <c r="AF30" s="434">
        <f t="shared" si="14"/>
        <v>101.53457848862296</v>
      </c>
      <c r="AG30" s="434">
        <f t="shared" si="14"/>
        <v>153.44054668142954</v>
      </c>
      <c r="AH30" s="434">
        <f t="shared" si="14"/>
        <v>67.687346744605932</v>
      </c>
      <c r="AI30" s="437">
        <f t="shared" si="14"/>
        <v>2.2702411535621168</v>
      </c>
      <c r="AJ30" s="606"/>
      <c r="AK30" s="753"/>
      <c r="AL30" s="847"/>
      <c r="AM30" s="55">
        <f t="shared" si="7"/>
        <v>6500.661894685476</v>
      </c>
      <c r="AN30" s="56"/>
      <c r="AO30" s="57"/>
      <c r="AP30" s="58">
        <f t="shared" si="8"/>
        <v>100</v>
      </c>
      <c r="AQ30" s="652">
        <f t="shared" si="9"/>
        <v>0</v>
      </c>
    </row>
    <row r="31" spans="2:43" ht="26.25" customHeight="1" x14ac:dyDescent="0.2">
      <c r="B31" s="152" t="s">
        <v>43</v>
      </c>
      <c r="C31" s="340">
        <f t="shared" si="10"/>
        <v>0</v>
      </c>
      <c r="D31" s="340"/>
      <c r="E31" s="434">
        <f t="shared" si="11"/>
        <v>1037.030502111633</v>
      </c>
      <c r="F31" s="434">
        <f t="shared" si="11"/>
        <v>241.27183569925668</v>
      </c>
      <c r="G31" s="340">
        <f t="shared" si="11"/>
        <v>0</v>
      </c>
      <c r="H31" s="340">
        <f t="shared" si="11"/>
        <v>101.51322825833866</v>
      </c>
      <c r="I31" s="340"/>
      <c r="J31" s="19"/>
      <c r="K31" s="434">
        <f t="shared" si="12"/>
        <v>143.98595303720609</v>
      </c>
      <c r="L31" s="434">
        <f t="shared" si="12"/>
        <v>132.69879796024836</v>
      </c>
      <c r="M31" s="434">
        <f t="shared" si="12"/>
        <v>1196.2178191112491</v>
      </c>
      <c r="N31" s="434">
        <f t="shared" si="12"/>
        <v>0</v>
      </c>
      <c r="O31" s="434">
        <f t="shared" si="12"/>
        <v>0</v>
      </c>
      <c r="P31" s="340"/>
      <c r="Q31" s="340"/>
      <c r="R31" s="215">
        <f t="shared" si="5"/>
        <v>324.93271306822049</v>
      </c>
      <c r="S31" s="437">
        <f t="shared" si="13"/>
        <v>1987.3491789466782</v>
      </c>
      <c r="T31" s="842">
        <f t="shared" si="6"/>
        <v>169.85389204964366</v>
      </c>
      <c r="U31" s="437">
        <f t="shared" si="14"/>
        <v>1165.8079744430017</v>
      </c>
      <c r="V31" s="844">
        <f t="shared" si="14"/>
        <v>0</v>
      </c>
      <c r="W31" s="433">
        <f t="shared" si="14"/>
        <v>7.1487687735208354</v>
      </c>
      <c r="X31" s="433">
        <f t="shared" si="14"/>
        <v>11.285020053929307</v>
      </c>
      <c r="Y31" s="433">
        <f t="shared" si="14"/>
        <v>1.5820520640653875</v>
      </c>
      <c r="Z31" s="433">
        <f t="shared" si="14"/>
        <v>13.493345539667002</v>
      </c>
      <c r="AA31" s="433">
        <f t="shared" si="14"/>
        <v>60.612592102737274</v>
      </c>
      <c r="AB31" s="433">
        <f t="shared" si="14"/>
        <v>7.4626171586997989</v>
      </c>
      <c r="AC31" s="433">
        <f t="shared" si="14"/>
        <v>3.5284813916492088</v>
      </c>
      <c r="AD31" s="433">
        <f t="shared" si="14"/>
        <v>19.087105874149206</v>
      </c>
      <c r="AE31" s="846">
        <f t="shared" si="14"/>
        <v>45.653909091225643</v>
      </c>
      <c r="AF31" s="434">
        <f t="shared" si="14"/>
        <v>101.53457848862296</v>
      </c>
      <c r="AG31" s="434">
        <f t="shared" si="14"/>
        <v>153.44054668142954</v>
      </c>
      <c r="AH31" s="434">
        <f t="shared" si="14"/>
        <v>67.687346744605932</v>
      </c>
      <c r="AI31" s="437">
        <f t="shared" si="14"/>
        <v>2.2702411535621168</v>
      </c>
      <c r="AJ31" s="606"/>
      <c r="AK31" s="753"/>
      <c r="AL31" s="847"/>
      <c r="AM31" s="55">
        <f t="shared" si="7"/>
        <v>6500.661894685476</v>
      </c>
      <c r="AN31" s="56"/>
      <c r="AO31" s="57"/>
      <c r="AP31" s="58">
        <f t="shared" si="8"/>
        <v>100</v>
      </c>
      <c r="AQ31" s="652">
        <f t="shared" si="9"/>
        <v>0</v>
      </c>
    </row>
    <row r="32" spans="2:43" ht="26.25" customHeight="1" x14ac:dyDescent="0.2">
      <c r="B32" s="152" t="s">
        <v>44</v>
      </c>
      <c r="C32" s="340">
        <f t="shared" si="10"/>
        <v>0</v>
      </c>
      <c r="D32" s="340"/>
      <c r="E32" s="434">
        <f t="shared" si="11"/>
        <v>1037.030502111633</v>
      </c>
      <c r="F32" s="434">
        <f t="shared" si="11"/>
        <v>241.27183569925668</v>
      </c>
      <c r="G32" s="340">
        <f t="shared" si="11"/>
        <v>0</v>
      </c>
      <c r="H32" s="340">
        <f t="shared" si="11"/>
        <v>101.51322825833866</v>
      </c>
      <c r="I32" s="340"/>
      <c r="J32" s="19"/>
      <c r="K32" s="434">
        <f t="shared" si="12"/>
        <v>143.98595303720609</v>
      </c>
      <c r="L32" s="434">
        <f t="shared" si="12"/>
        <v>132.69879796024836</v>
      </c>
      <c r="M32" s="434">
        <f t="shared" si="12"/>
        <v>1196.2178191112491</v>
      </c>
      <c r="N32" s="434">
        <f t="shared" si="12"/>
        <v>0</v>
      </c>
      <c r="O32" s="434">
        <f t="shared" si="12"/>
        <v>0</v>
      </c>
      <c r="P32" s="340"/>
      <c r="Q32" s="340"/>
      <c r="R32" s="215">
        <f t="shared" si="5"/>
        <v>324.93271306822049</v>
      </c>
      <c r="S32" s="437">
        <f t="shared" si="13"/>
        <v>1987.3491789466782</v>
      </c>
      <c r="T32" s="842">
        <f t="shared" si="6"/>
        <v>169.85389204964366</v>
      </c>
      <c r="U32" s="437">
        <f t="shared" si="14"/>
        <v>1165.8079744430017</v>
      </c>
      <c r="V32" s="844">
        <f t="shared" si="14"/>
        <v>0</v>
      </c>
      <c r="W32" s="433">
        <f t="shared" si="14"/>
        <v>7.1487687735208354</v>
      </c>
      <c r="X32" s="433">
        <f t="shared" si="14"/>
        <v>11.285020053929307</v>
      </c>
      <c r="Y32" s="433">
        <f t="shared" si="14"/>
        <v>1.5820520640653875</v>
      </c>
      <c r="Z32" s="433">
        <f t="shared" si="14"/>
        <v>13.493345539667002</v>
      </c>
      <c r="AA32" s="433">
        <f t="shared" si="14"/>
        <v>60.612592102737274</v>
      </c>
      <c r="AB32" s="433">
        <f t="shared" si="14"/>
        <v>7.4626171586997989</v>
      </c>
      <c r="AC32" s="433">
        <f t="shared" si="14"/>
        <v>3.5284813916492088</v>
      </c>
      <c r="AD32" s="433">
        <f t="shared" si="14"/>
        <v>19.087105874149206</v>
      </c>
      <c r="AE32" s="846">
        <f t="shared" si="14"/>
        <v>45.653909091225643</v>
      </c>
      <c r="AF32" s="434">
        <f t="shared" si="14"/>
        <v>101.53457848862296</v>
      </c>
      <c r="AG32" s="434">
        <f t="shared" si="14"/>
        <v>153.44054668142954</v>
      </c>
      <c r="AH32" s="434">
        <f t="shared" si="14"/>
        <v>67.687346744605932</v>
      </c>
      <c r="AI32" s="437">
        <f t="shared" si="14"/>
        <v>2.2702411535621168</v>
      </c>
      <c r="AJ32" s="606"/>
      <c r="AK32" s="753"/>
      <c r="AL32" s="847"/>
      <c r="AM32" s="55">
        <f t="shared" si="7"/>
        <v>6500.661894685476</v>
      </c>
      <c r="AN32" s="56"/>
      <c r="AO32" s="57"/>
      <c r="AP32" s="58">
        <f t="shared" si="8"/>
        <v>100</v>
      </c>
      <c r="AQ32" s="652">
        <f t="shared" si="9"/>
        <v>0</v>
      </c>
    </row>
    <row r="33" spans="2:43" ht="26.25" customHeight="1" x14ac:dyDescent="0.2">
      <c r="B33" s="153" t="s">
        <v>45</v>
      </c>
      <c r="C33" s="340">
        <f t="shared" si="10"/>
        <v>0</v>
      </c>
      <c r="D33" s="340"/>
      <c r="E33" s="434">
        <f t="shared" ref="E33:H38" si="15">E32</f>
        <v>1037.030502111633</v>
      </c>
      <c r="F33" s="434">
        <f t="shared" si="15"/>
        <v>241.27183569925668</v>
      </c>
      <c r="G33" s="340">
        <f t="shared" si="15"/>
        <v>0</v>
      </c>
      <c r="H33" s="340">
        <f t="shared" si="15"/>
        <v>101.51322825833866</v>
      </c>
      <c r="I33" s="340"/>
      <c r="J33" s="19"/>
      <c r="K33" s="434">
        <f t="shared" ref="K33:O38" si="16">K32</f>
        <v>143.98595303720609</v>
      </c>
      <c r="L33" s="434">
        <f t="shared" si="16"/>
        <v>132.69879796024836</v>
      </c>
      <c r="M33" s="434">
        <f t="shared" si="16"/>
        <v>1196.2178191112491</v>
      </c>
      <c r="N33" s="434">
        <f t="shared" si="16"/>
        <v>0</v>
      </c>
      <c r="O33" s="434">
        <f t="shared" si="16"/>
        <v>0</v>
      </c>
      <c r="P33" s="340"/>
      <c r="Q33" s="340"/>
      <c r="R33" s="215">
        <f t="shared" si="5"/>
        <v>324.93271306822049</v>
      </c>
      <c r="S33" s="437">
        <f t="shared" si="13"/>
        <v>1987.3491789466782</v>
      </c>
      <c r="T33" s="842">
        <f t="shared" si="6"/>
        <v>169.85389204964366</v>
      </c>
      <c r="U33" s="437">
        <f t="shared" ref="U33:AI33" si="17">U32</f>
        <v>1165.8079744430017</v>
      </c>
      <c r="V33" s="844">
        <f t="shared" si="17"/>
        <v>0</v>
      </c>
      <c r="W33" s="433">
        <f t="shared" si="17"/>
        <v>7.1487687735208354</v>
      </c>
      <c r="X33" s="433">
        <f t="shared" si="17"/>
        <v>11.285020053929307</v>
      </c>
      <c r="Y33" s="433">
        <f t="shared" si="17"/>
        <v>1.5820520640653875</v>
      </c>
      <c r="Z33" s="433">
        <f t="shared" si="17"/>
        <v>13.493345539667002</v>
      </c>
      <c r="AA33" s="433">
        <f t="shared" si="17"/>
        <v>60.612592102737274</v>
      </c>
      <c r="AB33" s="433">
        <f t="shared" si="17"/>
        <v>7.4626171586997989</v>
      </c>
      <c r="AC33" s="433">
        <f t="shared" si="17"/>
        <v>3.5284813916492088</v>
      </c>
      <c r="AD33" s="433">
        <f t="shared" si="17"/>
        <v>19.087105874149206</v>
      </c>
      <c r="AE33" s="846">
        <f t="shared" si="17"/>
        <v>45.653909091225643</v>
      </c>
      <c r="AF33" s="434">
        <f t="shared" si="17"/>
        <v>101.53457848862296</v>
      </c>
      <c r="AG33" s="434">
        <f t="shared" si="17"/>
        <v>153.44054668142954</v>
      </c>
      <c r="AH33" s="434">
        <f t="shared" si="17"/>
        <v>67.687346744605932</v>
      </c>
      <c r="AI33" s="437">
        <f t="shared" si="17"/>
        <v>2.2702411535621168</v>
      </c>
      <c r="AJ33" s="606">
        <v>0</v>
      </c>
      <c r="AK33" s="753">
        <v>0</v>
      </c>
      <c r="AL33" s="847">
        <v>0</v>
      </c>
      <c r="AM33" s="55">
        <f t="shared" si="7"/>
        <v>6500.661894685476</v>
      </c>
      <c r="AN33" s="56"/>
      <c r="AO33" s="57"/>
      <c r="AP33" s="58">
        <f t="shared" si="8"/>
        <v>100</v>
      </c>
      <c r="AQ33" s="652">
        <f t="shared" si="9"/>
        <v>0</v>
      </c>
    </row>
    <row r="34" spans="2:43" ht="26.25" customHeight="1" x14ac:dyDescent="0.2">
      <c r="B34" s="151" t="s">
        <v>46</v>
      </c>
      <c r="C34" s="340">
        <f t="shared" si="10"/>
        <v>0</v>
      </c>
      <c r="D34" s="340"/>
      <c r="E34" s="434">
        <f t="shared" si="15"/>
        <v>1037.030502111633</v>
      </c>
      <c r="F34" s="434">
        <f t="shared" si="15"/>
        <v>241.27183569925668</v>
      </c>
      <c r="G34" s="340">
        <f t="shared" si="15"/>
        <v>0</v>
      </c>
      <c r="H34" s="340">
        <f t="shared" si="15"/>
        <v>101.51322825833866</v>
      </c>
      <c r="I34" s="340"/>
      <c r="J34" s="19"/>
      <c r="K34" s="434">
        <f t="shared" si="16"/>
        <v>143.98595303720609</v>
      </c>
      <c r="L34" s="434">
        <f t="shared" si="16"/>
        <v>132.69879796024836</v>
      </c>
      <c r="M34" s="434">
        <f t="shared" si="16"/>
        <v>1196.2178191112491</v>
      </c>
      <c r="N34" s="434">
        <f t="shared" si="16"/>
        <v>0</v>
      </c>
      <c r="O34" s="434">
        <f t="shared" si="16"/>
        <v>0</v>
      </c>
      <c r="P34" s="340"/>
      <c r="Q34" s="340"/>
      <c r="R34" s="215">
        <f t="shared" si="5"/>
        <v>324.93271306822049</v>
      </c>
      <c r="S34" s="437">
        <f t="shared" si="13"/>
        <v>1987.3491789466782</v>
      </c>
      <c r="T34" s="842">
        <f t="shared" si="6"/>
        <v>169.85389204964366</v>
      </c>
      <c r="U34" s="437">
        <f t="shared" ref="U34:AI38" si="18">U33</f>
        <v>1165.8079744430017</v>
      </c>
      <c r="V34" s="844">
        <f t="shared" si="18"/>
        <v>0</v>
      </c>
      <c r="W34" s="433">
        <f t="shared" si="18"/>
        <v>7.1487687735208354</v>
      </c>
      <c r="X34" s="433">
        <f t="shared" si="18"/>
        <v>11.285020053929307</v>
      </c>
      <c r="Y34" s="433">
        <f t="shared" si="18"/>
        <v>1.5820520640653875</v>
      </c>
      <c r="Z34" s="433">
        <f t="shared" si="18"/>
        <v>13.493345539667002</v>
      </c>
      <c r="AA34" s="433">
        <f t="shared" si="18"/>
        <v>60.612592102737274</v>
      </c>
      <c r="AB34" s="433">
        <f t="shared" si="18"/>
        <v>7.4626171586997989</v>
      </c>
      <c r="AC34" s="433">
        <f t="shared" si="18"/>
        <v>3.5284813916492088</v>
      </c>
      <c r="AD34" s="433">
        <f t="shared" si="18"/>
        <v>19.087105874149206</v>
      </c>
      <c r="AE34" s="846">
        <f t="shared" si="18"/>
        <v>45.653909091225643</v>
      </c>
      <c r="AF34" s="434">
        <f t="shared" si="18"/>
        <v>101.53457848862296</v>
      </c>
      <c r="AG34" s="434">
        <f t="shared" si="18"/>
        <v>153.44054668142954</v>
      </c>
      <c r="AH34" s="434">
        <f t="shared" si="18"/>
        <v>67.687346744605932</v>
      </c>
      <c r="AI34" s="437">
        <f t="shared" si="18"/>
        <v>2.2702411535621168</v>
      </c>
      <c r="AJ34" s="606"/>
      <c r="AK34" s="753"/>
      <c r="AL34" s="847"/>
      <c r="AM34" s="55">
        <f t="shared" si="7"/>
        <v>6500.661894685476</v>
      </c>
      <c r="AN34" s="61"/>
      <c r="AO34" s="62"/>
      <c r="AP34" s="63">
        <f t="shared" si="8"/>
        <v>100</v>
      </c>
      <c r="AQ34" s="653">
        <f t="shared" si="9"/>
        <v>0</v>
      </c>
    </row>
    <row r="35" spans="2:43" ht="26.25" customHeight="1" x14ac:dyDescent="0.2">
      <c r="B35" s="152" t="s">
        <v>47</v>
      </c>
      <c r="C35" s="340">
        <f t="shared" si="10"/>
        <v>0</v>
      </c>
      <c r="D35" s="340"/>
      <c r="E35" s="434">
        <f t="shared" si="15"/>
        <v>1037.030502111633</v>
      </c>
      <c r="F35" s="434">
        <f t="shared" si="15"/>
        <v>241.27183569925668</v>
      </c>
      <c r="G35" s="340">
        <f t="shared" si="15"/>
        <v>0</v>
      </c>
      <c r="H35" s="340">
        <f t="shared" si="15"/>
        <v>101.51322825833866</v>
      </c>
      <c r="I35" s="340"/>
      <c r="J35" s="19"/>
      <c r="K35" s="434">
        <f t="shared" si="16"/>
        <v>143.98595303720609</v>
      </c>
      <c r="L35" s="434">
        <f t="shared" si="16"/>
        <v>132.69879796024836</v>
      </c>
      <c r="M35" s="434">
        <f t="shared" si="16"/>
        <v>1196.2178191112491</v>
      </c>
      <c r="N35" s="434">
        <f t="shared" si="16"/>
        <v>0</v>
      </c>
      <c r="O35" s="434">
        <f t="shared" si="16"/>
        <v>0</v>
      </c>
      <c r="P35" s="340"/>
      <c r="Q35" s="340"/>
      <c r="R35" s="215">
        <f t="shared" ref="R35:R40" si="19">SUM(AF35:AI35)</f>
        <v>324.93271306822049</v>
      </c>
      <c r="S35" s="437">
        <f t="shared" si="13"/>
        <v>1987.3491789466782</v>
      </c>
      <c r="T35" s="842">
        <f t="shared" ref="T35:T41" si="20">SUM(V35:AE35)</f>
        <v>169.85389204964366</v>
      </c>
      <c r="U35" s="437">
        <f t="shared" si="18"/>
        <v>1165.8079744430017</v>
      </c>
      <c r="V35" s="844">
        <f t="shared" si="18"/>
        <v>0</v>
      </c>
      <c r="W35" s="433">
        <f t="shared" si="18"/>
        <v>7.1487687735208354</v>
      </c>
      <c r="X35" s="433">
        <f t="shared" si="18"/>
        <v>11.285020053929307</v>
      </c>
      <c r="Y35" s="433">
        <f t="shared" si="18"/>
        <v>1.5820520640653875</v>
      </c>
      <c r="Z35" s="433">
        <f t="shared" si="18"/>
        <v>13.493345539667002</v>
      </c>
      <c r="AA35" s="433">
        <f t="shared" si="18"/>
        <v>60.612592102737274</v>
      </c>
      <c r="AB35" s="433">
        <f t="shared" si="18"/>
        <v>7.4626171586997989</v>
      </c>
      <c r="AC35" s="433">
        <f t="shared" si="18"/>
        <v>3.5284813916492088</v>
      </c>
      <c r="AD35" s="433">
        <f t="shared" si="18"/>
        <v>19.087105874149206</v>
      </c>
      <c r="AE35" s="846">
        <f t="shared" si="18"/>
        <v>45.653909091225643</v>
      </c>
      <c r="AF35" s="434">
        <f t="shared" si="18"/>
        <v>101.53457848862296</v>
      </c>
      <c r="AG35" s="434">
        <f t="shared" si="18"/>
        <v>153.44054668142954</v>
      </c>
      <c r="AH35" s="434">
        <f t="shared" si="18"/>
        <v>67.687346744605932</v>
      </c>
      <c r="AI35" s="437">
        <f t="shared" si="18"/>
        <v>2.2702411535621168</v>
      </c>
      <c r="AJ35" s="606"/>
      <c r="AK35" s="753"/>
      <c r="AL35" s="847"/>
      <c r="AM35" s="55">
        <f t="shared" si="7"/>
        <v>6500.661894685476</v>
      </c>
      <c r="AN35" s="56"/>
      <c r="AO35" s="57"/>
      <c r="AP35" s="58">
        <f t="shared" si="8"/>
        <v>100</v>
      </c>
      <c r="AQ35" s="652">
        <f t="shared" si="9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5"/>
        <v>1037.030502111633</v>
      </c>
      <c r="F36" s="434">
        <f t="shared" si="15"/>
        <v>241.27183569925668</v>
      </c>
      <c r="G36" s="340">
        <f t="shared" si="15"/>
        <v>0</v>
      </c>
      <c r="H36" s="340">
        <f t="shared" si="15"/>
        <v>101.51322825833866</v>
      </c>
      <c r="I36" s="340"/>
      <c r="J36" s="19"/>
      <c r="K36" s="434">
        <f t="shared" si="16"/>
        <v>143.98595303720609</v>
      </c>
      <c r="L36" s="434">
        <f t="shared" si="16"/>
        <v>132.69879796024836</v>
      </c>
      <c r="M36" s="434">
        <f t="shared" si="16"/>
        <v>1196.2178191112491</v>
      </c>
      <c r="N36" s="434">
        <f t="shared" si="16"/>
        <v>0</v>
      </c>
      <c r="O36" s="434">
        <f t="shared" si="16"/>
        <v>0</v>
      </c>
      <c r="P36" s="340"/>
      <c r="Q36" s="340"/>
      <c r="R36" s="215">
        <f t="shared" si="19"/>
        <v>324.93271306822049</v>
      </c>
      <c r="S36" s="437">
        <f>S35</f>
        <v>1987.3491789466782</v>
      </c>
      <c r="T36" s="842">
        <f t="shared" si="20"/>
        <v>169.85389204964366</v>
      </c>
      <c r="U36" s="437">
        <f t="shared" si="18"/>
        <v>1165.8079744430017</v>
      </c>
      <c r="V36" s="844">
        <f t="shared" si="18"/>
        <v>0</v>
      </c>
      <c r="W36" s="433">
        <f t="shared" si="18"/>
        <v>7.1487687735208354</v>
      </c>
      <c r="X36" s="433">
        <f t="shared" si="18"/>
        <v>11.285020053929307</v>
      </c>
      <c r="Y36" s="433">
        <f t="shared" si="18"/>
        <v>1.5820520640653875</v>
      </c>
      <c r="Z36" s="433">
        <f t="shared" si="18"/>
        <v>13.493345539667002</v>
      </c>
      <c r="AA36" s="433">
        <f t="shared" si="18"/>
        <v>60.612592102737274</v>
      </c>
      <c r="AB36" s="433">
        <f t="shared" si="18"/>
        <v>7.4626171586997989</v>
      </c>
      <c r="AC36" s="433">
        <f t="shared" si="18"/>
        <v>3.5284813916492088</v>
      </c>
      <c r="AD36" s="433">
        <f t="shared" si="18"/>
        <v>19.087105874149206</v>
      </c>
      <c r="AE36" s="846">
        <f t="shared" si="18"/>
        <v>45.653909091225643</v>
      </c>
      <c r="AF36" s="434">
        <f t="shared" si="18"/>
        <v>101.53457848862296</v>
      </c>
      <c r="AG36" s="434">
        <f t="shared" si="18"/>
        <v>153.44054668142954</v>
      </c>
      <c r="AH36" s="434">
        <f t="shared" si="18"/>
        <v>67.687346744605932</v>
      </c>
      <c r="AI36" s="437">
        <f t="shared" si="18"/>
        <v>2.2702411535621168</v>
      </c>
      <c r="AJ36" s="606"/>
      <c r="AK36" s="753"/>
      <c r="AL36" s="847"/>
      <c r="AM36" s="55">
        <f t="shared" si="7"/>
        <v>6500.661894685476</v>
      </c>
      <c r="AN36" s="56"/>
      <c r="AO36" s="57"/>
      <c r="AP36" s="58">
        <f>(AM36*100)/(AM36+AQ36)</f>
        <v>100</v>
      </c>
      <c r="AQ36" s="652">
        <f t="shared" si="9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5"/>
        <v>1037.030502111633</v>
      </c>
      <c r="F37" s="434">
        <f t="shared" si="15"/>
        <v>241.27183569925668</v>
      </c>
      <c r="G37" s="340">
        <f t="shared" si="15"/>
        <v>0</v>
      </c>
      <c r="H37" s="340">
        <f t="shared" si="15"/>
        <v>101.51322825833866</v>
      </c>
      <c r="I37" s="340"/>
      <c r="J37" s="19"/>
      <c r="K37" s="434">
        <f t="shared" si="16"/>
        <v>143.98595303720609</v>
      </c>
      <c r="L37" s="434">
        <f t="shared" si="16"/>
        <v>132.69879796024836</v>
      </c>
      <c r="M37" s="434">
        <f t="shared" si="16"/>
        <v>1196.2178191112491</v>
      </c>
      <c r="N37" s="434">
        <f t="shared" si="16"/>
        <v>0</v>
      </c>
      <c r="O37" s="434">
        <f t="shared" si="16"/>
        <v>0</v>
      </c>
      <c r="P37" s="340"/>
      <c r="Q37" s="340"/>
      <c r="R37" s="215">
        <f t="shared" si="19"/>
        <v>324.93271306822049</v>
      </c>
      <c r="S37" s="437">
        <f>S36</f>
        <v>1987.3491789466782</v>
      </c>
      <c r="T37" s="842">
        <f t="shared" si="20"/>
        <v>169.85389204964366</v>
      </c>
      <c r="U37" s="437">
        <f t="shared" si="18"/>
        <v>1165.8079744430017</v>
      </c>
      <c r="V37" s="844">
        <f t="shared" si="18"/>
        <v>0</v>
      </c>
      <c r="W37" s="433">
        <f t="shared" si="18"/>
        <v>7.1487687735208354</v>
      </c>
      <c r="X37" s="433">
        <f t="shared" si="18"/>
        <v>11.285020053929307</v>
      </c>
      <c r="Y37" s="433">
        <f t="shared" si="18"/>
        <v>1.5820520640653875</v>
      </c>
      <c r="Z37" s="433">
        <f t="shared" si="18"/>
        <v>13.493345539667002</v>
      </c>
      <c r="AA37" s="433">
        <f t="shared" si="18"/>
        <v>60.612592102737274</v>
      </c>
      <c r="AB37" s="433">
        <f t="shared" si="18"/>
        <v>7.4626171586997989</v>
      </c>
      <c r="AC37" s="433">
        <f t="shared" si="18"/>
        <v>3.5284813916492088</v>
      </c>
      <c r="AD37" s="433">
        <f t="shared" si="18"/>
        <v>19.087105874149206</v>
      </c>
      <c r="AE37" s="846">
        <f t="shared" si="18"/>
        <v>45.653909091225643</v>
      </c>
      <c r="AF37" s="434">
        <f t="shared" si="18"/>
        <v>101.53457848862296</v>
      </c>
      <c r="AG37" s="434">
        <f t="shared" si="18"/>
        <v>153.44054668142954</v>
      </c>
      <c r="AH37" s="434">
        <f t="shared" si="18"/>
        <v>67.687346744605932</v>
      </c>
      <c r="AI37" s="437">
        <f t="shared" si="18"/>
        <v>2.2702411535621168</v>
      </c>
      <c r="AJ37" s="606"/>
      <c r="AK37" s="753"/>
      <c r="AL37" s="847"/>
      <c r="AM37" s="55">
        <f t="shared" si="7"/>
        <v>6500.661894685476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1" t="s">
        <v>50</v>
      </c>
      <c r="C38" s="340">
        <f>C37</f>
        <v>0</v>
      </c>
      <c r="D38" s="340"/>
      <c r="E38" s="434">
        <f t="shared" si="15"/>
        <v>1037.030502111633</v>
      </c>
      <c r="F38" s="434">
        <f t="shared" si="15"/>
        <v>241.27183569925668</v>
      </c>
      <c r="G38" s="340">
        <f t="shared" si="15"/>
        <v>0</v>
      </c>
      <c r="H38" s="340">
        <f t="shared" si="15"/>
        <v>101.51322825833866</v>
      </c>
      <c r="I38" s="340"/>
      <c r="J38" s="19"/>
      <c r="K38" s="434">
        <f t="shared" si="16"/>
        <v>143.98595303720609</v>
      </c>
      <c r="L38" s="434">
        <f t="shared" si="16"/>
        <v>132.69879796024836</v>
      </c>
      <c r="M38" s="434">
        <f t="shared" si="16"/>
        <v>1196.2178191112491</v>
      </c>
      <c r="N38" s="434">
        <f t="shared" si="16"/>
        <v>0</v>
      </c>
      <c r="O38" s="434">
        <f t="shared" si="16"/>
        <v>0</v>
      </c>
      <c r="P38" s="340"/>
      <c r="Q38" s="340"/>
      <c r="R38" s="215">
        <f t="shared" si="19"/>
        <v>324.93271306822049</v>
      </c>
      <c r="S38" s="437">
        <f>S37</f>
        <v>1987.3491789466782</v>
      </c>
      <c r="T38" s="842">
        <f t="shared" si="20"/>
        <v>169.85389204964366</v>
      </c>
      <c r="U38" s="437">
        <f t="shared" si="18"/>
        <v>1165.8079744430017</v>
      </c>
      <c r="V38" s="844">
        <f t="shared" si="18"/>
        <v>0</v>
      </c>
      <c r="W38" s="433">
        <f t="shared" si="18"/>
        <v>7.1487687735208354</v>
      </c>
      <c r="X38" s="433">
        <f t="shared" si="18"/>
        <v>11.285020053929307</v>
      </c>
      <c r="Y38" s="433">
        <f t="shared" si="18"/>
        <v>1.5820520640653875</v>
      </c>
      <c r="Z38" s="433">
        <f t="shared" si="18"/>
        <v>13.493345539667002</v>
      </c>
      <c r="AA38" s="433">
        <f t="shared" si="18"/>
        <v>60.612592102737274</v>
      </c>
      <c r="AB38" s="433">
        <f t="shared" si="18"/>
        <v>7.4626171586997989</v>
      </c>
      <c r="AC38" s="433">
        <f t="shared" si="18"/>
        <v>3.5284813916492088</v>
      </c>
      <c r="AD38" s="433">
        <f t="shared" si="18"/>
        <v>19.087105874149206</v>
      </c>
      <c r="AE38" s="846">
        <f t="shared" si="18"/>
        <v>45.653909091225643</v>
      </c>
      <c r="AF38" s="434">
        <f t="shared" si="18"/>
        <v>101.53457848862296</v>
      </c>
      <c r="AG38" s="434">
        <f t="shared" si="18"/>
        <v>153.44054668142954</v>
      </c>
      <c r="AH38" s="434">
        <f t="shared" si="18"/>
        <v>67.687346744605932</v>
      </c>
      <c r="AI38" s="437">
        <f t="shared" si="18"/>
        <v>2.2702411535621168</v>
      </c>
      <c r="AJ38" s="606"/>
      <c r="AK38" s="753"/>
      <c r="AL38" s="847"/>
      <c r="AM38" s="55">
        <f t="shared" si="7"/>
        <v>6500.661894685476</v>
      </c>
      <c r="AN38" s="56"/>
      <c r="AO38" s="57"/>
      <c r="AP38" s="58">
        <f t="shared" si="8"/>
        <v>100</v>
      </c>
      <c r="AQ38" s="652">
        <f t="shared" si="9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H40" si="21">E38</f>
        <v>1037.030502111633</v>
      </c>
      <c r="F39" s="434">
        <f t="shared" si="21"/>
        <v>241.27183569925668</v>
      </c>
      <c r="G39" s="340">
        <f t="shared" si="21"/>
        <v>0</v>
      </c>
      <c r="H39" s="340">
        <f t="shared" si="21"/>
        <v>101.51322825833866</v>
      </c>
      <c r="I39" s="340"/>
      <c r="J39" s="19"/>
      <c r="K39" s="434">
        <f t="shared" ref="K39:O40" si="22">K38</f>
        <v>143.98595303720609</v>
      </c>
      <c r="L39" s="434">
        <f t="shared" si="22"/>
        <v>132.69879796024836</v>
      </c>
      <c r="M39" s="434">
        <f t="shared" si="22"/>
        <v>1196.2178191112491</v>
      </c>
      <c r="N39" s="434">
        <f t="shared" si="22"/>
        <v>0</v>
      </c>
      <c r="O39" s="434">
        <f t="shared" si="22"/>
        <v>0</v>
      </c>
      <c r="P39" s="340"/>
      <c r="Q39" s="340"/>
      <c r="R39" s="215">
        <f t="shared" si="19"/>
        <v>324.93271306822049</v>
      </c>
      <c r="S39" s="437">
        <f>S38</f>
        <v>1987.3491789466782</v>
      </c>
      <c r="T39" s="842">
        <f t="shared" si="20"/>
        <v>169.85389204964366</v>
      </c>
      <c r="U39" s="437">
        <f t="shared" ref="U39:AI39" si="23">U38</f>
        <v>1165.8079744430017</v>
      </c>
      <c r="V39" s="844">
        <f t="shared" si="23"/>
        <v>0</v>
      </c>
      <c r="W39" s="433">
        <f t="shared" si="23"/>
        <v>7.1487687735208354</v>
      </c>
      <c r="X39" s="433">
        <f t="shared" si="23"/>
        <v>11.285020053929307</v>
      </c>
      <c r="Y39" s="433">
        <f t="shared" si="23"/>
        <v>1.5820520640653875</v>
      </c>
      <c r="Z39" s="433">
        <f t="shared" si="23"/>
        <v>13.493345539667002</v>
      </c>
      <c r="AA39" s="433">
        <f t="shared" si="23"/>
        <v>60.612592102737274</v>
      </c>
      <c r="AB39" s="433">
        <f t="shared" si="23"/>
        <v>7.4626171586997989</v>
      </c>
      <c r="AC39" s="433">
        <f t="shared" si="23"/>
        <v>3.5284813916492088</v>
      </c>
      <c r="AD39" s="433">
        <f t="shared" si="23"/>
        <v>19.087105874149206</v>
      </c>
      <c r="AE39" s="846">
        <f t="shared" si="23"/>
        <v>45.653909091225643</v>
      </c>
      <c r="AF39" s="434">
        <f t="shared" si="23"/>
        <v>101.53457848862296</v>
      </c>
      <c r="AG39" s="434">
        <f t="shared" si="23"/>
        <v>153.44054668142954</v>
      </c>
      <c r="AH39" s="434">
        <f t="shared" si="23"/>
        <v>67.687346744605932</v>
      </c>
      <c r="AI39" s="437">
        <f t="shared" si="23"/>
        <v>2.2702411535621168</v>
      </c>
      <c r="AJ39" s="606"/>
      <c r="AK39" s="753"/>
      <c r="AL39" s="847"/>
      <c r="AM39" s="55">
        <f t="shared" si="7"/>
        <v>6500.661894685476</v>
      </c>
      <c r="AN39" s="56"/>
      <c r="AO39" s="57"/>
      <c r="AP39" s="58">
        <f t="shared" si="8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si="21"/>
        <v>1037.030502111633</v>
      </c>
      <c r="F40" s="434">
        <f t="shared" si="21"/>
        <v>241.27183569925668</v>
      </c>
      <c r="G40" s="340">
        <f t="shared" si="21"/>
        <v>0</v>
      </c>
      <c r="H40" s="340">
        <f t="shared" si="21"/>
        <v>101.51322825833866</v>
      </c>
      <c r="I40" s="340"/>
      <c r="J40" s="19"/>
      <c r="K40" s="434">
        <f t="shared" si="22"/>
        <v>143.98595303720609</v>
      </c>
      <c r="L40" s="434">
        <f t="shared" si="22"/>
        <v>132.69879796024836</v>
      </c>
      <c r="M40" s="434">
        <f t="shared" si="22"/>
        <v>1196.2178191112491</v>
      </c>
      <c r="N40" s="434">
        <f t="shared" si="22"/>
        <v>0</v>
      </c>
      <c r="O40" s="434">
        <f t="shared" si="22"/>
        <v>0</v>
      </c>
      <c r="P40" s="340"/>
      <c r="Q40" s="340"/>
      <c r="R40" s="215">
        <f t="shared" si="19"/>
        <v>324.93271306822049</v>
      </c>
      <c r="S40" s="437">
        <f>S39</f>
        <v>1987.3491789466782</v>
      </c>
      <c r="T40" s="842">
        <f t="shared" si="20"/>
        <v>169.85389204964366</v>
      </c>
      <c r="U40" s="437">
        <f t="shared" ref="U40:AI40" si="24">U39</f>
        <v>1165.8079744430017</v>
      </c>
      <c r="V40" s="844">
        <f t="shared" si="24"/>
        <v>0</v>
      </c>
      <c r="W40" s="433">
        <f t="shared" si="24"/>
        <v>7.1487687735208354</v>
      </c>
      <c r="X40" s="433">
        <f t="shared" si="24"/>
        <v>11.285020053929307</v>
      </c>
      <c r="Y40" s="433">
        <f t="shared" si="24"/>
        <v>1.5820520640653875</v>
      </c>
      <c r="Z40" s="433">
        <f t="shared" si="24"/>
        <v>13.493345539667002</v>
      </c>
      <c r="AA40" s="433">
        <f t="shared" si="24"/>
        <v>60.612592102737274</v>
      </c>
      <c r="AB40" s="433">
        <f t="shared" si="24"/>
        <v>7.4626171586997989</v>
      </c>
      <c r="AC40" s="433">
        <f t="shared" si="24"/>
        <v>3.5284813916492088</v>
      </c>
      <c r="AD40" s="433">
        <f t="shared" si="24"/>
        <v>19.087105874149206</v>
      </c>
      <c r="AE40" s="846">
        <f t="shared" si="24"/>
        <v>45.653909091225643</v>
      </c>
      <c r="AF40" s="434">
        <f t="shared" si="24"/>
        <v>101.53457848862296</v>
      </c>
      <c r="AG40" s="434">
        <f t="shared" si="24"/>
        <v>153.44054668142954</v>
      </c>
      <c r="AH40" s="434">
        <f t="shared" si="24"/>
        <v>67.687346744605932</v>
      </c>
      <c r="AI40" s="437">
        <f t="shared" si="24"/>
        <v>2.2702411535621168</v>
      </c>
      <c r="AJ40" s="606"/>
      <c r="AK40" s="753"/>
      <c r="AL40" s="847"/>
      <c r="AM40" s="55">
        <f t="shared" si="7"/>
        <v>6500.661894685476</v>
      </c>
      <c r="AN40" s="112"/>
      <c r="AO40" s="113"/>
      <c r="AP40" s="65">
        <f t="shared" si="8"/>
        <v>100</v>
      </c>
      <c r="AQ40" s="654">
        <f t="shared" si="9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12444.366025339596</v>
      </c>
      <c r="F41" s="115">
        <f t="shared" si="25"/>
        <v>2895.2620283910805</v>
      </c>
      <c r="G41" s="435">
        <f t="shared" si="25"/>
        <v>0</v>
      </c>
      <c r="H41" s="191">
        <f t="shared" si="25"/>
        <v>1218.1587391000639</v>
      </c>
      <c r="I41" s="191">
        <f t="shared" si="25"/>
        <v>0</v>
      </c>
      <c r="J41" s="195">
        <f>SUM(J29:J40)</f>
        <v>0</v>
      </c>
      <c r="K41" s="115">
        <f t="shared" si="25"/>
        <v>1727.8314364464734</v>
      </c>
      <c r="L41" s="115">
        <f t="shared" si="25"/>
        <v>1592.3855755229804</v>
      </c>
      <c r="M41" s="115">
        <f t="shared" si="25"/>
        <v>14354.613829334989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3899.1925568186457</v>
      </c>
      <c r="S41" s="118">
        <f t="shared" si="25"/>
        <v>23848.190147360143</v>
      </c>
      <c r="T41" s="843">
        <f t="shared" si="20"/>
        <v>2038.2467045957237</v>
      </c>
      <c r="U41" s="841">
        <f t="shared" si="25"/>
        <v>13989.69569331602</v>
      </c>
      <c r="V41" s="706">
        <f t="shared" si="25"/>
        <v>0</v>
      </c>
      <c r="W41" s="119">
        <f t="shared" si="25"/>
        <v>85.785225282249996</v>
      </c>
      <c r="X41" s="119">
        <f t="shared" si="25"/>
        <v>135.42024064715164</v>
      </c>
      <c r="Y41" s="119">
        <f t="shared" si="25"/>
        <v>18.984624768784645</v>
      </c>
      <c r="Z41" s="119">
        <f t="shared" si="25"/>
        <v>161.92014647600399</v>
      </c>
      <c r="AA41" s="119">
        <f t="shared" si="25"/>
        <v>727.35110523284732</v>
      </c>
      <c r="AB41" s="119">
        <f t="shared" si="25"/>
        <v>89.551405904397583</v>
      </c>
      <c r="AC41" s="119">
        <f t="shared" si="25"/>
        <v>42.341776699790508</v>
      </c>
      <c r="AD41" s="119">
        <f t="shared" si="25"/>
        <v>229.04527048979051</v>
      </c>
      <c r="AE41" s="121">
        <f t="shared" si="25"/>
        <v>547.8469090947076</v>
      </c>
      <c r="AF41" s="183">
        <f t="shared" si="25"/>
        <v>1218.4149418634754</v>
      </c>
      <c r="AG41" s="120">
        <f t="shared" si="25"/>
        <v>1841.2865601771548</v>
      </c>
      <c r="AH41" s="120">
        <f t="shared" si="25"/>
        <v>812.24816093527136</v>
      </c>
      <c r="AI41" s="183">
        <f t="shared" si="25"/>
        <v>27.242893842745406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7"/>
        <v>78007.942736225712</v>
      </c>
      <c r="AN41" s="122">
        <f>SUM(AN29:AN40)</f>
        <v>0</v>
      </c>
      <c r="AO41" s="123">
        <f>SUM(AO29:AO40)</f>
        <v>0</v>
      </c>
      <c r="AP41" s="68">
        <f t="shared" si="8"/>
        <v>100</v>
      </c>
      <c r="AQ41" s="124">
        <f t="shared" si="9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GROSSO.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108.75" customHeight="1" thickTop="1" thickBot="1" x14ac:dyDescent="0.25">
      <c r="B48" s="1070" t="s">
        <v>79</v>
      </c>
      <c r="C48" s="155" t="s">
        <v>4</v>
      </c>
      <c r="D48" s="278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1037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17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26" t="s">
        <v>39</v>
      </c>
      <c r="U49" s="126" t="s">
        <v>39</v>
      </c>
      <c r="V49" s="126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6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9.25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224"/>
      <c r="AQ50" s="225"/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6">SUM(AF51:AI51)</f>
        <v>0</v>
      </c>
      <c r="S51" s="220"/>
      <c r="T51" s="315">
        <f t="shared" ref="T51:T61" si="27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28">SUM(C51:U51)</f>
        <v>0</v>
      </c>
      <c r="AN51" s="56"/>
      <c r="AO51" s="57"/>
      <c r="AP51" s="58" t="e">
        <f t="shared" ref="AP51:AP56" si="29">(AM51*100)/(AM51+AQ51)</f>
        <v>#DIV/0!</v>
      </c>
      <c r="AQ51" s="59">
        <f t="shared" ref="AQ51:AQ57" si="30">AN51+AO51</f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6"/>
        <v>0</v>
      </c>
      <c r="S52" s="220"/>
      <c r="T52" s="315">
        <f t="shared" si="27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28"/>
        <v>0</v>
      </c>
      <c r="AN52" s="56"/>
      <c r="AO52" s="57"/>
      <c r="AP52" s="58" t="e">
        <f t="shared" si="29"/>
        <v>#DIV/0!</v>
      </c>
      <c r="AQ52" s="59">
        <f t="shared" si="30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6"/>
        <v>0</v>
      </c>
      <c r="S53" s="220"/>
      <c r="T53" s="315">
        <f t="shared" si="27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28"/>
        <v>0</v>
      </c>
      <c r="AN53" s="56"/>
      <c r="AO53" s="57"/>
      <c r="AP53" s="58" t="e">
        <f t="shared" si="29"/>
        <v>#DIV/0!</v>
      </c>
      <c r="AQ53" s="59">
        <f t="shared" si="30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6"/>
        <v>0</v>
      </c>
      <c r="S54" s="220"/>
      <c r="T54" s="315">
        <f t="shared" si="27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28"/>
        <v>0</v>
      </c>
      <c r="AN54" s="56"/>
      <c r="AO54" s="57"/>
      <c r="AP54" s="58" t="e">
        <f t="shared" si="29"/>
        <v>#DIV/0!</v>
      </c>
      <c r="AQ54" s="59">
        <f t="shared" si="30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6"/>
        <v>0</v>
      </c>
      <c r="S55" s="220"/>
      <c r="T55" s="315">
        <f t="shared" si="27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28"/>
        <v>0</v>
      </c>
      <c r="AN55" s="61"/>
      <c r="AO55" s="62"/>
      <c r="AP55" s="63" t="e">
        <f t="shared" si="29"/>
        <v>#DIV/0!</v>
      </c>
      <c r="AQ55" s="64">
        <f t="shared" si="30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6"/>
        <v>0</v>
      </c>
      <c r="S56" s="220"/>
      <c r="T56" s="315">
        <f t="shared" si="27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28"/>
        <v>0</v>
      </c>
      <c r="AN56" s="56"/>
      <c r="AO56" s="57"/>
      <c r="AP56" s="58" t="e">
        <f t="shared" si="29"/>
        <v>#DIV/0!</v>
      </c>
      <c r="AQ56" s="59">
        <f t="shared" si="30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6"/>
        <v>0</v>
      </c>
      <c r="S57" s="220"/>
      <c r="T57" s="315">
        <f t="shared" si="27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28"/>
        <v>0</v>
      </c>
      <c r="AN57" s="56"/>
      <c r="AO57" s="57"/>
      <c r="AP57" s="58" t="e">
        <f t="shared" ref="AP57:AP62" si="31">(AM57*100)/(AM57+AQ57)</f>
        <v>#DIV/0!</v>
      </c>
      <c r="AQ57" s="59">
        <f t="shared" si="30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6"/>
        <v>0</v>
      </c>
      <c r="S58" s="220"/>
      <c r="T58" s="315">
        <f t="shared" si="27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28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6"/>
        <v>0</v>
      </c>
      <c r="S59" s="220"/>
      <c r="T59" s="315">
        <f t="shared" si="27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28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6"/>
        <v>0</v>
      </c>
      <c r="S60" s="220"/>
      <c r="T60" s="315">
        <f t="shared" si="27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28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10536</v>
      </c>
      <c r="L61" s="307"/>
      <c r="M61" s="309"/>
      <c r="N61" s="307"/>
      <c r="O61" s="307"/>
      <c r="P61" s="330"/>
      <c r="Q61" s="330"/>
      <c r="R61" s="304">
        <f t="shared" si="26"/>
        <v>216</v>
      </c>
      <c r="S61" s="310"/>
      <c r="T61" s="315">
        <f t="shared" si="27"/>
        <v>487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487</v>
      </c>
      <c r="AE61" s="311">
        <v>0</v>
      </c>
      <c r="AF61" s="504"/>
      <c r="AG61" s="504">
        <v>216</v>
      </c>
      <c r="AH61" s="504"/>
      <c r="AI61" s="504"/>
      <c r="AJ61" s="312"/>
      <c r="AK61" s="313"/>
      <c r="AL61" s="314"/>
      <c r="AM61" s="221">
        <f t="shared" si="28"/>
        <v>11239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10536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216</v>
      </c>
      <c r="S62" s="116">
        <f>SUM(S50:S61)</f>
        <v>0</v>
      </c>
      <c r="T62" s="117">
        <f>SUM(T50:T61)</f>
        <v>487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487</v>
      </c>
      <c r="AE62" s="184">
        <f t="shared" si="33"/>
        <v>0</v>
      </c>
      <c r="AF62" s="184">
        <f t="shared" si="33"/>
        <v>0</v>
      </c>
      <c r="AG62" s="184">
        <f t="shared" si="33"/>
        <v>216</v>
      </c>
      <c r="AH62" s="184">
        <f t="shared" si="33"/>
        <v>0</v>
      </c>
      <c r="AI62" s="184">
        <f t="shared" si="33"/>
        <v>0</v>
      </c>
      <c r="AJ62" s="184">
        <f t="shared" si="33"/>
        <v>0</v>
      </c>
      <c r="AK62" s="184">
        <f t="shared" si="33"/>
        <v>0</v>
      </c>
      <c r="AL62" s="184">
        <f t="shared" si="33"/>
        <v>0</v>
      </c>
      <c r="AM62" s="67">
        <f>SUM(C62:U62)</f>
        <v>11239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GROSSO.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79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3.25" customHeight="1" x14ac:dyDescent="0.2">
      <c r="B72" s="150" t="s">
        <v>41</v>
      </c>
      <c r="C72" s="261">
        <f t="shared" ref="C72:Q72" si="34">C29+C8+C50</f>
        <v>6100</v>
      </c>
      <c r="D72" s="261">
        <f t="shared" si="34"/>
        <v>0</v>
      </c>
      <c r="E72" s="79">
        <f t="shared" si="34"/>
        <v>2317.0305021116328</v>
      </c>
      <c r="F72" s="524">
        <f t="shared" si="34"/>
        <v>3081.2718356992568</v>
      </c>
      <c r="G72" s="524">
        <f t="shared" si="34"/>
        <v>900</v>
      </c>
      <c r="H72" s="524">
        <f>H29+H8+H50</f>
        <v>3031.5132282583386</v>
      </c>
      <c r="I72" s="524">
        <f t="shared" si="34"/>
        <v>0</v>
      </c>
      <c r="J72" s="524">
        <f t="shared" si="34"/>
        <v>0</v>
      </c>
      <c r="K72" s="524">
        <f t="shared" si="34"/>
        <v>173.98595303720609</v>
      </c>
      <c r="L72" s="524">
        <f t="shared" si="34"/>
        <v>132.69879796024836</v>
      </c>
      <c r="M72" s="524">
        <f t="shared" si="34"/>
        <v>1306.2178191112491</v>
      </c>
      <c r="N72" s="524">
        <f t="shared" si="34"/>
        <v>120</v>
      </c>
      <c r="O72" s="524">
        <f t="shared" si="34"/>
        <v>0</v>
      </c>
      <c r="P72" s="524">
        <f t="shared" si="34"/>
        <v>2190</v>
      </c>
      <c r="Q72" s="524">
        <f t="shared" si="34"/>
        <v>0</v>
      </c>
      <c r="R72" s="524">
        <f>SUM(AF72:AI72)</f>
        <v>474.93271306822049</v>
      </c>
      <c r="S72" s="665">
        <f t="shared" ref="S72:S83" si="35">S8+S29+S50</f>
        <v>2017.3491789466782</v>
      </c>
      <c r="T72" s="867">
        <f>SUM(V72:AE72)</f>
        <v>169.85389204964366</v>
      </c>
      <c r="U72" s="864">
        <f t="shared" ref="U72:AL72" si="36">U29+U8+U50</f>
        <v>1165.8079744430017</v>
      </c>
      <c r="V72" s="860">
        <f t="shared" si="36"/>
        <v>0</v>
      </c>
      <c r="W72" s="666">
        <f t="shared" si="36"/>
        <v>7.1487687735208354</v>
      </c>
      <c r="X72" s="666">
        <f t="shared" si="36"/>
        <v>11.285020053929307</v>
      </c>
      <c r="Y72" s="666">
        <f t="shared" si="36"/>
        <v>1.5820520640653875</v>
      </c>
      <c r="Z72" s="666">
        <f t="shared" si="36"/>
        <v>13.493345539667002</v>
      </c>
      <c r="AA72" s="666">
        <f t="shared" si="36"/>
        <v>60.612592102737274</v>
      </c>
      <c r="AB72" s="666">
        <f t="shared" si="36"/>
        <v>7.4626171586997989</v>
      </c>
      <c r="AC72" s="666">
        <f t="shared" si="36"/>
        <v>3.5284813916492088</v>
      </c>
      <c r="AD72" s="666">
        <f t="shared" si="36"/>
        <v>19.087105874149206</v>
      </c>
      <c r="AE72" s="861">
        <f t="shared" si="36"/>
        <v>45.653909091225643</v>
      </c>
      <c r="AF72" s="855">
        <f t="shared" si="36"/>
        <v>101.53457848862296</v>
      </c>
      <c r="AG72" s="688">
        <f t="shared" si="36"/>
        <v>303.44054668142951</v>
      </c>
      <c r="AH72" s="688">
        <f t="shared" si="36"/>
        <v>67.687346744605932</v>
      </c>
      <c r="AI72" s="689">
        <f t="shared" si="36"/>
        <v>2.2702411535621168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4" si="37">SUM(C72:S72)+T72+U72+AJ72+AK72+AL72</f>
        <v>23180.66189468548</v>
      </c>
      <c r="AN72" s="668">
        <f t="shared" ref="AN72:AO83" si="38">AN8</f>
        <v>8540</v>
      </c>
      <c r="AO72" s="669">
        <f t="shared" si="38"/>
        <v>0</v>
      </c>
      <c r="AP72" s="690">
        <f t="shared" ref="AP72:AP84" si="39">(AM72*100)/(AM72+AQ72)</f>
        <v>73.077484863483249</v>
      </c>
      <c r="AQ72" s="691">
        <f t="shared" ref="AQ72:AQ84" si="40">AN72+AO72</f>
        <v>8540</v>
      </c>
    </row>
    <row r="73" spans="2:43" ht="26.25" customHeight="1" x14ac:dyDescent="0.2">
      <c r="B73" s="151" t="s">
        <v>42</v>
      </c>
      <c r="C73" s="17">
        <f t="shared" ref="C73:Q73" si="41">C30+C9+C51</f>
        <v>4190</v>
      </c>
      <c r="D73" s="94">
        <f t="shared" si="41"/>
        <v>0</v>
      </c>
      <c r="E73" s="18">
        <f t="shared" si="41"/>
        <v>1577.030502111633</v>
      </c>
      <c r="F73" s="18">
        <f t="shared" si="41"/>
        <v>2601.2718356992568</v>
      </c>
      <c r="G73" s="18">
        <f t="shared" si="41"/>
        <v>1400</v>
      </c>
      <c r="H73" s="18">
        <f t="shared" si="41"/>
        <v>2781.5132282583386</v>
      </c>
      <c r="I73" s="18">
        <f t="shared" si="41"/>
        <v>0</v>
      </c>
      <c r="J73" s="18">
        <f t="shared" si="41"/>
        <v>0</v>
      </c>
      <c r="K73" s="18">
        <f t="shared" si="41"/>
        <v>143.98595303720609</v>
      </c>
      <c r="L73" s="18">
        <f t="shared" si="41"/>
        <v>132.69879796024836</v>
      </c>
      <c r="M73" s="18">
        <f t="shared" si="41"/>
        <v>1196.2178191112491</v>
      </c>
      <c r="N73" s="18">
        <f t="shared" si="41"/>
        <v>150</v>
      </c>
      <c r="O73" s="18">
        <f t="shared" si="41"/>
        <v>0</v>
      </c>
      <c r="P73" s="18">
        <f t="shared" si="41"/>
        <v>2710</v>
      </c>
      <c r="Q73" s="18">
        <f t="shared" si="41"/>
        <v>0</v>
      </c>
      <c r="R73" s="18">
        <f t="shared" ref="R73:R83" si="42">R30+R9+R51</f>
        <v>324.93271306822049</v>
      </c>
      <c r="S73" s="20">
        <f t="shared" si="35"/>
        <v>2187.349178946678</v>
      </c>
      <c r="T73" s="768">
        <f t="shared" ref="T73:T83" si="43">SUM(V73:AE73)</f>
        <v>169.85389204964366</v>
      </c>
      <c r="U73" s="865">
        <f t="shared" ref="U73:AL73" si="44">U30+U9+U51</f>
        <v>1165.8079744430017</v>
      </c>
      <c r="V73" s="775">
        <f t="shared" si="44"/>
        <v>0</v>
      </c>
      <c r="W73" s="76">
        <f t="shared" si="44"/>
        <v>7.1487687735208354</v>
      </c>
      <c r="X73" s="76">
        <f t="shared" si="44"/>
        <v>11.285020053929307</v>
      </c>
      <c r="Y73" s="76">
        <f t="shared" si="44"/>
        <v>1.5820520640653875</v>
      </c>
      <c r="Z73" s="76">
        <f t="shared" si="44"/>
        <v>13.493345539667002</v>
      </c>
      <c r="AA73" s="76">
        <f t="shared" si="44"/>
        <v>60.612592102737274</v>
      </c>
      <c r="AB73" s="76">
        <f t="shared" si="44"/>
        <v>7.4626171586997989</v>
      </c>
      <c r="AC73" s="76">
        <f t="shared" si="44"/>
        <v>3.5284813916492088</v>
      </c>
      <c r="AD73" s="76">
        <f t="shared" si="44"/>
        <v>19.087105874149206</v>
      </c>
      <c r="AE73" s="765">
        <f t="shared" si="44"/>
        <v>45.653909091225643</v>
      </c>
      <c r="AF73" s="856">
        <f t="shared" si="44"/>
        <v>101.53457848862296</v>
      </c>
      <c r="AG73" s="500">
        <f t="shared" si="44"/>
        <v>153.44054668142954</v>
      </c>
      <c r="AH73" s="500">
        <f t="shared" si="44"/>
        <v>67.687346744605932</v>
      </c>
      <c r="AI73" s="554">
        <f t="shared" si="44"/>
        <v>2.2702411535621168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20730.66189468548</v>
      </c>
      <c r="AN73" s="102">
        <f t="shared" si="38"/>
        <v>8300</v>
      </c>
      <c r="AO73" s="24">
        <f t="shared" si="38"/>
        <v>0</v>
      </c>
      <c r="AP73" s="455">
        <f t="shared" si="39"/>
        <v>71.40953923093484</v>
      </c>
      <c r="AQ73" s="301">
        <f t="shared" si="40"/>
        <v>8300</v>
      </c>
    </row>
    <row r="74" spans="2:43" ht="26.25" customHeight="1" x14ac:dyDescent="0.2">
      <c r="B74" s="152" t="s">
        <v>43</v>
      </c>
      <c r="C74" s="17">
        <f t="shared" ref="C74:Q74" si="45">C31+C10+C52</f>
        <v>3760</v>
      </c>
      <c r="D74" s="94">
        <f t="shared" si="45"/>
        <v>0</v>
      </c>
      <c r="E74" s="18">
        <f t="shared" si="45"/>
        <v>3937.0305021116328</v>
      </c>
      <c r="F74" s="18">
        <f t="shared" si="45"/>
        <v>2621.2718356992568</v>
      </c>
      <c r="G74" s="18">
        <f t="shared" si="45"/>
        <v>1100</v>
      </c>
      <c r="H74" s="18">
        <f t="shared" si="45"/>
        <v>2681.5132282583386</v>
      </c>
      <c r="I74" s="18">
        <f t="shared" si="45"/>
        <v>0</v>
      </c>
      <c r="J74" s="18">
        <f t="shared" si="45"/>
        <v>0</v>
      </c>
      <c r="K74" s="18">
        <f t="shared" si="45"/>
        <v>203.98595303720609</v>
      </c>
      <c r="L74" s="18">
        <f t="shared" si="45"/>
        <v>132.69879796024836</v>
      </c>
      <c r="M74" s="18">
        <f t="shared" si="45"/>
        <v>1196.2178191112491</v>
      </c>
      <c r="N74" s="18">
        <f t="shared" si="45"/>
        <v>140</v>
      </c>
      <c r="O74" s="18">
        <f t="shared" si="45"/>
        <v>0</v>
      </c>
      <c r="P74" s="18">
        <f t="shared" si="45"/>
        <v>2240</v>
      </c>
      <c r="Q74" s="18">
        <f t="shared" si="45"/>
        <v>0</v>
      </c>
      <c r="R74" s="18">
        <f t="shared" si="42"/>
        <v>574.93271306822044</v>
      </c>
      <c r="S74" s="20">
        <f t="shared" si="35"/>
        <v>2157.349178946678</v>
      </c>
      <c r="T74" s="768">
        <f t="shared" si="43"/>
        <v>169.85389204964366</v>
      </c>
      <c r="U74" s="865">
        <f t="shared" ref="U74:AL74" si="46">U31+U10+U52</f>
        <v>1165.8079744430017</v>
      </c>
      <c r="V74" s="775">
        <f t="shared" si="46"/>
        <v>0</v>
      </c>
      <c r="W74" s="76">
        <f t="shared" si="46"/>
        <v>7.1487687735208354</v>
      </c>
      <c r="X74" s="76">
        <f t="shared" si="46"/>
        <v>11.285020053929307</v>
      </c>
      <c r="Y74" s="76">
        <f t="shared" si="46"/>
        <v>1.5820520640653875</v>
      </c>
      <c r="Z74" s="76">
        <f t="shared" si="46"/>
        <v>13.493345539667002</v>
      </c>
      <c r="AA74" s="76">
        <f t="shared" si="46"/>
        <v>60.612592102737274</v>
      </c>
      <c r="AB74" s="76">
        <f t="shared" si="46"/>
        <v>7.4626171586997989</v>
      </c>
      <c r="AC74" s="76">
        <f t="shared" si="46"/>
        <v>3.5284813916492088</v>
      </c>
      <c r="AD74" s="76">
        <f t="shared" si="46"/>
        <v>19.087105874149206</v>
      </c>
      <c r="AE74" s="765">
        <f t="shared" si="46"/>
        <v>45.653909091225643</v>
      </c>
      <c r="AF74" s="856">
        <f t="shared" si="46"/>
        <v>101.53457848862296</v>
      </c>
      <c r="AG74" s="500">
        <f t="shared" si="46"/>
        <v>403.44054668142951</v>
      </c>
      <c r="AH74" s="500">
        <f t="shared" si="46"/>
        <v>67.687346744605932</v>
      </c>
      <c r="AI74" s="554">
        <f t="shared" si="46"/>
        <v>2.2702411535621168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22080.66189468548</v>
      </c>
      <c r="AN74" s="102">
        <f t="shared" si="38"/>
        <v>7990</v>
      </c>
      <c r="AO74" s="24">
        <f t="shared" si="38"/>
        <v>0</v>
      </c>
      <c r="AP74" s="455">
        <f t="shared" si="39"/>
        <v>73.429251314843498</v>
      </c>
      <c r="AQ74" s="301">
        <f t="shared" si="40"/>
        <v>7990</v>
      </c>
    </row>
    <row r="75" spans="2:43" ht="26.25" customHeight="1" x14ac:dyDescent="0.2">
      <c r="B75" s="152" t="s">
        <v>44</v>
      </c>
      <c r="C75" s="17">
        <f t="shared" ref="C75:Q75" si="47">C32+C11+C53</f>
        <v>4670</v>
      </c>
      <c r="D75" s="94">
        <f t="shared" si="47"/>
        <v>0</v>
      </c>
      <c r="E75" s="18">
        <f t="shared" si="47"/>
        <v>7157.0305021116328</v>
      </c>
      <c r="F75" s="18">
        <f t="shared" si="47"/>
        <v>2201.2718356992568</v>
      </c>
      <c r="G75" s="18">
        <f t="shared" si="47"/>
        <v>1100</v>
      </c>
      <c r="H75" s="18">
        <f t="shared" si="47"/>
        <v>2721.5132282583386</v>
      </c>
      <c r="I75" s="18">
        <f t="shared" si="47"/>
        <v>0</v>
      </c>
      <c r="J75" s="18">
        <f t="shared" si="47"/>
        <v>0</v>
      </c>
      <c r="K75" s="18">
        <f t="shared" si="47"/>
        <v>213.98595303720609</v>
      </c>
      <c r="L75" s="18">
        <f t="shared" si="47"/>
        <v>132.69879796024836</v>
      </c>
      <c r="M75" s="18">
        <f t="shared" si="47"/>
        <v>1536.2178191112491</v>
      </c>
      <c r="N75" s="18">
        <f t="shared" si="47"/>
        <v>170</v>
      </c>
      <c r="O75" s="18">
        <f t="shared" si="47"/>
        <v>0</v>
      </c>
      <c r="P75" s="18">
        <f t="shared" si="47"/>
        <v>2050</v>
      </c>
      <c r="Q75" s="18">
        <f t="shared" si="47"/>
        <v>0</v>
      </c>
      <c r="R75" s="18">
        <f t="shared" si="42"/>
        <v>384.93271306822049</v>
      </c>
      <c r="S75" s="20">
        <f t="shared" si="35"/>
        <v>2197.349178946678</v>
      </c>
      <c r="T75" s="768">
        <f t="shared" si="43"/>
        <v>169.85389204964366</v>
      </c>
      <c r="U75" s="865">
        <f t="shared" ref="U75:AL75" si="48">U32+U11+U53</f>
        <v>1165.8079744430017</v>
      </c>
      <c r="V75" s="775">
        <f t="shared" si="48"/>
        <v>0</v>
      </c>
      <c r="W75" s="76">
        <f t="shared" si="48"/>
        <v>7.1487687735208354</v>
      </c>
      <c r="X75" s="76">
        <f t="shared" si="48"/>
        <v>11.285020053929307</v>
      </c>
      <c r="Y75" s="76">
        <f t="shared" si="48"/>
        <v>1.5820520640653875</v>
      </c>
      <c r="Z75" s="76">
        <f t="shared" si="48"/>
        <v>13.493345539667002</v>
      </c>
      <c r="AA75" s="76">
        <f t="shared" si="48"/>
        <v>60.612592102737274</v>
      </c>
      <c r="AB75" s="76">
        <f t="shared" si="48"/>
        <v>7.4626171586997989</v>
      </c>
      <c r="AC75" s="76">
        <f t="shared" si="48"/>
        <v>3.5284813916492088</v>
      </c>
      <c r="AD75" s="76">
        <f t="shared" si="48"/>
        <v>19.087105874149206</v>
      </c>
      <c r="AE75" s="765">
        <f t="shared" si="48"/>
        <v>45.653909091225643</v>
      </c>
      <c r="AF75" s="856">
        <f t="shared" si="48"/>
        <v>101.53457848862296</v>
      </c>
      <c r="AG75" s="500">
        <f t="shared" si="48"/>
        <v>213.44054668142954</v>
      </c>
      <c r="AH75" s="500">
        <f t="shared" si="48"/>
        <v>67.687346744605932</v>
      </c>
      <c r="AI75" s="554">
        <f t="shared" si="48"/>
        <v>2.2702411535621168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25870.66189468548</v>
      </c>
      <c r="AN75" s="102">
        <f t="shared" si="38"/>
        <v>8760</v>
      </c>
      <c r="AO75" s="24">
        <f t="shared" si="38"/>
        <v>0</v>
      </c>
      <c r="AP75" s="455">
        <f t="shared" si="39"/>
        <v>74.704497342153502</v>
      </c>
      <c r="AQ75" s="301">
        <f t="shared" si="40"/>
        <v>8760</v>
      </c>
    </row>
    <row r="76" spans="2:43" ht="26.25" customHeight="1" x14ac:dyDescent="0.2">
      <c r="B76" s="153" t="s">
        <v>45</v>
      </c>
      <c r="C76" s="17">
        <f t="shared" ref="C76:Q76" si="49">C33+C12+C54</f>
        <v>4600</v>
      </c>
      <c r="D76" s="94">
        <f t="shared" si="49"/>
        <v>0</v>
      </c>
      <c r="E76" s="18">
        <f t="shared" si="49"/>
        <v>12217.030502111633</v>
      </c>
      <c r="F76" s="18">
        <f t="shared" si="49"/>
        <v>3361.2718356992568</v>
      </c>
      <c r="G76" s="18">
        <f t="shared" si="49"/>
        <v>1500</v>
      </c>
      <c r="H76" s="18">
        <f t="shared" si="49"/>
        <v>3461.5132282583386</v>
      </c>
      <c r="I76" s="18">
        <f t="shared" si="49"/>
        <v>0</v>
      </c>
      <c r="J76" s="18">
        <f t="shared" si="49"/>
        <v>0</v>
      </c>
      <c r="K76" s="18">
        <f t="shared" si="49"/>
        <v>143.98595303720609</v>
      </c>
      <c r="L76" s="18">
        <f t="shared" si="49"/>
        <v>132.69879796024836</v>
      </c>
      <c r="M76" s="18">
        <f t="shared" si="49"/>
        <v>1236.2178191112491</v>
      </c>
      <c r="N76" s="18">
        <f t="shared" si="49"/>
        <v>150</v>
      </c>
      <c r="O76" s="18">
        <f t="shared" si="49"/>
        <v>0</v>
      </c>
      <c r="P76" s="18">
        <f t="shared" si="49"/>
        <v>2240</v>
      </c>
      <c r="Q76" s="18">
        <f t="shared" si="49"/>
        <v>0</v>
      </c>
      <c r="R76" s="18">
        <f t="shared" si="42"/>
        <v>324.93271306822049</v>
      </c>
      <c r="S76" s="20">
        <f t="shared" si="35"/>
        <v>1987.3491789466782</v>
      </c>
      <c r="T76" s="768">
        <f t="shared" si="43"/>
        <v>169.85389204964366</v>
      </c>
      <c r="U76" s="865">
        <f t="shared" ref="U76:AL76" si="50">U33+U12+U54</f>
        <v>1165.8079744430017</v>
      </c>
      <c r="V76" s="862">
        <f t="shared" si="50"/>
        <v>0</v>
      </c>
      <c r="W76" s="749">
        <f t="shared" si="50"/>
        <v>7.1487687735208354</v>
      </c>
      <c r="X76" s="749">
        <f t="shared" si="50"/>
        <v>11.285020053929307</v>
      </c>
      <c r="Y76" s="749">
        <f t="shared" si="50"/>
        <v>1.5820520640653875</v>
      </c>
      <c r="Z76" s="749">
        <f t="shared" si="50"/>
        <v>13.493345539667002</v>
      </c>
      <c r="AA76" s="749">
        <f t="shared" si="50"/>
        <v>60.612592102737274</v>
      </c>
      <c r="AB76" s="749">
        <f t="shared" si="50"/>
        <v>7.4626171586997989</v>
      </c>
      <c r="AC76" s="749">
        <f t="shared" si="50"/>
        <v>3.5284813916492088</v>
      </c>
      <c r="AD76" s="749">
        <f t="shared" si="50"/>
        <v>19.087105874149206</v>
      </c>
      <c r="AE76" s="863">
        <f t="shared" si="50"/>
        <v>45.653909091225643</v>
      </c>
      <c r="AF76" s="857">
        <f t="shared" si="50"/>
        <v>101.53457848862296</v>
      </c>
      <c r="AG76" s="750">
        <f t="shared" si="50"/>
        <v>153.44054668142954</v>
      </c>
      <c r="AH76" s="750">
        <f t="shared" si="50"/>
        <v>67.687346744605932</v>
      </c>
      <c r="AI76" s="751">
        <f t="shared" si="50"/>
        <v>2.2702411535621168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37"/>
        <v>32690.66189468548</v>
      </c>
      <c r="AN76" s="102">
        <f t="shared" si="38"/>
        <v>12040</v>
      </c>
      <c r="AO76" s="24">
        <f t="shared" si="38"/>
        <v>0</v>
      </c>
      <c r="AP76" s="455">
        <f t="shared" si="39"/>
        <v>73.083340397807774</v>
      </c>
      <c r="AQ76" s="301">
        <f t="shared" si="40"/>
        <v>12040</v>
      </c>
    </row>
    <row r="77" spans="2:43" ht="26.25" customHeight="1" x14ac:dyDescent="0.2">
      <c r="B77" s="151" t="s">
        <v>46</v>
      </c>
      <c r="C77" s="17">
        <f t="shared" ref="C77:Q77" si="51">C34+C13+C55</f>
        <v>4580</v>
      </c>
      <c r="D77" s="94">
        <f t="shared" si="51"/>
        <v>0</v>
      </c>
      <c r="E77" s="18">
        <f t="shared" si="51"/>
        <v>10137.030502111633</v>
      </c>
      <c r="F77" s="18">
        <f t="shared" si="51"/>
        <v>2481.2718356992568</v>
      </c>
      <c r="G77" s="18">
        <f t="shared" si="51"/>
        <v>1760</v>
      </c>
      <c r="H77" s="18">
        <f t="shared" si="51"/>
        <v>4561.513228258339</v>
      </c>
      <c r="I77" s="18">
        <f t="shared" si="51"/>
        <v>0</v>
      </c>
      <c r="J77" s="18">
        <f t="shared" si="51"/>
        <v>0</v>
      </c>
      <c r="K77" s="18">
        <f t="shared" si="51"/>
        <v>143.98595303720609</v>
      </c>
      <c r="L77" s="18">
        <f t="shared" si="51"/>
        <v>132.69879796024836</v>
      </c>
      <c r="M77" s="18">
        <f t="shared" si="51"/>
        <v>1196.2178191112491</v>
      </c>
      <c r="N77" s="18">
        <f t="shared" si="51"/>
        <v>240</v>
      </c>
      <c r="O77" s="18">
        <f t="shared" si="51"/>
        <v>0</v>
      </c>
      <c r="P77" s="18">
        <f t="shared" si="51"/>
        <v>3790</v>
      </c>
      <c r="Q77" s="18">
        <f t="shared" si="51"/>
        <v>0</v>
      </c>
      <c r="R77" s="18">
        <f t="shared" si="42"/>
        <v>324.93271306822049</v>
      </c>
      <c r="S77" s="20">
        <f t="shared" si="35"/>
        <v>1987.3491789466782</v>
      </c>
      <c r="T77" s="768">
        <f t="shared" si="43"/>
        <v>169.85389204964366</v>
      </c>
      <c r="U77" s="865">
        <f t="shared" ref="U77:AL77" si="52">U34+U13+U55</f>
        <v>1165.8079744430017</v>
      </c>
      <c r="V77" s="775">
        <f t="shared" si="52"/>
        <v>0</v>
      </c>
      <c r="W77" s="76">
        <f t="shared" si="52"/>
        <v>7.1487687735208354</v>
      </c>
      <c r="X77" s="76">
        <f t="shared" si="52"/>
        <v>11.285020053929307</v>
      </c>
      <c r="Y77" s="76">
        <f t="shared" si="52"/>
        <v>1.5820520640653875</v>
      </c>
      <c r="Z77" s="76">
        <f t="shared" si="52"/>
        <v>13.493345539667002</v>
      </c>
      <c r="AA77" s="76">
        <f t="shared" si="52"/>
        <v>60.612592102737274</v>
      </c>
      <c r="AB77" s="76">
        <f t="shared" si="52"/>
        <v>7.4626171586997989</v>
      </c>
      <c r="AC77" s="76">
        <f t="shared" si="52"/>
        <v>3.5284813916492088</v>
      </c>
      <c r="AD77" s="76">
        <f t="shared" si="52"/>
        <v>19.087105874149206</v>
      </c>
      <c r="AE77" s="765">
        <f t="shared" si="52"/>
        <v>45.653909091225643</v>
      </c>
      <c r="AF77" s="856">
        <f t="shared" si="52"/>
        <v>101.53457848862296</v>
      </c>
      <c r="AG77" s="500">
        <f t="shared" si="52"/>
        <v>153.44054668142954</v>
      </c>
      <c r="AH77" s="500">
        <f t="shared" si="52"/>
        <v>67.687346744605932</v>
      </c>
      <c r="AI77" s="554">
        <f t="shared" si="52"/>
        <v>2.2702411535621168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32670.66189468548</v>
      </c>
      <c r="AN77" s="102">
        <f t="shared" si="38"/>
        <v>7860</v>
      </c>
      <c r="AO77" s="24">
        <f t="shared" si="38"/>
        <v>0</v>
      </c>
      <c r="AP77" s="455">
        <f t="shared" si="39"/>
        <v>80.607274511274071</v>
      </c>
      <c r="AQ77" s="301">
        <f t="shared" si="40"/>
        <v>7860</v>
      </c>
    </row>
    <row r="78" spans="2:43" ht="26.25" customHeight="1" x14ac:dyDescent="0.2">
      <c r="B78" s="152" t="s">
        <v>47</v>
      </c>
      <c r="C78" s="17">
        <f t="shared" ref="C78:Q78" si="53">C35+C14+C56</f>
        <v>6160</v>
      </c>
      <c r="D78" s="94">
        <f t="shared" si="53"/>
        <v>0</v>
      </c>
      <c r="E78" s="18">
        <f t="shared" si="53"/>
        <v>4937.0305021116328</v>
      </c>
      <c r="F78" s="553">
        <f t="shared" si="53"/>
        <v>2741.2718356992568</v>
      </c>
      <c r="G78" s="18">
        <f t="shared" si="53"/>
        <v>1800</v>
      </c>
      <c r="H78" s="18">
        <f t="shared" si="53"/>
        <v>2501.5132282583386</v>
      </c>
      <c r="I78" s="553">
        <f t="shared" si="53"/>
        <v>0</v>
      </c>
      <c r="J78" s="553">
        <f t="shared" si="53"/>
        <v>0</v>
      </c>
      <c r="K78" s="553">
        <f t="shared" si="53"/>
        <v>143.98595303720609</v>
      </c>
      <c r="L78" s="553">
        <f t="shared" si="53"/>
        <v>132.69879796024836</v>
      </c>
      <c r="M78" s="553">
        <f t="shared" si="53"/>
        <v>1196.2178191112491</v>
      </c>
      <c r="N78" s="553">
        <f t="shared" si="53"/>
        <v>220</v>
      </c>
      <c r="O78" s="553">
        <f t="shared" si="53"/>
        <v>0</v>
      </c>
      <c r="P78" s="18">
        <f t="shared" si="53"/>
        <v>2520</v>
      </c>
      <c r="Q78" s="18">
        <f t="shared" si="53"/>
        <v>0</v>
      </c>
      <c r="R78" s="18">
        <f t="shared" si="42"/>
        <v>324.93271306822049</v>
      </c>
      <c r="S78" s="20">
        <f t="shared" si="35"/>
        <v>1987.3491789466782</v>
      </c>
      <c r="T78" s="768">
        <f t="shared" si="43"/>
        <v>169.85389204964366</v>
      </c>
      <c r="U78" s="865">
        <f t="shared" ref="U78:AL78" si="54">U35+U14+U56</f>
        <v>1165.8079744430017</v>
      </c>
      <c r="V78" s="775">
        <f t="shared" si="54"/>
        <v>0</v>
      </c>
      <c r="W78" s="76">
        <f t="shared" si="54"/>
        <v>7.1487687735208354</v>
      </c>
      <c r="X78" s="76">
        <f t="shared" si="54"/>
        <v>11.285020053929307</v>
      </c>
      <c r="Y78" s="76">
        <f t="shared" si="54"/>
        <v>1.5820520640653875</v>
      </c>
      <c r="Z78" s="76">
        <f t="shared" si="54"/>
        <v>13.493345539667002</v>
      </c>
      <c r="AA78" s="76">
        <f t="shared" si="54"/>
        <v>60.612592102737274</v>
      </c>
      <c r="AB78" s="76">
        <f t="shared" si="54"/>
        <v>7.4626171586997989</v>
      </c>
      <c r="AC78" s="76">
        <f t="shared" si="54"/>
        <v>3.5284813916492088</v>
      </c>
      <c r="AD78" s="76">
        <f t="shared" si="54"/>
        <v>19.087105874149206</v>
      </c>
      <c r="AE78" s="765">
        <f t="shared" si="54"/>
        <v>45.653909091225643</v>
      </c>
      <c r="AF78" s="856">
        <f t="shared" si="54"/>
        <v>101.53457848862296</v>
      </c>
      <c r="AG78" s="500">
        <f t="shared" si="54"/>
        <v>153.44054668142954</v>
      </c>
      <c r="AH78" s="500">
        <f t="shared" si="54"/>
        <v>67.687346744605932</v>
      </c>
      <c r="AI78" s="554">
        <f t="shared" si="54"/>
        <v>2.2702411535621168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26000.66189468548</v>
      </c>
      <c r="AN78" s="102">
        <f t="shared" si="38"/>
        <v>8320</v>
      </c>
      <c r="AO78" s="24">
        <f t="shared" si="38"/>
        <v>0</v>
      </c>
      <c r="AP78" s="455">
        <f t="shared" si="39"/>
        <v>75.758043287363463</v>
      </c>
      <c r="AQ78" s="301">
        <f t="shared" si="40"/>
        <v>8320</v>
      </c>
    </row>
    <row r="79" spans="2:43" ht="26.25" customHeight="1" x14ac:dyDescent="0.2">
      <c r="B79" s="151" t="s">
        <v>48</v>
      </c>
      <c r="C79" s="17">
        <f t="shared" ref="C79:Q79" si="55">C36+C15+C57</f>
        <v>5430</v>
      </c>
      <c r="D79" s="94">
        <f t="shared" si="55"/>
        <v>0</v>
      </c>
      <c r="E79" s="18">
        <f t="shared" si="55"/>
        <v>7137.0305021116328</v>
      </c>
      <c r="F79" s="553">
        <f t="shared" si="55"/>
        <v>2001.2718356992566</v>
      </c>
      <c r="G79" s="18">
        <f t="shared" si="55"/>
        <v>1750</v>
      </c>
      <c r="H79" s="18">
        <f t="shared" si="55"/>
        <v>2971.5132282583386</v>
      </c>
      <c r="I79" s="553">
        <f t="shared" si="55"/>
        <v>0</v>
      </c>
      <c r="J79" s="553">
        <f t="shared" si="55"/>
        <v>0</v>
      </c>
      <c r="K79" s="553">
        <f t="shared" si="55"/>
        <v>143.98595303720609</v>
      </c>
      <c r="L79" s="553">
        <f t="shared" si="55"/>
        <v>132.69879796024836</v>
      </c>
      <c r="M79" s="553">
        <f t="shared" si="55"/>
        <v>1196.2178191112491</v>
      </c>
      <c r="N79" s="553">
        <f t="shared" si="55"/>
        <v>120</v>
      </c>
      <c r="O79" s="553">
        <f t="shared" si="55"/>
        <v>0</v>
      </c>
      <c r="P79" s="18">
        <f t="shared" si="55"/>
        <v>2150</v>
      </c>
      <c r="Q79" s="18">
        <f t="shared" si="55"/>
        <v>0</v>
      </c>
      <c r="R79" s="18">
        <f t="shared" si="42"/>
        <v>394.93271306822049</v>
      </c>
      <c r="S79" s="20">
        <f t="shared" si="35"/>
        <v>2037.3491789466782</v>
      </c>
      <c r="T79" s="768">
        <f t="shared" si="43"/>
        <v>169.85389204964366</v>
      </c>
      <c r="U79" s="865">
        <f t="shared" ref="U79:AL79" si="56">U36+U15+U57</f>
        <v>1165.8079744430017</v>
      </c>
      <c r="V79" s="775">
        <f t="shared" si="56"/>
        <v>0</v>
      </c>
      <c r="W79" s="76">
        <f t="shared" si="56"/>
        <v>7.1487687735208354</v>
      </c>
      <c r="X79" s="76">
        <f t="shared" si="56"/>
        <v>11.285020053929307</v>
      </c>
      <c r="Y79" s="76">
        <f t="shared" si="56"/>
        <v>1.5820520640653875</v>
      </c>
      <c r="Z79" s="76">
        <f t="shared" si="56"/>
        <v>13.493345539667002</v>
      </c>
      <c r="AA79" s="76">
        <f t="shared" si="56"/>
        <v>60.612592102737274</v>
      </c>
      <c r="AB79" s="76">
        <f t="shared" si="56"/>
        <v>7.4626171586997989</v>
      </c>
      <c r="AC79" s="76">
        <f t="shared" si="56"/>
        <v>3.5284813916492088</v>
      </c>
      <c r="AD79" s="76">
        <f t="shared" si="56"/>
        <v>19.087105874149206</v>
      </c>
      <c r="AE79" s="765">
        <f t="shared" si="56"/>
        <v>45.653909091225643</v>
      </c>
      <c r="AF79" s="856">
        <f t="shared" si="56"/>
        <v>101.53457848862296</v>
      </c>
      <c r="AG79" s="500">
        <f t="shared" si="56"/>
        <v>223.44054668142954</v>
      </c>
      <c r="AH79" s="500">
        <f t="shared" si="56"/>
        <v>67.687346744605932</v>
      </c>
      <c r="AI79" s="554">
        <f t="shared" si="56"/>
        <v>2.2702411535621168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26800.66189468548</v>
      </c>
      <c r="AN79" s="102">
        <f t="shared" si="38"/>
        <v>7000</v>
      </c>
      <c r="AO79" s="24">
        <f t="shared" si="38"/>
        <v>0</v>
      </c>
      <c r="AP79" s="455">
        <f t="shared" si="39"/>
        <v>79.290346378984324</v>
      </c>
      <c r="AQ79" s="301">
        <f t="shared" si="40"/>
        <v>7000</v>
      </c>
    </row>
    <row r="80" spans="2:43" ht="26.25" customHeight="1" x14ac:dyDescent="0.2">
      <c r="B80" s="152" t="s">
        <v>49</v>
      </c>
      <c r="C80" s="17">
        <f t="shared" ref="C80:Q80" si="57">C37+C16+C58</f>
        <v>5530</v>
      </c>
      <c r="D80" s="94">
        <f t="shared" si="57"/>
        <v>0</v>
      </c>
      <c r="E80" s="18">
        <f t="shared" si="57"/>
        <v>6837.0305021116328</v>
      </c>
      <c r="F80" s="553">
        <f t="shared" si="57"/>
        <v>2521.2718356992568</v>
      </c>
      <c r="G80" s="18">
        <f t="shared" si="57"/>
        <v>1000</v>
      </c>
      <c r="H80" s="18">
        <f t="shared" si="57"/>
        <v>3421.5132282583386</v>
      </c>
      <c r="I80" s="553">
        <f t="shared" si="57"/>
        <v>0</v>
      </c>
      <c r="J80" s="553">
        <f t="shared" si="57"/>
        <v>0</v>
      </c>
      <c r="K80" s="553">
        <f t="shared" si="57"/>
        <v>173.98595303720609</v>
      </c>
      <c r="L80" s="553">
        <f t="shared" si="57"/>
        <v>132.69879796024836</v>
      </c>
      <c r="M80" s="553">
        <f t="shared" si="57"/>
        <v>1196.2178191112491</v>
      </c>
      <c r="N80" s="553">
        <f t="shared" si="57"/>
        <v>360</v>
      </c>
      <c r="O80" s="553">
        <f t="shared" si="57"/>
        <v>0</v>
      </c>
      <c r="P80" s="18">
        <f t="shared" si="57"/>
        <v>2230</v>
      </c>
      <c r="Q80" s="18">
        <f t="shared" si="57"/>
        <v>0</v>
      </c>
      <c r="R80" s="18">
        <f t="shared" si="42"/>
        <v>404.93271306822049</v>
      </c>
      <c r="S80" s="20">
        <f t="shared" si="35"/>
        <v>2237.349178946678</v>
      </c>
      <c r="T80" s="768">
        <f t="shared" si="43"/>
        <v>169.85389204964366</v>
      </c>
      <c r="U80" s="865">
        <f t="shared" ref="U80:AL80" si="58">U37+U16+U58</f>
        <v>1165.8079744430017</v>
      </c>
      <c r="V80" s="775">
        <f t="shared" si="58"/>
        <v>0</v>
      </c>
      <c r="W80" s="76">
        <f t="shared" si="58"/>
        <v>7.1487687735208354</v>
      </c>
      <c r="X80" s="76">
        <f t="shared" si="58"/>
        <v>11.285020053929307</v>
      </c>
      <c r="Y80" s="76">
        <f t="shared" si="58"/>
        <v>1.5820520640653875</v>
      </c>
      <c r="Z80" s="76">
        <f t="shared" si="58"/>
        <v>13.493345539667002</v>
      </c>
      <c r="AA80" s="76">
        <f t="shared" si="58"/>
        <v>60.612592102737274</v>
      </c>
      <c r="AB80" s="76">
        <f t="shared" si="58"/>
        <v>7.4626171586997989</v>
      </c>
      <c r="AC80" s="76">
        <f t="shared" si="58"/>
        <v>3.5284813916492088</v>
      </c>
      <c r="AD80" s="76">
        <f t="shared" si="58"/>
        <v>19.087105874149206</v>
      </c>
      <c r="AE80" s="765">
        <f t="shared" si="58"/>
        <v>45.653909091225643</v>
      </c>
      <c r="AF80" s="856">
        <f t="shared" si="58"/>
        <v>101.53457848862296</v>
      </c>
      <c r="AG80" s="500">
        <f t="shared" si="58"/>
        <v>233.44054668142954</v>
      </c>
      <c r="AH80" s="500">
        <f t="shared" si="58"/>
        <v>67.687346744605932</v>
      </c>
      <c r="AI80" s="554">
        <f t="shared" si="58"/>
        <v>2.2702411535621168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27380.66189468548</v>
      </c>
      <c r="AN80" s="102">
        <f t="shared" si="38"/>
        <v>8580</v>
      </c>
      <c r="AO80" s="24">
        <f t="shared" si="38"/>
        <v>0</v>
      </c>
      <c r="AP80" s="455">
        <f t="shared" si="39"/>
        <v>76.140594894700726</v>
      </c>
      <c r="AQ80" s="301">
        <f>AN80+AO80</f>
        <v>8580</v>
      </c>
    </row>
    <row r="81" spans="2:43" ht="26.25" customHeight="1" x14ac:dyDescent="0.2">
      <c r="B81" s="152" t="s">
        <v>50</v>
      </c>
      <c r="C81" s="17">
        <f t="shared" ref="C81:Q81" si="59">C38+C17+C59</f>
        <v>7200</v>
      </c>
      <c r="D81" s="94">
        <f t="shared" si="59"/>
        <v>0</v>
      </c>
      <c r="E81" s="18">
        <f t="shared" si="59"/>
        <v>7017.0305021116328</v>
      </c>
      <c r="F81" s="553">
        <f t="shared" si="59"/>
        <v>3461.2718356992568</v>
      </c>
      <c r="G81" s="18">
        <f t="shared" si="59"/>
        <v>1550</v>
      </c>
      <c r="H81" s="18">
        <f t="shared" si="59"/>
        <v>2901.5132282583386</v>
      </c>
      <c r="I81" s="553">
        <f t="shared" si="59"/>
        <v>0</v>
      </c>
      <c r="J81" s="553">
        <f t="shared" si="59"/>
        <v>0</v>
      </c>
      <c r="K81" s="553">
        <f t="shared" si="59"/>
        <v>143.98595303720609</v>
      </c>
      <c r="L81" s="553">
        <f t="shared" si="59"/>
        <v>132.69879796024836</v>
      </c>
      <c r="M81" s="553">
        <f t="shared" si="59"/>
        <v>1306.2178191112491</v>
      </c>
      <c r="N81" s="553">
        <f t="shared" si="59"/>
        <v>120</v>
      </c>
      <c r="O81" s="553">
        <f t="shared" si="59"/>
        <v>0</v>
      </c>
      <c r="P81" s="18">
        <f t="shared" si="59"/>
        <v>2470</v>
      </c>
      <c r="Q81" s="18">
        <f t="shared" si="59"/>
        <v>0</v>
      </c>
      <c r="R81" s="18">
        <f t="shared" si="42"/>
        <v>324.93271306822049</v>
      </c>
      <c r="S81" s="20">
        <f t="shared" si="35"/>
        <v>2117.349178946678</v>
      </c>
      <c r="T81" s="768">
        <f t="shared" si="43"/>
        <v>169.85389204964366</v>
      </c>
      <c r="U81" s="865">
        <f t="shared" ref="U81:AL81" si="60">U38+U17+U59</f>
        <v>1165.8079744430017</v>
      </c>
      <c r="V81" s="775">
        <f t="shared" si="60"/>
        <v>0</v>
      </c>
      <c r="W81" s="76">
        <f t="shared" si="60"/>
        <v>7.1487687735208354</v>
      </c>
      <c r="X81" s="76">
        <f t="shared" si="60"/>
        <v>11.285020053929307</v>
      </c>
      <c r="Y81" s="76">
        <f t="shared" si="60"/>
        <v>1.5820520640653875</v>
      </c>
      <c r="Z81" s="76">
        <f t="shared" si="60"/>
        <v>13.493345539667002</v>
      </c>
      <c r="AA81" s="76">
        <f t="shared" si="60"/>
        <v>60.612592102737274</v>
      </c>
      <c r="AB81" s="76">
        <f t="shared" si="60"/>
        <v>7.4626171586997989</v>
      </c>
      <c r="AC81" s="76">
        <f t="shared" si="60"/>
        <v>3.5284813916492088</v>
      </c>
      <c r="AD81" s="76">
        <f t="shared" si="60"/>
        <v>19.087105874149206</v>
      </c>
      <c r="AE81" s="765">
        <f t="shared" si="60"/>
        <v>45.653909091225643</v>
      </c>
      <c r="AF81" s="856">
        <f t="shared" si="60"/>
        <v>101.53457848862296</v>
      </c>
      <c r="AG81" s="500">
        <f t="shared" si="60"/>
        <v>153.44054668142954</v>
      </c>
      <c r="AH81" s="500">
        <f t="shared" si="60"/>
        <v>67.687346744605932</v>
      </c>
      <c r="AI81" s="554">
        <f t="shared" si="60"/>
        <v>2.2702411535621168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30080.66189468548</v>
      </c>
      <c r="AN81" s="102">
        <f t="shared" si="38"/>
        <v>12625</v>
      </c>
      <c r="AO81" s="24">
        <f t="shared" si="38"/>
        <v>0</v>
      </c>
      <c r="AP81" s="455">
        <f t="shared" si="39"/>
        <v>70.437175213127603</v>
      </c>
      <c r="AQ81" s="301">
        <f t="shared" si="40"/>
        <v>12625</v>
      </c>
    </row>
    <row r="82" spans="2:43" ht="26.25" customHeight="1" x14ac:dyDescent="0.2">
      <c r="B82" s="151" t="s">
        <v>51</v>
      </c>
      <c r="C82" s="17">
        <f t="shared" ref="C82:Q82" si="61">C39+C18+C60</f>
        <v>5140</v>
      </c>
      <c r="D82" s="94">
        <f t="shared" si="61"/>
        <v>0</v>
      </c>
      <c r="E82" s="18">
        <f t="shared" si="61"/>
        <v>4567.0305021116328</v>
      </c>
      <c r="F82" s="553">
        <f t="shared" si="61"/>
        <v>2121.2718356992568</v>
      </c>
      <c r="G82" s="18">
        <f t="shared" si="61"/>
        <v>1690</v>
      </c>
      <c r="H82" s="18">
        <f t="shared" si="61"/>
        <v>3081.5132282583386</v>
      </c>
      <c r="I82" s="553">
        <f t="shared" si="61"/>
        <v>0</v>
      </c>
      <c r="J82" s="553">
        <f t="shared" si="61"/>
        <v>0</v>
      </c>
      <c r="K82" s="553">
        <f t="shared" si="61"/>
        <v>173.98595303720609</v>
      </c>
      <c r="L82" s="553">
        <f t="shared" si="61"/>
        <v>132.69879796024836</v>
      </c>
      <c r="M82" s="553">
        <f t="shared" si="61"/>
        <v>1546.2178191112491</v>
      </c>
      <c r="N82" s="553">
        <f t="shared" si="61"/>
        <v>260</v>
      </c>
      <c r="O82" s="553">
        <f t="shared" si="61"/>
        <v>0</v>
      </c>
      <c r="P82" s="18">
        <f t="shared" si="61"/>
        <v>2250</v>
      </c>
      <c r="Q82" s="18">
        <f t="shared" si="61"/>
        <v>0</v>
      </c>
      <c r="R82" s="18">
        <f t="shared" si="42"/>
        <v>384.93271306822049</v>
      </c>
      <c r="S82" s="20">
        <f t="shared" si="35"/>
        <v>2287.349178946678</v>
      </c>
      <c r="T82" s="768">
        <f t="shared" si="43"/>
        <v>169.85389204964366</v>
      </c>
      <c r="U82" s="865">
        <f t="shared" ref="U82:AL82" si="62">U39+U18+U60</f>
        <v>1165.8079744430017</v>
      </c>
      <c r="V82" s="775">
        <f t="shared" si="62"/>
        <v>0</v>
      </c>
      <c r="W82" s="76">
        <f t="shared" si="62"/>
        <v>7.1487687735208354</v>
      </c>
      <c r="X82" s="76">
        <f t="shared" si="62"/>
        <v>11.285020053929307</v>
      </c>
      <c r="Y82" s="76">
        <f t="shared" si="62"/>
        <v>1.5820520640653875</v>
      </c>
      <c r="Z82" s="76">
        <f t="shared" si="62"/>
        <v>13.493345539667002</v>
      </c>
      <c r="AA82" s="76">
        <f t="shared" si="62"/>
        <v>60.612592102737274</v>
      </c>
      <c r="AB82" s="76">
        <f t="shared" si="62"/>
        <v>7.4626171586997989</v>
      </c>
      <c r="AC82" s="76">
        <f t="shared" si="62"/>
        <v>3.5284813916492088</v>
      </c>
      <c r="AD82" s="76">
        <f t="shared" si="62"/>
        <v>19.087105874149206</v>
      </c>
      <c r="AE82" s="765">
        <f t="shared" si="62"/>
        <v>45.653909091225643</v>
      </c>
      <c r="AF82" s="856">
        <f t="shared" si="62"/>
        <v>101.53457848862296</v>
      </c>
      <c r="AG82" s="500">
        <f t="shared" si="62"/>
        <v>213.44054668142954</v>
      </c>
      <c r="AH82" s="500">
        <f t="shared" si="62"/>
        <v>67.687346744605932</v>
      </c>
      <c r="AI82" s="554">
        <f t="shared" si="62"/>
        <v>2.2702411535621168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>SUM(C82:S82)+T82+U82+AJ82+AK82+AL82</f>
        <v>24970.66189468548</v>
      </c>
      <c r="AN82" s="102">
        <f t="shared" si="38"/>
        <v>10650</v>
      </c>
      <c r="AO82" s="24">
        <f t="shared" si="38"/>
        <v>0</v>
      </c>
      <c r="AP82" s="455">
        <f t="shared" si="39"/>
        <v>70.101622391275797</v>
      </c>
      <c r="AQ82" s="301">
        <f t="shared" si="40"/>
        <v>10650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4950</v>
      </c>
      <c r="D83" s="295">
        <f t="shared" si="63"/>
        <v>0</v>
      </c>
      <c r="E83" s="98">
        <f t="shared" si="63"/>
        <v>3437.0305021116328</v>
      </c>
      <c r="F83" s="623">
        <f t="shared" si="63"/>
        <v>2201.2718356992568</v>
      </c>
      <c r="G83" s="98">
        <f t="shared" si="63"/>
        <v>900</v>
      </c>
      <c r="H83" s="98">
        <f t="shared" si="63"/>
        <v>4621.513228258339</v>
      </c>
      <c r="I83" s="623">
        <f t="shared" si="63"/>
        <v>0</v>
      </c>
      <c r="J83" s="623">
        <f t="shared" si="63"/>
        <v>0</v>
      </c>
      <c r="K83" s="623">
        <f t="shared" si="63"/>
        <v>10809.985953037207</v>
      </c>
      <c r="L83" s="623">
        <f t="shared" si="63"/>
        <v>132.69879796024836</v>
      </c>
      <c r="M83" s="623">
        <f t="shared" si="63"/>
        <v>1376.2178191112491</v>
      </c>
      <c r="N83" s="623">
        <f t="shared" si="63"/>
        <v>60</v>
      </c>
      <c r="O83" s="623">
        <f t="shared" si="63"/>
        <v>0</v>
      </c>
      <c r="P83" s="98">
        <f t="shared" si="63"/>
        <v>3340</v>
      </c>
      <c r="Q83" s="98">
        <f t="shared" si="63"/>
        <v>0</v>
      </c>
      <c r="R83" s="98">
        <f t="shared" si="42"/>
        <v>600.93271306822044</v>
      </c>
      <c r="S83" s="296">
        <f t="shared" si="35"/>
        <v>2377.349178946678</v>
      </c>
      <c r="T83" s="868">
        <f t="shared" si="43"/>
        <v>656.8538920496436</v>
      </c>
      <c r="U83" s="866">
        <f t="shared" ref="U83:AL83" si="64">U40+U19+U61</f>
        <v>1165.8079744430017</v>
      </c>
      <c r="V83" s="860">
        <f t="shared" si="64"/>
        <v>0</v>
      </c>
      <c r="W83" s="666">
        <f t="shared" si="64"/>
        <v>7.1487687735208354</v>
      </c>
      <c r="X83" s="666">
        <f t="shared" si="64"/>
        <v>11.285020053929307</v>
      </c>
      <c r="Y83" s="666">
        <f t="shared" si="64"/>
        <v>1.5820520640653875</v>
      </c>
      <c r="Z83" s="666">
        <f t="shared" si="64"/>
        <v>13.493345539667002</v>
      </c>
      <c r="AA83" s="666">
        <f t="shared" si="64"/>
        <v>60.612592102737274</v>
      </c>
      <c r="AB83" s="666">
        <f t="shared" si="64"/>
        <v>7.4626171586997989</v>
      </c>
      <c r="AC83" s="666">
        <f t="shared" si="64"/>
        <v>3.5284813916492088</v>
      </c>
      <c r="AD83" s="666">
        <f t="shared" si="64"/>
        <v>506.08710587414919</v>
      </c>
      <c r="AE83" s="861">
        <f t="shared" si="64"/>
        <v>45.653909091225643</v>
      </c>
      <c r="AF83" s="855">
        <f t="shared" si="64"/>
        <v>101.53457848862296</v>
      </c>
      <c r="AG83" s="688">
        <f t="shared" si="64"/>
        <v>429.44054668142951</v>
      </c>
      <c r="AH83" s="688">
        <f t="shared" si="64"/>
        <v>67.687346744605932</v>
      </c>
      <c r="AI83" s="689">
        <f t="shared" si="64"/>
        <v>2.2702411535621168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>SUM(C83:S83)+T83+U83+AJ83+AK83+AL83</f>
        <v>36629.661894685472</v>
      </c>
      <c r="AN83" s="299">
        <f t="shared" si="38"/>
        <v>7710</v>
      </c>
      <c r="AO83" s="670">
        <f t="shared" si="38"/>
        <v>0</v>
      </c>
      <c r="AP83" s="671">
        <f t="shared" si="39"/>
        <v>82.611504755465631</v>
      </c>
      <c r="AQ83" s="692">
        <f t="shared" si="40"/>
        <v>7710</v>
      </c>
    </row>
    <row r="84" spans="2:43" ht="26.25" customHeight="1" thickBot="1" x14ac:dyDescent="0.25">
      <c r="B84" s="35" t="s">
        <v>53</v>
      </c>
      <c r="C84" s="82">
        <f t="shared" ref="C84:AL84" si="65">SUM(C72:C83)</f>
        <v>62310</v>
      </c>
      <c r="D84" s="82"/>
      <c r="E84" s="83">
        <f t="shared" si="65"/>
        <v>71274.366025339608</v>
      </c>
      <c r="F84" s="83">
        <f t="shared" si="65"/>
        <v>31395.262028391076</v>
      </c>
      <c r="G84" s="83">
        <f t="shared" si="65"/>
        <v>16450</v>
      </c>
      <c r="H84" s="83">
        <f t="shared" si="65"/>
        <v>38738.158739100065</v>
      </c>
      <c r="I84" s="83">
        <f t="shared" si="65"/>
        <v>0</v>
      </c>
      <c r="J84" s="83">
        <f>SUM(J72:J83)</f>
        <v>0</v>
      </c>
      <c r="K84" s="115">
        <f t="shared" si="65"/>
        <v>12613.831436446475</v>
      </c>
      <c r="L84" s="83">
        <f t="shared" si="65"/>
        <v>1592.3855755229804</v>
      </c>
      <c r="M84" s="83">
        <f t="shared" si="65"/>
        <v>15484.613829334989</v>
      </c>
      <c r="N84" s="83">
        <f t="shared" si="65"/>
        <v>2110</v>
      </c>
      <c r="O84" s="83">
        <f t="shared" si="65"/>
        <v>0</v>
      </c>
      <c r="P84" s="83">
        <f t="shared" si="65"/>
        <v>30180</v>
      </c>
      <c r="Q84" s="83">
        <f t="shared" si="65"/>
        <v>0</v>
      </c>
      <c r="R84" s="83">
        <f t="shared" si="65"/>
        <v>4845.1925568186452</v>
      </c>
      <c r="S84" s="84">
        <f t="shared" si="65"/>
        <v>25578.190147360143</v>
      </c>
      <c r="T84" s="769">
        <f t="shared" si="65"/>
        <v>2525.2467045957242</v>
      </c>
      <c r="U84" s="772">
        <f t="shared" si="65"/>
        <v>13989.69569331602</v>
      </c>
      <c r="V84" s="530">
        <f t="shared" si="65"/>
        <v>0</v>
      </c>
      <c r="W84" s="85">
        <f t="shared" si="65"/>
        <v>85.785225282249996</v>
      </c>
      <c r="X84" s="85">
        <f t="shared" si="65"/>
        <v>135.42024064715164</v>
      </c>
      <c r="Y84" s="85">
        <f t="shared" si="65"/>
        <v>18.984624768784645</v>
      </c>
      <c r="Z84" s="85">
        <f t="shared" si="65"/>
        <v>161.92014647600399</v>
      </c>
      <c r="AA84" s="85">
        <f t="shared" si="65"/>
        <v>727.35110523284732</v>
      </c>
      <c r="AB84" s="85">
        <f t="shared" si="65"/>
        <v>89.551405904397583</v>
      </c>
      <c r="AC84" s="85">
        <f t="shared" si="65"/>
        <v>42.341776699790508</v>
      </c>
      <c r="AD84" s="85">
        <f t="shared" si="65"/>
        <v>716.04527048979048</v>
      </c>
      <c r="AE84" s="87">
        <f t="shared" si="65"/>
        <v>547.8469090947076</v>
      </c>
      <c r="AF84" s="183">
        <f>SUM(AF72:AF83)</f>
        <v>1218.4149418634754</v>
      </c>
      <c r="AG84" s="120">
        <f>SUM(AG72:AG83)</f>
        <v>2787.286560177155</v>
      </c>
      <c r="AH84" s="419">
        <f>SUM(AH72:AH83)</f>
        <v>812.24816093527136</v>
      </c>
      <c r="AI84" s="183">
        <f>SUM(AI72:AI83)</f>
        <v>27.242893842745406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 t="shared" si="37"/>
        <v>329086.94273622573</v>
      </c>
      <c r="AN84" s="324">
        <f>SUM(AN72:AN83)</f>
        <v>108375</v>
      </c>
      <c r="AO84" s="266">
        <f>SUM(AO72:AO83)</f>
        <v>0</v>
      </c>
      <c r="AP84" s="454">
        <f t="shared" si="39"/>
        <v>75.226416423303291</v>
      </c>
      <c r="AQ84" s="200">
        <f t="shared" si="40"/>
        <v>108375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8" spans="2:10" ht="16.5" x14ac:dyDescent="0.25">
      <c r="B108" s="1074"/>
      <c r="C108" s="1074"/>
      <c r="D108" s="1074"/>
      <c r="E108" s="1074"/>
      <c r="F108" s="1074"/>
      <c r="G108" s="1074"/>
      <c r="H108" s="1074"/>
      <c r="I108" s="1074"/>
      <c r="J108" s="1074"/>
    </row>
    <row r="109" spans="2:10" ht="16.5" x14ac:dyDescent="0.25">
      <c r="B109" s="1073"/>
      <c r="C109" s="1073"/>
      <c r="D109" s="1073"/>
      <c r="E109" s="1073"/>
      <c r="F109" s="1073"/>
      <c r="G109" s="1073"/>
      <c r="H109" s="1073"/>
      <c r="I109" s="1073"/>
      <c r="J109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9:J109"/>
    <mergeCell ref="B67:AQ67"/>
    <mergeCell ref="B68:AQ68"/>
    <mergeCell ref="B108:J108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79553" r:id="rId4">
          <objectPr defaultSize="0" r:id="rId5">
            <anchor moveWithCells="1" sizeWithCells="1">
              <from>
                <xdr:col>1</xdr:col>
                <xdr:colOff>657225</xdr:colOff>
                <xdr:row>0</xdr:row>
                <xdr:rowOff>142875</xdr:rowOff>
              </from>
              <to>
                <xdr:col>2</xdr:col>
                <xdr:colOff>704850</xdr:colOff>
                <xdr:row>3</xdr:row>
                <xdr:rowOff>104775</xdr:rowOff>
              </to>
            </anchor>
          </objectPr>
        </oleObject>
      </mc:Choice>
      <mc:Fallback>
        <oleObject progId="Word.Document.8" shapeId="27955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X107"/>
  <sheetViews>
    <sheetView topLeftCell="A54" zoomScale="68" zoomScaleNormal="68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6.5703125" style="1" customWidth="1"/>
    <col min="4" max="4" width="19.5703125" style="1" bestFit="1" customWidth="1"/>
    <col min="5" max="5" width="12.7109375" style="1" customWidth="1"/>
    <col min="6" max="6" width="16" style="1" customWidth="1"/>
    <col min="7" max="7" width="15.42578125" style="1" customWidth="1"/>
    <col min="8" max="8" width="12.7109375" style="1" customWidth="1"/>
    <col min="9" max="9" width="15.710937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6.140625" style="1" customWidth="1"/>
    <col min="18" max="18" width="12.7109375" style="1" customWidth="1"/>
    <col min="19" max="19" width="18.5703125" style="1" bestFit="1" customWidth="1"/>
    <col min="20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258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80</v>
      </c>
      <c r="C6" s="727" t="s">
        <v>4</v>
      </c>
      <c r="D6" s="727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5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3" t="s">
        <v>20</v>
      </c>
      <c r="U6" s="888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640" t="s">
        <v>188</v>
      </c>
      <c r="AI6" s="792" t="s">
        <v>190</v>
      </c>
      <c r="AJ6" s="682" t="s">
        <v>32</v>
      </c>
      <c r="AK6" s="681" t="s">
        <v>33</v>
      </c>
      <c r="AL6" s="202" t="s">
        <v>150</v>
      </c>
      <c r="AM6" s="647" t="s">
        <v>35</v>
      </c>
      <c r="AN6" s="894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75"/>
      <c r="C7" s="695" t="s">
        <v>39</v>
      </c>
      <c r="D7" s="627" t="s">
        <v>39</v>
      </c>
      <c r="E7" s="710" t="s">
        <v>39</v>
      </c>
      <c r="F7" s="627" t="s">
        <v>39</v>
      </c>
      <c r="G7" s="627" t="s">
        <v>39</v>
      </c>
      <c r="H7" s="627" t="s">
        <v>39</v>
      </c>
      <c r="I7" s="684" t="s">
        <v>39</v>
      </c>
      <c r="J7" s="627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205" t="s">
        <v>39</v>
      </c>
      <c r="S7" s="205" t="s">
        <v>39</v>
      </c>
      <c r="T7" s="695" t="s">
        <v>39</v>
      </c>
      <c r="U7" s="889" t="s">
        <v>39</v>
      </c>
      <c r="V7" s="206" t="s">
        <v>39</v>
      </c>
      <c r="W7" s="686" t="s">
        <v>39</v>
      </c>
      <c r="X7" s="686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693" t="s">
        <v>39</v>
      </c>
      <c r="AM7" s="11" t="s">
        <v>39</v>
      </c>
      <c r="AN7" s="895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295">
        <v>6120</v>
      </c>
      <c r="D8" s="295"/>
      <c r="E8" s="295">
        <v>420</v>
      </c>
      <c r="F8" s="295">
        <v>3840</v>
      </c>
      <c r="G8" s="295">
        <v>1510</v>
      </c>
      <c r="H8" s="295">
        <v>4430</v>
      </c>
      <c r="I8" s="465"/>
      <c r="J8" s="18"/>
      <c r="K8" s="18"/>
      <c r="L8" s="465"/>
      <c r="M8" s="295">
        <v>60</v>
      </c>
      <c r="N8" s="295">
        <v>260</v>
      </c>
      <c r="O8" s="465"/>
      <c r="P8" s="295">
        <v>2300</v>
      </c>
      <c r="Q8" s="295"/>
      <c r="R8" s="295">
        <f>SUM(AF8:AI8)</f>
        <v>0</v>
      </c>
      <c r="S8" s="497">
        <v>110</v>
      </c>
      <c r="T8" s="890">
        <f>SUM(V8:AE8)</f>
        <v>0</v>
      </c>
      <c r="U8" s="891">
        <v>0</v>
      </c>
      <c r="V8" s="467">
        <v>0</v>
      </c>
      <c r="W8" s="467">
        <v>0</v>
      </c>
      <c r="X8" s="467">
        <v>0</v>
      </c>
      <c r="Y8" s="467">
        <v>0</v>
      </c>
      <c r="Z8" s="467">
        <v>0</v>
      </c>
      <c r="AA8" s="467">
        <v>0</v>
      </c>
      <c r="AB8" s="467">
        <v>0</v>
      </c>
      <c r="AC8" s="467">
        <v>0</v>
      </c>
      <c r="AD8" s="467">
        <v>0</v>
      </c>
      <c r="AE8" s="572">
        <v>0</v>
      </c>
      <c r="AF8" s="834"/>
      <c r="AG8" s="494">
        <v>0</v>
      </c>
      <c r="AH8" s="494"/>
      <c r="AI8" s="835"/>
      <c r="AJ8" s="77">
        <v>0</v>
      </c>
      <c r="AK8" s="21">
        <v>0</v>
      </c>
      <c r="AL8" s="525"/>
      <c r="AM8" s="27">
        <f t="shared" ref="AM8:AM20" si="0">SUM(C8:S8)+T8+U8+AJ8+AK8+AL8</f>
        <v>19050</v>
      </c>
      <c r="AN8" s="896">
        <v>25245</v>
      </c>
      <c r="AO8" s="281">
        <v>0</v>
      </c>
      <c r="AP8" s="14">
        <f t="shared" ref="AP8:AP20" si="1">(AM8*100)/(AM8+AQ8)</f>
        <v>43.007111412123265</v>
      </c>
      <c r="AQ8" s="550">
        <f t="shared" ref="AQ8:AQ20" si="2">AN8+AO8</f>
        <v>25245</v>
      </c>
    </row>
    <row r="9" spans="2:43" ht="26.25" customHeight="1" x14ac:dyDescent="0.2">
      <c r="B9" s="151" t="s">
        <v>42</v>
      </c>
      <c r="C9" s="94">
        <v>4340</v>
      </c>
      <c r="D9" s="295"/>
      <c r="E9" s="94">
        <v>0</v>
      </c>
      <c r="F9" s="94">
        <v>3100</v>
      </c>
      <c r="G9" s="94">
        <v>600</v>
      </c>
      <c r="H9" s="94">
        <v>6460</v>
      </c>
      <c r="I9" s="332"/>
      <c r="J9" s="18"/>
      <c r="K9" s="18"/>
      <c r="L9" s="332"/>
      <c r="M9" s="94">
        <v>0</v>
      </c>
      <c r="N9" s="94">
        <v>200</v>
      </c>
      <c r="O9" s="332"/>
      <c r="P9" s="18">
        <v>2530</v>
      </c>
      <c r="Q9" s="18"/>
      <c r="R9" s="295">
        <f t="shared" ref="R9:R19" si="3">SUM(AF9:AI9)</f>
        <v>0</v>
      </c>
      <c r="S9" s="20">
        <v>0</v>
      </c>
      <c r="T9" s="771">
        <f t="shared" ref="T9:T19" si="4">SUM(V9:AE9)</f>
        <v>74</v>
      </c>
      <c r="U9" s="892">
        <v>0</v>
      </c>
      <c r="V9" s="467"/>
      <c r="W9" s="467"/>
      <c r="X9" s="467">
        <v>74</v>
      </c>
      <c r="Y9" s="467"/>
      <c r="Z9" s="467"/>
      <c r="AA9" s="467"/>
      <c r="AB9" s="467"/>
      <c r="AC9" s="467"/>
      <c r="AD9" s="477"/>
      <c r="AE9" s="512"/>
      <c r="AF9" s="17"/>
      <c r="AG9" s="18">
        <v>0</v>
      </c>
      <c r="AH9" s="18"/>
      <c r="AI9" s="520"/>
      <c r="AJ9" s="77"/>
      <c r="AK9" s="21"/>
      <c r="AL9" s="525"/>
      <c r="AM9" s="22">
        <f t="shared" si="0"/>
        <v>17304</v>
      </c>
      <c r="AN9" s="423">
        <v>13230</v>
      </c>
      <c r="AO9" s="24">
        <v>0</v>
      </c>
      <c r="AP9" s="25">
        <f t="shared" si="1"/>
        <v>56.671251719394775</v>
      </c>
      <c r="AQ9" s="301">
        <f t="shared" si="2"/>
        <v>13230</v>
      </c>
    </row>
    <row r="10" spans="2:43" ht="26.25" customHeight="1" x14ac:dyDescent="0.2">
      <c r="B10" s="152" t="s">
        <v>43</v>
      </c>
      <c r="C10" s="94">
        <v>6920</v>
      </c>
      <c r="D10" s="295"/>
      <c r="E10" s="94">
        <v>2460</v>
      </c>
      <c r="F10" s="94">
        <v>4980</v>
      </c>
      <c r="G10" s="94">
        <v>1570</v>
      </c>
      <c r="H10" s="94">
        <v>2900</v>
      </c>
      <c r="I10" s="332"/>
      <c r="J10" s="18"/>
      <c r="K10" s="18"/>
      <c r="L10" s="332"/>
      <c r="M10" s="94">
        <v>0</v>
      </c>
      <c r="N10" s="94">
        <v>190</v>
      </c>
      <c r="O10" s="332"/>
      <c r="P10" s="18">
        <v>4400</v>
      </c>
      <c r="Q10" s="18"/>
      <c r="R10" s="295">
        <f t="shared" si="3"/>
        <v>0</v>
      </c>
      <c r="S10" s="20">
        <v>160</v>
      </c>
      <c r="T10" s="771">
        <f t="shared" si="4"/>
        <v>0</v>
      </c>
      <c r="U10" s="892">
        <v>0</v>
      </c>
      <c r="V10" s="467"/>
      <c r="W10" s="467"/>
      <c r="X10" s="467"/>
      <c r="Y10" s="467"/>
      <c r="Z10" s="467"/>
      <c r="AA10" s="467"/>
      <c r="AB10" s="467"/>
      <c r="AC10" s="467"/>
      <c r="AD10" s="477"/>
      <c r="AE10" s="512"/>
      <c r="AF10" s="17"/>
      <c r="AG10" s="18">
        <v>0</v>
      </c>
      <c r="AH10" s="18"/>
      <c r="AI10" s="520"/>
      <c r="AJ10" s="181"/>
      <c r="AK10" s="180"/>
      <c r="AL10" s="526"/>
      <c r="AM10" s="22">
        <f t="shared" si="0"/>
        <v>23580</v>
      </c>
      <c r="AN10" s="423">
        <v>17690</v>
      </c>
      <c r="AO10" s="24">
        <v>0</v>
      </c>
      <c r="AP10" s="25">
        <f t="shared" si="1"/>
        <v>57.135934092561179</v>
      </c>
      <c r="AQ10" s="301">
        <f t="shared" si="2"/>
        <v>17690</v>
      </c>
    </row>
    <row r="11" spans="2:43" ht="26.25" customHeight="1" x14ac:dyDescent="0.2">
      <c r="B11" s="152" t="s">
        <v>44</v>
      </c>
      <c r="C11" s="94">
        <v>5220</v>
      </c>
      <c r="D11" s="295"/>
      <c r="E11" s="94">
        <v>0</v>
      </c>
      <c r="F11" s="94">
        <v>3360</v>
      </c>
      <c r="G11" s="94">
        <v>800</v>
      </c>
      <c r="H11" s="94">
        <v>8510</v>
      </c>
      <c r="I11" s="332"/>
      <c r="J11" s="18"/>
      <c r="K11" s="18"/>
      <c r="L11" s="332"/>
      <c r="M11" s="94">
        <v>0</v>
      </c>
      <c r="N11" s="94">
        <v>360</v>
      </c>
      <c r="O11" s="332"/>
      <c r="P11" s="18">
        <v>2980</v>
      </c>
      <c r="Q11" s="18"/>
      <c r="R11" s="295">
        <f t="shared" si="3"/>
        <v>0</v>
      </c>
      <c r="S11" s="20">
        <v>0</v>
      </c>
      <c r="T11" s="771">
        <f t="shared" si="4"/>
        <v>0</v>
      </c>
      <c r="U11" s="892">
        <v>0</v>
      </c>
      <c r="V11" s="467"/>
      <c r="W11" s="467"/>
      <c r="X11" s="467"/>
      <c r="Y11" s="467"/>
      <c r="Z11" s="467"/>
      <c r="AA11" s="467"/>
      <c r="AB11" s="467"/>
      <c r="AC11" s="467"/>
      <c r="AD11" s="477"/>
      <c r="AE11" s="512"/>
      <c r="AF11" s="17"/>
      <c r="AG11" s="18">
        <v>0</v>
      </c>
      <c r="AH11" s="18"/>
      <c r="AI11" s="520"/>
      <c r="AJ11" s="181"/>
      <c r="AK11" s="180"/>
      <c r="AL11" s="526"/>
      <c r="AM11" s="22">
        <f t="shared" si="0"/>
        <v>21230</v>
      </c>
      <c r="AN11" s="423">
        <v>15590</v>
      </c>
      <c r="AO11" s="24">
        <v>0</v>
      </c>
      <c r="AP11" s="25">
        <f t="shared" si="1"/>
        <v>57.65888104291146</v>
      </c>
      <c r="AQ11" s="301">
        <f t="shared" si="2"/>
        <v>15590</v>
      </c>
    </row>
    <row r="12" spans="2:43" ht="26.25" customHeight="1" x14ac:dyDescent="0.2">
      <c r="B12" s="153" t="s">
        <v>45</v>
      </c>
      <c r="C12" s="94">
        <v>5530</v>
      </c>
      <c r="D12" s="94"/>
      <c r="E12" s="94">
        <v>2360</v>
      </c>
      <c r="F12" s="94">
        <v>2840</v>
      </c>
      <c r="G12" s="94">
        <v>1280</v>
      </c>
      <c r="H12" s="94">
        <v>3840</v>
      </c>
      <c r="I12" s="332"/>
      <c r="J12" s="18"/>
      <c r="K12" s="18">
        <v>30</v>
      </c>
      <c r="L12" s="332"/>
      <c r="M12" s="94">
        <v>0</v>
      </c>
      <c r="N12" s="94">
        <v>430</v>
      </c>
      <c r="O12" s="332"/>
      <c r="P12" s="18">
        <v>3130</v>
      </c>
      <c r="Q12" s="18"/>
      <c r="R12" s="295">
        <f t="shared" si="3"/>
        <v>280</v>
      </c>
      <c r="S12" s="20">
        <v>260</v>
      </c>
      <c r="T12" s="771">
        <f t="shared" si="4"/>
        <v>0</v>
      </c>
      <c r="U12" s="892">
        <v>0</v>
      </c>
      <c r="V12" s="467"/>
      <c r="W12" s="467"/>
      <c r="X12" s="467"/>
      <c r="Y12" s="467"/>
      <c r="Z12" s="467"/>
      <c r="AA12" s="467"/>
      <c r="AB12" s="467"/>
      <c r="AC12" s="467"/>
      <c r="AD12" s="477"/>
      <c r="AE12" s="512"/>
      <c r="AF12" s="17"/>
      <c r="AG12" s="18">
        <v>280</v>
      </c>
      <c r="AH12" s="18"/>
      <c r="AI12" s="520"/>
      <c r="AJ12" s="181"/>
      <c r="AK12" s="180"/>
      <c r="AL12" s="526"/>
      <c r="AM12" s="22">
        <f t="shared" si="0"/>
        <v>19980</v>
      </c>
      <c r="AN12" s="423">
        <v>15390</v>
      </c>
      <c r="AO12" s="24">
        <v>0</v>
      </c>
      <c r="AP12" s="25">
        <f t="shared" si="1"/>
        <v>56.488549618320612</v>
      </c>
      <c r="AQ12" s="301">
        <f t="shared" si="2"/>
        <v>15390</v>
      </c>
    </row>
    <row r="13" spans="2:43" ht="26.25" customHeight="1" x14ac:dyDescent="0.2">
      <c r="B13" s="151" t="s">
        <v>46</v>
      </c>
      <c r="C13" s="95">
        <v>6810</v>
      </c>
      <c r="D13" s="95"/>
      <c r="E13" s="95">
        <v>980</v>
      </c>
      <c r="F13" s="95">
        <v>3260</v>
      </c>
      <c r="G13" s="95">
        <v>1460</v>
      </c>
      <c r="H13" s="95">
        <v>3900</v>
      </c>
      <c r="I13" s="277"/>
      <c r="J13" s="18"/>
      <c r="K13" s="18"/>
      <c r="L13" s="277"/>
      <c r="M13" s="18">
        <v>0</v>
      </c>
      <c r="N13" s="18">
        <v>500</v>
      </c>
      <c r="O13" s="277"/>
      <c r="P13" s="18">
        <v>2900</v>
      </c>
      <c r="Q13" s="18"/>
      <c r="R13" s="295">
        <f t="shared" si="3"/>
        <v>0</v>
      </c>
      <c r="S13" s="30">
        <v>0</v>
      </c>
      <c r="T13" s="771">
        <f t="shared" si="4"/>
        <v>0</v>
      </c>
      <c r="U13" s="892">
        <v>0</v>
      </c>
      <c r="V13" s="467"/>
      <c r="W13" s="467"/>
      <c r="X13" s="467"/>
      <c r="Y13" s="467"/>
      <c r="Z13" s="467"/>
      <c r="AA13" s="467"/>
      <c r="AB13" s="467"/>
      <c r="AC13" s="467"/>
      <c r="AD13" s="477"/>
      <c r="AE13" s="512"/>
      <c r="AF13" s="17"/>
      <c r="AG13" s="18">
        <v>0</v>
      </c>
      <c r="AH13" s="18"/>
      <c r="AI13" s="520"/>
      <c r="AJ13" s="573"/>
      <c r="AK13" s="271"/>
      <c r="AL13" s="694"/>
      <c r="AM13" s="22">
        <f t="shared" si="0"/>
        <v>19810</v>
      </c>
      <c r="AN13" s="422">
        <v>21430</v>
      </c>
      <c r="AO13" s="31">
        <v>0</v>
      </c>
      <c r="AP13" s="32">
        <f t="shared" si="1"/>
        <v>48.035887487875847</v>
      </c>
      <c r="AQ13" s="620">
        <f t="shared" si="2"/>
        <v>21430</v>
      </c>
    </row>
    <row r="14" spans="2:43" ht="26.25" customHeight="1" x14ac:dyDescent="0.2">
      <c r="B14" s="152" t="s">
        <v>47</v>
      </c>
      <c r="C14" s="94">
        <v>6080</v>
      </c>
      <c r="D14" s="94"/>
      <c r="E14" s="94">
        <v>700</v>
      </c>
      <c r="F14" s="94">
        <v>3340</v>
      </c>
      <c r="G14" s="94">
        <v>1480</v>
      </c>
      <c r="H14" s="94">
        <v>7190</v>
      </c>
      <c r="I14" s="277"/>
      <c r="J14" s="18"/>
      <c r="K14" s="18">
        <v>40</v>
      </c>
      <c r="L14" s="277"/>
      <c r="M14" s="18">
        <v>300</v>
      </c>
      <c r="N14" s="18">
        <v>320</v>
      </c>
      <c r="O14" s="277"/>
      <c r="P14" s="18">
        <v>2720</v>
      </c>
      <c r="Q14" s="18"/>
      <c r="R14" s="295">
        <f t="shared" si="3"/>
        <v>80</v>
      </c>
      <c r="S14" s="20">
        <v>40</v>
      </c>
      <c r="T14" s="771">
        <f t="shared" si="4"/>
        <v>0</v>
      </c>
      <c r="U14" s="892">
        <v>0</v>
      </c>
      <c r="V14" s="467"/>
      <c r="W14" s="467"/>
      <c r="X14" s="467"/>
      <c r="Y14" s="467"/>
      <c r="Z14" s="467"/>
      <c r="AA14" s="467"/>
      <c r="AB14" s="467"/>
      <c r="AC14" s="467"/>
      <c r="AD14" s="477"/>
      <c r="AE14" s="512"/>
      <c r="AF14" s="17"/>
      <c r="AG14" s="18">
        <v>80</v>
      </c>
      <c r="AH14" s="18"/>
      <c r="AI14" s="520"/>
      <c r="AJ14" s="77"/>
      <c r="AK14" s="21"/>
      <c r="AL14" s="525"/>
      <c r="AM14" s="22">
        <f t="shared" si="0"/>
        <v>22290</v>
      </c>
      <c r="AN14" s="423">
        <v>16730</v>
      </c>
      <c r="AO14" s="24">
        <v>0</v>
      </c>
      <c r="AP14" s="25">
        <f t="shared" si="1"/>
        <v>57.124551512045102</v>
      </c>
      <c r="AQ14" s="301">
        <f t="shared" si="2"/>
        <v>16730</v>
      </c>
    </row>
    <row r="15" spans="2:43" ht="26.25" customHeight="1" x14ac:dyDescent="0.2">
      <c r="B15" s="151" t="s">
        <v>48</v>
      </c>
      <c r="C15" s="94">
        <v>4920</v>
      </c>
      <c r="D15" s="94"/>
      <c r="E15" s="94">
        <v>830</v>
      </c>
      <c r="F15" s="94">
        <v>4800</v>
      </c>
      <c r="G15" s="94">
        <v>1120</v>
      </c>
      <c r="H15" s="94">
        <v>4260</v>
      </c>
      <c r="I15" s="277"/>
      <c r="J15" s="18"/>
      <c r="K15" s="18"/>
      <c r="L15" s="608"/>
      <c r="M15" s="18">
        <v>870</v>
      </c>
      <c r="N15" s="18">
        <v>80</v>
      </c>
      <c r="O15" s="608"/>
      <c r="P15" s="18">
        <v>3610</v>
      </c>
      <c r="Q15" s="18"/>
      <c r="R15" s="295">
        <f t="shared" si="3"/>
        <v>160</v>
      </c>
      <c r="S15" s="20">
        <v>130</v>
      </c>
      <c r="T15" s="771">
        <f t="shared" si="4"/>
        <v>0</v>
      </c>
      <c r="U15" s="892">
        <v>0</v>
      </c>
      <c r="V15" s="467"/>
      <c r="W15" s="467"/>
      <c r="X15" s="467"/>
      <c r="Y15" s="467"/>
      <c r="Z15" s="467"/>
      <c r="AA15" s="467"/>
      <c r="AB15" s="467"/>
      <c r="AC15" s="467"/>
      <c r="AD15" s="477"/>
      <c r="AE15" s="512"/>
      <c r="AF15" s="17"/>
      <c r="AG15" s="18">
        <v>160</v>
      </c>
      <c r="AH15" s="18"/>
      <c r="AI15" s="520"/>
      <c r="AJ15" s="77"/>
      <c r="AK15" s="21"/>
      <c r="AL15" s="525"/>
      <c r="AM15" s="22">
        <f t="shared" si="0"/>
        <v>20780</v>
      </c>
      <c r="AN15" s="423">
        <v>17750</v>
      </c>
      <c r="AO15" s="24">
        <v>0</v>
      </c>
      <c r="AP15" s="25">
        <f t="shared" si="1"/>
        <v>53.932001038152087</v>
      </c>
      <c r="AQ15" s="301">
        <f t="shared" si="2"/>
        <v>17750</v>
      </c>
    </row>
    <row r="16" spans="2:43" ht="26.25" customHeight="1" x14ac:dyDescent="0.2">
      <c r="B16" s="152" t="s">
        <v>49</v>
      </c>
      <c r="C16" s="94">
        <v>5110</v>
      </c>
      <c r="D16" s="94"/>
      <c r="E16" s="94">
        <v>1100</v>
      </c>
      <c r="F16" s="94">
        <v>3050</v>
      </c>
      <c r="G16" s="94">
        <v>1060</v>
      </c>
      <c r="H16" s="94">
        <v>7560</v>
      </c>
      <c r="I16" s="277"/>
      <c r="J16" s="18"/>
      <c r="K16" s="18">
        <v>30</v>
      </c>
      <c r="L16" s="608"/>
      <c r="M16" s="18">
        <v>250</v>
      </c>
      <c r="N16" s="18">
        <v>500</v>
      </c>
      <c r="O16" s="608"/>
      <c r="P16" s="18">
        <v>2930</v>
      </c>
      <c r="Q16" s="18"/>
      <c r="R16" s="295">
        <f t="shared" si="3"/>
        <v>0</v>
      </c>
      <c r="S16" s="20">
        <v>40</v>
      </c>
      <c r="T16" s="771">
        <f t="shared" si="4"/>
        <v>0</v>
      </c>
      <c r="U16" s="892">
        <v>0</v>
      </c>
      <c r="V16" s="467"/>
      <c r="W16" s="467"/>
      <c r="X16" s="467"/>
      <c r="Y16" s="467"/>
      <c r="Z16" s="467"/>
      <c r="AA16" s="467"/>
      <c r="AB16" s="467"/>
      <c r="AC16" s="467"/>
      <c r="AD16" s="477"/>
      <c r="AE16" s="512"/>
      <c r="AF16" s="17"/>
      <c r="AG16" s="18">
        <v>0</v>
      </c>
      <c r="AH16" s="18"/>
      <c r="AI16" s="520"/>
      <c r="AJ16" s="77"/>
      <c r="AK16" s="21"/>
      <c r="AL16" s="525"/>
      <c r="AM16" s="22">
        <f t="shared" si="0"/>
        <v>21630</v>
      </c>
      <c r="AN16" s="423">
        <v>17440</v>
      </c>
      <c r="AO16" s="24">
        <v>0</v>
      </c>
      <c r="AP16" s="25">
        <f t="shared" si="1"/>
        <v>55.362170463271049</v>
      </c>
      <c r="AQ16" s="301">
        <f t="shared" si="2"/>
        <v>17440</v>
      </c>
    </row>
    <row r="17" spans="1:43" ht="26.25" customHeight="1" x14ac:dyDescent="0.2">
      <c r="B17" s="152" t="s">
        <v>50</v>
      </c>
      <c r="C17" s="94">
        <v>6490</v>
      </c>
      <c r="D17" s="94"/>
      <c r="E17" s="94">
        <v>0</v>
      </c>
      <c r="F17" s="94">
        <v>2100</v>
      </c>
      <c r="G17" s="94">
        <v>1120</v>
      </c>
      <c r="H17" s="94">
        <v>2910</v>
      </c>
      <c r="I17" s="277"/>
      <c r="J17" s="18"/>
      <c r="K17" s="18">
        <v>40</v>
      </c>
      <c r="L17" s="608"/>
      <c r="M17" s="18">
        <v>340</v>
      </c>
      <c r="N17" s="18">
        <v>370</v>
      </c>
      <c r="O17" s="608"/>
      <c r="P17" s="18">
        <v>2570</v>
      </c>
      <c r="Q17" s="18"/>
      <c r="R17" s="295">
        <f t="shared" si="3"/>
        <v>0</v>
      </c>
      <c r="S17" s="20">
        <v>180</v>
      </c>
      <c r="T17" s="771">
        <f t="shared" si="4"/>
        <v>0</v>
      </c>
      <c r="U17" s="892">
        <v>0</v>
      </c>
      <c r="V17" s="467"/>
      <c r="W17" s="467"/>
      <c r="X17" s="467"/>
      <c r="Y17" s="467"/>
      <c r="Z17" s="467"/>
      <c r="AA17" s="467"/>
      <c r="AB17" s="467"/>
      <c r="AC17" s="467"/>
      <c r="AD17" s="477"/>
      <c r="AE17" s="512"/>
      <c r="AF17" s="17"/>
      <c r="AG17" s="18">
        <v>0</v>
      </c>
      <c r="AH17" s="18"/>
      <c r="AI17" s="520"/>
      <c r="AJ17" s="77"/>
      <c r="AK17" s="21"/>
      <c r="AL17" s="525"/>
      <c r="AM17" s="22">
        <f t="shared" si="0"/>
        <v>16120</v>
      </c>
      <c r="AN17" s="423">
        <v>16830</v>
      </c>
      <c r="AO17" s="24">
        <v>0</v>
      </c>
      <c r="AP17" s="25">
        <f t="shared" si="1"/>
        <v>48.922610015174506</v>
      </c>
      <c r="AQ17" s="301">
        <f t="shared" si="2"/>
        <v>16830</v>
      </c>
    </row>
    <row r="18" spans="1:43" ht="26.25" customHeight="1" x14ac:dyDescent="0.2">
      <c r="B18" s="151" t="s">
        <v>51</v>
      </c>
      <c r="C18" s="94">
        <v>5350</v>
      </c>
      <c r="D18" s="94"/>
      <c r="E18" s="94">
        <v>3500</v>
      </c>
      <c r="F18" s="94">
        <v>3180</v>
      </c>
      <c r="G18" s="94">
        <v>1330</v>
      </c>
      <c r="H18" s="94">
        <v>6380</v>
      </c>
      <c r="I18" s="277"/>
      <c r="J18" s="18"/>
      <c r="K18" s="18"/>
      <c r="L18" s="608"/>
      <c r="M18" s="18">
        <v>200</v>
      </c>
      <c r="N18" s="18">
        <v>320</v>
      </c>
      <c r="O18" s="608"/>
      <c r="P18" s="18">
        <v>1680</v>
      </c>
      <c r="Q18" s="18">
        <v>0</v>
      </c>
      <c r="R18" s="295">
        <f t="shared" si="3"/>
        <v>0</v>
      </c>
      <c r="S18" s="20">
        <v>120</v>
      </c>
      <c r="T18" s="771">
        <f t="shared" si="4"/>
        <v>0</v>
      </c>
      <c r="U18" s="892">
        <v>0</v>
      </c>
      <c r="V18" s="467"/>
      <c r="W18" s="467"/>
      <c r="X18" s="467"/>
      <c r="Y18" s="467"/>
      <c r="Z18" s="467"/>
      <c r="AA18" s="467"/>
      <c r="AB18" s="467"/>
      <c r="AC18" s="467"/>
      <c r="AD18" s="477"/>
      <c r="AE18" s="512"/>
      <c r="AF18" s="17"/>
      <c r="AG18" s="18">
        <v>0</v>
      </c>
      <c r="AH18" s="18"/>
      <c r="AI18" s="520"/>
      <c r="AJ18" s="77"/>
      <c r="AK18" s="21"/>
      <c r="AL18" s="525"/>
      <c r="AM18" s="22">
        <f t="shared" si="0"/>
        <v>22060</v>
      </c>
      <c r="AN18" s="423">
        <v>17030</v>
      </c>
      <c r="AO18" s="24">
        <v>0</v>
      </c>
      <c r="AP18" s="25">
        <f t="shared" si="1"/>
        <v>56.433870555129189</v>
      </c>
      <c r="AQ18" s="301">
        <f t="shared" si="2"/>
        <v>17030</v>
      </c>
    </row>
    <row r="19" spans="1:43" ht="26.25" customHeight="1" thickBot="1" x14ac:dyDescent="0.25">
      <c r="B19" s="154" t="s">
        <v>52</v>
      </c>
      <c r="C19" s="261">
        <v>4720</v>
      </c>
      <c r="D19" s="261">
        <v>47280</v>
      </c>
      <c r="E19" s="261">
        <v>0</v>
      </c>
      <c r="F19" s="261">
        <v>3580</v>
      </c>
      <c r="G19" s="261">
        <v>720</v>
      </c>
      <c r="H19" s="261">
        <v>3720</v>
      </c>
      <c r="I19" s="333"/>
      <c r="J19" s="79"/>
      <c r="K19" s="79"/>
      <c r="L19" s="333"/>
      <c r="M19" s="261">
        <v>0</v>
      </c>
      <c r="N19" s="261">
        <v>150</v>
      </c>
      <c r="O19" s="333"/>
      <c r="P19" s="79">
        <v>2350</v>
      </c>
      <c r="Q19" s="79"/>
      <c r="R19" s="295">
        <f t="shared" si="3"/>
        <v>0</v>
      </c>
      <c r="S19" s="80">
        <v>0</v>
      </c>
      <c r="T19" s="771">
        <f t="shared" si="4"/>
        <v>0</v>
      </c>
      <c r="U19" s="892">
        <v>0</v>
      </c>
      <c r="V19" s="467"/>
      <c r="W19" s="467"/>
      <c r="X19" s="467"/>
      <c r="Y19" s="467"/>
      <c r="Z19" s="467"/>
      <c r="AA19" s="467"/>
      <c r="AB19" s="467"/>
      <c r="AC19" s="467"/>
      <c r="AD19" s="467"/>
      <c r="AE19" s="541"/>
      <c r="AF19" s="757"/>
      <c r="AG19" s="98">
        <v>0</v>
      </c>
      <c r="AH19" s="98"/>
      <c r="AI19" s="836"/>
      <c r="AJ19" s="481"/>
      <c r="AK19" s="192"/>
      <c r="AL19" s="527"/>
      <c r="AM19" s="27">
        <f t="shared" si="0"/>
        <v>62520</v>
      </c>
      <c r="AN19" s="643">
        <v>15450</v>
      </c>
      <c r="AO19" s="194">
        <v>0</v>
      </c>
      <c r="AP19" s="33">
        <f t="shared" si="1"/>
        <v>80.184686417853015</v>
      </c>
      <c r="AQ19" s="323">
        <f t="shared" si="2"/>
        <v>15450</v>
      </c>
    </row>
    <row r="20" spans="1:43" s="462" customFormat="1" ht="26.25" customHeight="1" thickBot="1" x14ac:dyDescent="0.25">
      <c r="B20" s="179" t="s">
        <v>53</v>
      </c>
      <c r="C20" s="82">
        <f t="shared" ref="C20:AO20" si="5">SUM(C8:C19)</f>
        <v>67610</v>
      </c>
      <c r="D20" s="82">
        <f t="shared" si="5"/>
        <v>47280</v>
      </c>
      <c r="E20" s="83">
        <f t="shared" si="5"/>
        <v>12350</v>
      </c>
      <c r="F20" s="83">
        <f t="shared" si="5"/>
        <v>41430</v>
      </c>
      <c r="G20" s="83">
        <f t="shared" si="5"/>
        <v>14050</v>
      </c>
      <c r="H20" s="83">
        <f t="shared" si="5"/>
        <v>62060</v>
      </c>
      <c r="I20" s="195">
        <f t="shared" si="5"/>
        <v>0</v>
      </c>
      <c r="J20" s="83">
        <f t="shared" si="5"/>
        <v>0</v>
      </c>
      <c r="K20" s="83">
        <f t="shared" si="5"/>
        <v>140</v>
      </c>
      <c r="L20" s="328">
        <f t="shared" si="5"/>
        <v>0</v>
      </c>
      <c r="M20" s="83">
        <f t="shared" si="5"/>
        <v>2020</v>
      </c>
      <c r="N20" s="83">
        <f t="shared" si="5"/>
        <v>3680</v>
      </c>
      <c r="O20" s="328">
        <f t="shared" si="5"/>
        <v>0</v>
      </c>
      <c r="P20" s="83">
        <f t="shared" si="5"/>
        <v>34100</v>
      </c>
      <c r="Q20" s="83">
        <f t="shared" si="5"/>
        <v>0</v>
      </c>
      <c r="R20" s="83">
        <f t="shared" si="5"/>
        <v>520</v>
      </c>
      <c r="S20" s="84">
        <f t="shared" si="5"/>
        <v>1040</v>
      </c>
      <c r="T20" s="748">
        <f t="shared" si="5"/>
        <v>74</v>
      </c>
      <c r="U20" s="893">
        <f t="shared" si="5"/>
        <v>0</v>
      </c>
      <c r="V20" s="197">
        <f t="shared" si="5"/>
        <v>0</v>
      </c>
      <c r="W20" s="196">
        <f t="shared" si="5"/>
        <v>0</v>
      </c>
      <c r="X20" s="196">
        <f t="shared" si="5"/>
        <v>74</v>
      </c>
      <c r="Y20" s="196">
        <f t="shared" si="5"/>
        <v>0</v>
      </c>
      <c r="Z20" s="196">
        <f t="shared" si="5"/>
        <v>0</v>
      </c>
      <c r="AA20" s="196">
        <f t="shared" si="5"/>
        <v>0</v>
      </c>
      <c r="AB20" s="196">
        <f t="shared" si="5"/>
        <v>0</v>
      </c>
      <c r="AC20" s="196">
        <f t="shared" si="5"/>
        <v>0</v>
      </c>
      <c r="AD20" s="196">
        <f t="shared" si="5"/>
        <v>0</v>
      </c>
      <c r="AE20" s="196">
        <f t="shared" si="5"/>
        <v>0</v>
      </c>
      <c r="AF20" s="547">
        <f t="shared" si="5"/>
        <v>0</v>
      </c>
      <c r="AG20" s="196">
        <f t="shared" si="5"/>
        <v>520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598">
        <f>SUM(AL8:AL19)</f>
        <v>0</v>
      </c>
      <c r="AM20" s="36">
        <f t="shared" si="0"/>
        <v>286354</v>
      </c>
      <c r="AN20" s="644">
        <f>SUM(AN8:AN19)</f>
        <v>209805</v>
      </c>
      <c r="AO20" s="199">
        <f t="shared" si="5"/>
        <v>0</v>
      </c>
      <c r="AP20" s="37">
        <f t="shared" si="1"/>
        <v>57.71416017849117</v>
      </c>
      <c r="AQ20" s="200">
        <f t="shared" si="2"/>
        <v>209805</v>
      </c>
    </row>
    <row r="21" spans="1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766"/>
      <c r="U21" s="636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375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1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1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1:43" ht="20.25" x14ac:dyDescent="0.3">
      <c r="B24" s="1067" t="str">
        <f>B3</f>
        <v>RACCOLTA DIFFERENZIATA ANNO 2023 -LA CASSA.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1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1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1:43" ht="80.25" customHeight="1" x14ac:dyDescent="0.2">
      <c r="A27" s="760"/>
      <c r="B27" s="1064" t="s">
        <v>80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7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1:43" ht="13.5" customHeight="1" thickBot="1" x14ac:dyDescent="0.25">
      <c r="A28" s="761"/>
      <c r="B28" s="1065"/>
      <c r="C28" s="902" t="s">
        <v>39</v>
      </c>
      <c r="D28" s="712"/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1:43" ht="26.25" customHeight="1" x14ac:dyDescent="0.2">
      <c r="A29" s="761"/>
      <c r="B29" s="428" t="s">
        <v>41</v>
      </c>
      <c r="C29" s="340">
        <f>Foglio2!D20</f>
        <v>0</v>
      </c>
      <c r="D29" s="340"/>
      <c r="E29" s="215">
        <f>Foglio2!E20</f>
        <v>2750.5948219029142</v>
      </c>
      <c r="F29" s="215">
        <f>Foglio2!F20</f>
        <v>639.94362807464188</v>
      </c>
      <c r="G29" s="329">
        <f>Foglio2!G20</f>
        <v>0</v>
      </c>
      <c r="H29" s="329">
        <f>Foglio2!H20</f>
        <v>269.25125098391521</v>
      </c>
      <c r="I29" s="329">
        <f>Foglio2!I20</f>
        <v>0</v>
      </c>
      <c r="J29" s="277">
        <f>Foglio2!J20</f>
        <v>0</v>
      </c>
      <c r="K29" s="215">
        <f>Foglio2!K20</f>
        <v>381.90488712188534</v>
      </c>
      <c r="L29" s="215">
        <f>Foglio2!L20</f>
        <v>351.96710781310168</v>
      </c>
      <c r="M29" s="215">
        <f>Foglio2!M20</f>
        <v>3172.8194420661371</v>
      </c>
      <c r="N29" s="215">
        <f>Foglio2!N20</f>
        <v>0</v>
      </c>
      <c r="O29" s="215">
        <f>Foglio2!O20</f>
        <v>0</v>
      </c>
      <c r="P29" s="329">
        <f>Foglio2!P20</f>
        <v>0</v>
      </c>
      <c r="Q29" s="329">
        <f>Foglio2!Q20</f>
        <v>0</v>
      </c>
      <c r="R29" s="215">
        <f t="shared" ref="R29:R34" si="6">SUM(AF29:AI29)</f>
        <v>861.8437318983531</v>
      </c>
      <c r="S29" s="619">
        <f>Foglio2!T20</f>
        <v>5271.1972789545789</v>
      </c>
      <c r="T29" s="842">
        <f t="shared" ref="T29:T34" si="7">SUM(V29:AE29)</f>
        <v>450.51638789840911</v>
      </c>
      <c r="U29" s="437">
        <f>Foglio2!V20</f>
        <v>2222.5</v>
      </c>
      <c r="V29" s="844">
        <f>Foglio2!W20</f>
        <v>0</v>
      </c>
      <c r="W29" s="489">
        <f>Foglio2!X20</f>
        <v>18.961222771546744</v>
      </c>
      <c r="X29" s="489">
        <f>Foglio2!Y20</f>
        <v>29.932116424929493</v>
      </c>
      <c r="Y29" s="489">
        <f>Foglio2!Z20</f>
        <v>4.1961969359032771</v>
      </c>
      <c r="Z29" s="489">
        <f>Foglio2!AA20</f>
        <v>35.789425958041448</v>
      </c>
      <c r="AA29" s="489">
        <f>Foglio2!AB20</f>
        <v>160.76738499052911</v>
      </c>
      <c r="AB29" s="489">
        <f>Foglio2!AC20</f>
        <v>19.793666698102459</v>
      </c>
      <c r="AC29" s="489">
        <f>Foglio2!AD20</f>
        <v>9.3588593829097828</v>
      </c>
      <c r="AD29" s="489">
        <f>Foglio2!AE20</f>
        <v>50.626181655837108</v>
      </c>
      <c r="AE29" s="845">
        <f>Foglio2!AF20</f>
        <v>121.09133308060966</v>
      </c>
      <c r="AF29" s="434">
        <f>Foglio2!AG20</f>
        <v>269.30787982245636</v>
      </c>
      <c r="AG29" s="215">
        <f>Foglio2!AH20</f>
        <v>406.98202445588214</v>
      </c>
      <c r="AH29" s="215">
        <f>Foglio2!AI20</f>
        <v>179.53229445513304</v>
      </c>
      <c r="AI29" s="619">
        <f>Foglio2!AJ20</f>
        <v>6.0215331648814461</v>
      </c>
      <c r="AJ29" s="606"/>
      <c r="AK29" s="753"/>
      <c r="AL29" s="847"/>
      <c r="AM29" s="55">
        <f>SUM(C29:S29)+T29+U29+AJ29+AK29+AL29</f>
        <v>16372.538536713935</v>
      </c>
      <c r="AN29" s="222">
        <v>0</v>
      </c>
      <c r="AO29" s="223">
        <v>0</v>
      </c>
      <c r="AP29" s="58">
        <f t="shared" ref="AP29:AP41" si="8">(AM29*100)/(AM29+AQ29)</f>
        <v>100</v>
      </c>
      <c r="AQ29" s="652">
        <f t="shared" ref="AQ29:AQ41" si="9">AN29+AO29</f>
        <v>0</v>
      </c>
    </row>
    <row r="30" spans="1:43" ht="26.25" customHeight="1" x14ac:dyDescent="0.2">
      <c r="A30" s="761"/>
      <c r="B30" s="151" t="s">
        <v>42</v>
      </c>
      <c r="C30" s="340">
        <f t="shared" ref="C30:C35" si="10">C29</f>
        <v>0</v>
      </c>
      <c r="D30" s="340"/>
      <c r="E30" s="434">
        <f t="shared" ref="E30:Q32" si="11">E29</f>
        <v>2750.5948219029142</v>
      </c>
      <c r="F30" s="434">
        <f t="shared" si="11"/>
        <v>639.94362807464188</v>
      </c>
      <c r="G30" s="340">
        <f t="shared" si="11"/>
        <v>0</v>
      </c>
      <c r="H30" s="340">
        <f t="shared" si="11"/>
        <v>269.25125098391521</v>
      </c>
      <c r="I30" s="340">
        <f t="shared" si="11"/>
        <v>0</v>
      </c>
      <c r="J30" s="19">
        <f t="shared" si="11"/>
        <v>0</v>
      </c>
      <c r="K30" s="434">
        <f t="shared" si="11"/>
        <v>381.90488712188534</v>
      </c>
      <c r="L30" s="434">
        <f t="shared" si="11"/>
        <v>351.96710781310168</v>
      </c>
      <c r="M30" s="434">
        <f t="shared" si="11"/>
        <v>3172.8194420661371</v>
      </c>
      <c r="N30" s="434">
        <f t="shared" si="11"/>
        <v>0</v>
      </c>
      <c r="O30" s="434">
        <f t="shared" si="11"/>
        <v>0</v>
      </c>
      <c r="P30" s="340">
        <f t="shared" si="11"/>
        <v>0</v>
      </c>
      <c r="Q30" s="340">
        <f t="shared" si="11"/>
        <v>0</v>
      </c>
      <c r="R30" s="215">
        <f t="shared" si="6"/>
        <v>861.8437318983531</v>
      </c>
      <c r="S30" s="437">
        <f t="shared" ref="S30:S35" si="12">S29</f>
        <v>5271.1972789545789</v>
      </c>
      <c r="T30" s="842">
        <f t="shared" si="7"/>
        <v>450.51638789840911</v>
      </c>
      <c r="U30" s="437">
        <f t="shared" ref="U30:AI32" si="13">U29</f>
        <v>2222.5</v>
      </c>
      <c r="V30" s="844">
        <f t="shared" si="13"/>
        <v>0</v>
      </c>
      <c r="W30" s="433">
        <f t="shared" si="13"/>
        <v>18.961222771546744</v>
      </c>
      <c r="X30" s="433">
        <f t="shared" si="13"/>
        <v>29.932116424929493</v>
      </c>
      <c r="Y30" s="433">
        <f t="shared" si="13"/>
        <v>4.1961969359032771</v>
      </c>
      <c r="Z30" s="433">
        <f t="shared" si="13"/>
        <v>35.789425958041448</v>
      </c>
      <c r="AA30" s="433">
        <f t="shared" si="13"/>
        <v>160.76738499052911</v>
      </c>
      <c r="AB30" s="433">
        <f t="shared" si="13"/>
        <v>19.793666698102459</v>
      </c>
      <c r="AC30" s="433">
        <f t="shared" si="13"/>
        <v>9.3588593829097828</v>
      </c>
      <c r="AD30" s="433">
        <f t="shared" si="13"/>
        <v>50.626181655837108</v>
      </c>
      <c r="AE30" s="846">
        <f t="shared" si="13"/>
        <v>121.09133308060966</v>
      </c>
      <c r="AF30" s="434">
        <f t="shared" si="13"/>
        <v>269.30787982245636</v>
      </c>
      <c r="AG30" s="434">
        <f t="shared" si="13"/>
        <v>406.98202445588214</v>
      </c>
      <c r="AH30" s="434">
        <f t="shared" si="13"/>
        <v>179.53229445513304</v>
      </c>
      <c r="AI30" s="437">
        <f t="shared" si="13"/>
        <v>6.0215331648814461</v>
      </c>
      <c r="AJ30" s="606"/>
      <c r="AK30" s="753"/>
      <c r="AL30" s="847"/>
      <c r="AM30" s="55">
        <f t="shared" ref="AM30:AM41" si="14">SUM(C30:S30)+T30+U30+AJ30+AK30+AL30</f>
        <v>16372.538536713935</v>
      </c>
      <c r="AN30" s="56"/>
      <c r="AO30" s="57"/>
      <c r="AP30" s="58">
        <f t="shared" si="8"/>
        <v>100</v>
      </c>
      <c r="AQ30" s="652">
        <f t="shared" si="9"/>
        <v>0</v>
      </c>
    </row>
    <row r="31" spans="1:43" ht="26.25" customHeight="1" x14ac:dyDescent="0.2">
      <c r="A31" s="761"/>
      <c r="B31" s="152" t="s">
        <v>43</v>
      </c>
      <c r="C31" s="340">
        <f t="shared" si="10"/>
        <v>0</v>
      </c>
      <c r="D31" s="340"/>
      <c r="E31" s="434">
        <f t="shared" si="11"/>
        <v>2750.5948219029142</v>
      </c>
      <c r="F31" s="434">
        <f t="shared" si="11"/>
        <v>639.94362807464188</v>
      </c>
      <c r="G31" s="340">
        <f t="shared" si="11"/>
        <v>0</v>
      </c>
      <c r="H31" s="340">
        <f t="shared" si="11"/>
        <v>269.25125098391521</v>
      </c>
      <c r="I31" s="340">
        <f t="shared" si="11"/>
        <v>0</v>
      </c>
      <c r="J31" s="19">
        <f t="shared" si="11"/>
        <v>0</v>
      </c>
      <c r="K31" s="434">
        <f t="shared" si="11"/>
        <v>381.90488712188534</v>
      </c>
      <c r="L31" s="434">
        <f t="shared" si="11"/>
        <v>351.96710781310168</v>
      </c>
      <c r="M31" s="434">
        <f t="shared" si="11"/>
        <v>3172.8194420661371</v>
      </c>
      <c r="N31" s="434">
        <f t="shared" si="11"/>
        <v>0</v>
      </c>
      <c r="O31" s="434">
        <f t="shared" si="11"/>
        <v>0</v>
      </c>
      <c r="P31" s="340">
        <f t="shared" si="11"/>
        <v>0</v>
      </c>
      <c r="Q31" s="340">
        <f t="shared" si="11"/>
        <v>0</v>
      </c>
      <c r="R31" s="215">
        <f t="shared" si="6"/>
        <v>861.8437318983531</v>
      </c>
      <c r="S31" s="437">
        <f t="shared" si="12"/>
        <v>5271.1972789545789</v>
      </c>
      <c r="T31" s="842">
        <f t="shared" si="7"/>
        <v>450.51638789840911</v>
      </c>
      <c r="U31" s="437">
        <f t="shared" si="13"/>
        <v>2222.5</v>
      </c>
      <c r="V31" s="844">
        <f t="shared" si="13"/>
        <v>0</v>
      </c>
      <c r="W31" s="433">
        <f t="shared" si="13"/>
        <v>18.961222771546744</v>
      </c>
      <c r="X31" s="433">
        <f t="shared" si="13"/>
        <v>29.932116424929493</v>
      </c>
      <c r="Y31" s="433">
        <f t="shared" si="13"/>
        <v>4.1961969359032771</v>
      </c>
      <c r="Z31" s="433">
        <f t="shared" si="13"/>
        <v>35.789425958041448</v>
      </c>
      <c r="AA31" s="433">
        <f t="shared" si="13"/>
        <v>160.76738499052911</v>
      </c>
      <c r="AB31" s="433">
        <f t="shared" si="13"/>
        <v>19.793666698102459</v>
      </c>
      <c r="AC31" s="433">
        <f t="shared" si="13"/>
        <v>9.3588593829097828</v>
      </c>
      <c r="AD31" s="433">
        <f t="shared" si="13"/>
        <v>50.626181655837108</v>
      </c>
      <c r="AE31" s="846">
        <f t="shared" si="13"/>
        <v>121.09133308060966</v>
      </c>
      <c r="AF31" s="434">
        <f t="shared" si="13"/>
        <v>269.30787982245636</v>
      </c>
      <c r="AG31" s="434">
        <f t="shared" si="13"/>
        <v>406.98202445588214</v>
      </c>
      <c r="AH31" s="434">
        <f t="shared" si="13"/>
        <v>179.53229445513304</v>
      </c>
      <c r="AI31" s="437">
        <f t="shared" si="13"/>
        <v>6.0215331648814461</v>
      </c>
      <c r="AJ31" s="606"/>
      <c r="AK31" s="753"/>
      <c r="AL31" s="847"/>
      <c r="AM31" s="55">
        <f t="shared" si="14"/>
        <v>16372.538536713935</v>
      </c>
      <c r="AN31" s="56"/>
      <c r="AO31" s="57"/>
      <c r="AP31" s="58">
        <f t="shared" si="8"/>
        <v>100</v>
      </c>
      <c r="AQ31" s="652">
        <f t="shared" si="9"/>
        <v>0</v>
      </c>
    </row>
    <row r="32" spans="1:43" ht="26.25" customHeight="1" x14ac:dyDescent="0.2">
      <c r="A32" s="761"/>
      <c r="B32" s="152" t="s">
        <v>44</v>
      </c>
      <c r="C32" s="340">
        <f t="shared" si="10"/>
        <v>0</v>
      </c>
      <c r="D32" s="340"/>
      <c r="E32" s="434">
        <f t="shared" si="11"/>
        <v>2750.5948219029142</v>
      </c>
      <c r="F32" s="434">
        <f t="shared" si="11"/>
        <v>639.94362807464188</v>
      </c>
      <c r="G32" s="340">
        <f t="shared" si="11"/>
        <v>0</v>
      </c>
      <c r="H32" s="340">
        <f t="shared" si="11"/>
        <v>269.25125098391521</v>
      </c>
      <c r="I32" s="340">
        <f t="shared" si="11"/>
        <v>0</v>
      </c>
      <c r="J32" s="19">
        <f t="shared" si="11"/>
        <v>0</v>
      </c>
      <c r="K32" s="434">
        <f t="shared" si="11"/>
        <v>381.90488712188534</v>
      </c>
      <c r="L32" s="434">
        <f t="shared" si="11"/>
        <v>351.96710781310168</v>
      </c>
      <c r="M32" s="434">
        <f t="shared" si="11"/>
        <v>3172.8194420661371</v>
      </c>
      <c r="N32" s="434">
        <f t="shared" si="11"/>
        <v>0</v>
      </c>
      <c r="O32" s="434">
        <f t="shared" si="11"/>
        <v>0</v>
      </c>
      <c r="P32" s="340">
        <f t="shared" si="11"/>
        <v>0</v>
      </c>
      <c r="Q32" s="340">
        <f t="shared" si="11"/>
        <v>0</v>
      </c>
      <c r="R32" s="215">
        <f t="shared" si="6"/>
        <v>861.8437318983531</v>
      </c>
      <c r="S32" s="437">
        <f t="shared" si="12"/>
        <v>5271.1972789545789</v>
      </c>
      <c r="T32" s="842">
        <f t="shared" si="7"/>
        <v>450.51638789840911</v>
      </c>
      <c r="U32" s="437">
        <f t="shared" si="13"/>
        <v>2222.5</v>
      </c>
      <c r="V32" s="844">
        <f t="shared" si="13"/>
        <v>0</v>
      </c>
      <c r="W32" s="433">
        <f t="shared" si="13"/>
        <v>18.961222771546744</v>
      </c>
      <c r="X32" s="433">
        <f t="shared" si="13"/>
        <v>29.932116424929493</v>
      </c>
      <c r="Y32" s="433">
        <f t="shared" si="13"/>
        <v>4.1961969359032771</v>
      </c>
      <c r="Z32" s="433">
        <f t="shared" si="13"/>
        <v>35.789425958041448</v>
      </c>
      <c r="AA32" s="433">
        <f t="shared" si="13"/>
        <v>160.76738499052911</v>
      </c>
      <c r="AB32" s="433">
        <f t="shared" si="13"/>
        <v>19.793666698102459</v>
      </c>
      <c r="AC32" s="433">
        <f t="shared" si="13"/>
        <v>9.3588593829097828</v>
      </c>
      <c r="AD32" s="433">
        <f t="shared" si="13"/>
        <v>50.626181655837108</v>
      </c>
      <c r="AE32" s="846">
        <f t="shared" si="13"/>
        <v>121.09133308060966</v>
      </c>
      <c r="AF32" s="434">
        <f t="shared" si="13"/>
        <v>269.30787982245636</v>
      </c>
      <c r="AG32" s="434">
        <f t="shared" si="13"/>
        <v>406.98202445588214</v>
      </c>
      <c r="AH32" s="434">
        <f t="shared" si="13"/>
        <v>179.53229445513304</v>
      </c>
      <c r="AI32" s="437">
        <f t="shared" si="13"/>
        <v>6.0215331648814461</v>
      </c>
      <c r="AJ32" s="606"/>
      <c r="AK32" s="753"/>
      <c r="AL32" s="847"/>
      <c r="AM32" s="55">
        <f t="shared" si="14"/>
        <v>16372.538536713935</v>
      </c>
      <c r="AN32" s="56"/>
      <c r="AO32" s="57"/>
      <c r="AP32" s="58">
        <f t="shared" si="8"/>
        <v>100</v>
      </c>
      <c r="AQ32" s="652">
        <f t="shared" si="9"/>
        <v>0</v>
      </c>
    </row>
    <row r="33" spans="1:50" ht="26.25" customHeight="1" x14ac:dyDescent="0.2">
      <c r="A33" s="761"/>
      <c r="B33" s="153" t="s">
        <v>45</v>
      </c>
      <c r="C33" s="340">
        <f t="shared" si="10"/>
        <v>0</v>
      </c>
      <c r="D33" s="340"/>
      <c r="E33" s="434">
        <f t="shared" ref="E33:Q33" si="15">E32</f>
        <v>2750.5948219029142</v>
      </c>
      <c r="F33" s="434">
        <f t="shared" si="15"/>
        <v>639.94362807464188</v>
      </c>
      <c r="G33" s="340">
        <f t="shared" si="15"/>
        <v>0</v>
      </c>
      <c r="H33" s="340">
        <f t="shared" si="15"/>
        <v>269.25125098391521</v>
      </c>
      <c r="I33" s="340">
        <f t="shared" si="15"/>
        <v>0</v>
      </c>
      <c r="J33" s="19">
        <f t="shared" si="15"/>
        <v>0</v>
      </c>
      <c r="K33" s="434">
        <f t="shared" si="15"/>
        <v>381.90488712188534</v>
      </c>
      <c r="L33" s="434">
        <f t="shared" si="15"/>
        <v>351.96710781310168</v>
      </c>
      <c r="M33" s="434">
        <f t="shared" si="15"/>
        <v>3172.8194420661371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861.8437318983531</v>
      </c>
      <c r="S33" s="437">
        <f t="shared" si="12"/>
        <v>5271.1972789545789</v>
      </c>
      <c r="T33" s="842">
        <f t="shared" si="7"/>
        <v>450.51638789840911</v>
      </c>
      <c r="U33" s="437">
        <f t="shared" ref="U33:AI33" si="16">U32</f>
        <v>2222.5</v>
      </c>
      <c r="V33" s="844">
        <f t="shared" si="16"/>
        <v>0</v>
      </c>
      <c r="W33" s="433">
        <f t="shared" si="16"/>
        <v>18.961222771546744</v>
      </c>
      <c r="X33" s="433">
        <f t="shared" si="16"/>
        <v>29.932116424929493</v>
      </c>
      <c r="Y33" s="433">
        <f t="shared" si="16"/>
        <v>4.1961969359032771</v>
      </c>
      <c r="Z33" s="433">
        <f t="shared" si="16"/>
        <v>35.789425958041448</v>
      </c>
      <c r="AA33" s="433">
        <f t="shared" si="16"/>
        <v>160.76738499052911</v>
      </c>
      <c r="AB33" s="433">
        <f t="shared" si="16"/>
        <v>19.793666698102459</v>
      </c>
      <c r="AC33" s="433">
        <f t="shared" si="16"/>
        <v>9.3588593829097828</v>
      </c>
      <c r="AD33" s="433">
        <f t="shared" si="16"/>
        <v>50.626181655837108</v>
      </c>
      <c r="AE33" s="846">
        <f t="shared" si="16"/>
        <v>121.09133308060966</v>
      </c>
      <c r="AF33" s="434">
        <f t="shared" si="16"/>
        <v>269.30787982245636</v>
      </c>
      <c r="AG33" s="434">
        <f t="shared" si="16"/>
        <v>406.98202445588214</v>
      </c>
      <c r="AH33" s="434">
        <f t="shared" si="16"/>
        <v>179.53229445513304</v>
      </c>
      <c r="AI33" s="437">
        <f t="shared" si="16"/>
        <v>6.0215331648814461</v>
      </c>
      <c r="AJ33" s="606"/>
      <c r="AK33" s="753"/>
      <c r="AL33" s="847"/>
      <c r="AM33" s="55">
        <f t="shared" si="14"/>
        <v>16372.538536713935</v>
      </c>
      <c r="AN33" s="56"/>
      <c r="AO33" s="57"/>
      <c r="AP33" s="58">
        <f t="shared" si="8"/>
        <v>100</v>
      </c>
      <c r="AQ33" s="652">
        <f t="shared" si="9"/>
        <v>0</v>
      </c>
    </row>
    <row r="34" spans="1:50" ht="26.25" customHeight="1" x14ac:dyDescent="0.2">
      <c r="A34" s="761"/>
      <c r="B34" s="151" t="s">
        <v>46</v>
      </c>
      <c r="C34" s="340">
        <f t="shared" si="10"/>
        <v>0</v>
      </c>
      <c r="D34" s="340"/>
      <c r="E34" s="434">
        <f t="shared" ref="E34:Q38" si="17">E33</f>
        <v>2750.5948219029142</v>
      </c>
      <c r="F34" s="434">
        <f t="shared" si="17"/>
        <v>639.94362807464188</v>
      </c>
      <c r="G34" s="340">
        <f t="shared" si="17"/>
        <v>0</v>
      </c>
      <c r="H34" s="340">
        <f t="shared" si="17"/>
        <v>269.25125098391521</v>
      </c>
      <c r="I34" s="340">
        <f t="shared" si="17"/>
        <v>0</v>
      </c>
      <c r="J34" s="19">
        <f t="shared" si="17"/>
        <v>0</v>
      </c>
      <c r="K34" s="434">
        <f t="shared" si="17"/>
        <v>381.90488712188534</v>
      </c>
      <c r="L34" s="434">
        <f t="shared" si="17"/>
        <v>351.96710781310168</v>
      </c>
      <c r="M34" s="434">
        <f t="shared" si="17"/>
        <v>3172.8194420661371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861.8437318983531</v>
      </c>
      <c r="S34" s="437">
        <f t="shared" si="12"/>
        <v>5271.1972789545789</v>
      </c>
      <c r="T34" s="842">
        <f t="shared" si="7"/>
        <v>450.51638789840911</v>
      </c>
      <c r="U34" s="437">
        <f t="shared" ref="U34:AI38" si="18">U33</f>
        <v>2222.5</v>
      </c>
      <c r="V34" s="844">
        <f t="shared" si="18"/>
        <v>0</v>
      </c>
      <c r="W34" s="433">
        <f t="shared" si="18"/>
        <v>18.961222771546744</v>
      </c>
      <c r="X34" s="433">
        <f t="shared" si="18"/>
        <v>29.932116424929493</v>
      </c>
      <c r="Y34" s="433">
        <f t="shared" si="18"/>
        <v>4.1961969359032771</v>
      </c>
      <c r="Z34" s="433">
        <f t="shared" si="18"/>
        <v>35.789425958041448</v>
      </c>
      <c r="AA34" s="433">
        <f t="shared" si="18"/>
        <v>160.76738499052911</v>
      </c>
      <c r="AB34" s="433">
        <f t="shared" si="18"/>
        <v>19.793666698102459</v>
      </c>
      <c r="AC34" s="433">
        <f t="shared" si="18"/>
        <v>9.3588593829097828</v>
      </c>
      <c r="AD34" s="433">
        <f t="shared" si="18"/>
        <v>50.626181655837108</v>
      </c>
      <c r="AE34" s="846">
        <f t="shared" si="18"/>
        <v>121.09133308060966</v>
      </c>
      <c r="AF34" s="434">
        <f t="shared" si="18"/>
        <v>269.30787982245636</v>
      </c>
      <c r="AG34" s="434">
        <f t="shared" si="18"/>
        <v>406.98202445588214</v>
      </c>
      <c r="AH34" s="434">
        <f t="shared" si="18"/>
        <v>179.53229445513304</v>
      </c>
      <c r="AI34" s="437">
        <f t="shared" si="18"/>
        <v>6.0215331648814461</v>
      </c>
      <c r="AJ34" s="606"/>
      <c r="AK34" s="753"/>
      <c r="AL34" s="847"/>
      <c r="AM34" s="55">
        <f t="shared" si="14"/>
        <v>16372.538536713935</v>
      </c>
      <c r="AN34" s="61"/>
      <c r="AO34" s="62"/>
      <c r="AP34" s="63">
        <f t="shared" si="8"/>
        <v>100</v>
      </c>
      <c r="AQ34" s="653">
        <f t="shared" si="9"/>
        <v>0</v>
      </c>
    </row>
    <row r="35" spans="1:50" ht="26.25" customHeight="1" x14ac:dyDescent="0.2">
      <c r="A35" s="761"/>
      <c r="B35" s="152" t="s">
        <v>47</v>
      </c>
      <c r="C35" s="340">
        <f t="shared" si="10"/>
        <v>0</v>
      </c>
      <c r="D35" s="340"/>
      <c r="E35" s="434">
        <f t="shared" si="17"/>
        <v>2750.5948219029142</v>
      </c>
      <c r="F35" s="434">
        <f t="shared" si="17"/>
        <v>639.94362807464188</v>
      </c>
      <c r="G35" s="340">
        <f t="shared" si="17"/>
        <v>0</v>
      </c>
      <c r="H35" s="340">
        <f t="shared" si="17"/>
        <v>269.25125098391521</v>
      </c>
      <c r="I35" s="340">
        <f t="shared" si="17"/>
        <v>0</v>
      </c>
      <c r="J35" s="19">
        <f t="shared" si="17"/>
        <v>0</v>
      </c>
      <c r="K35" s="434">
        <f t="shared" si="17"/>
        <v>381.90488712188534</v>
      </c>
      <c r="L35" s="434">
        <f t="shared" si="17"/>
        <v>351.96710781310168</v>
      </c>
      <c r="M35" s="434">
        <f t="shared" si="17"/>
        <v>3172.8194420661371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861.8437318983531</v>
      </c>
      <c r="S35" s="437">
        <f t="shared" si="12"/>
        <v>5271.1972789545789</v>
      </c>
      <c r="T35" s="842">
        <f t="shared" ref="T35:T40" si="20">SUM(V35:AE35)</f>
        <v>450.51638789840911</v>
      </c>
      <c r="U35" s="437">
        <f t="shared" si="18"/>
        <v>2222.5</v>
      </c>
      <c r="V35" s="844">
        <f t="shared" si="18"/>
        <v>0</v>
      </c>
      <c r="W35" s="433">
        <f t="shared" si="18"/>
        <v>18.961222771546744</v>
      </c>
      <c r="X35" s="433">
        <f t="shared" si="18"/>
        <v>29.932116424929493</v>
      </c>
      <c r="Y35" s="433">
        <f t="shared" si="18"/>
        <v>4.1961969359032771</v>
      </c>
      <c r="Z35" s="433">
        <f t="shared" si="18"/>
        <v>35.789425958041448</v>
      </c>
      <c r="AA35" s="433">
        <f t="shared" si="18"/>
        <v>160.76738499052911</v>
      </c>
      <c r="AB35" s="433">
        <f t="shared" si="18"/>
        <v>19.793666698102459</v>
      </c>
      <c r="AC35" s="433">
        <f t="shared" si="18"/>
        <v>9.3588593829097828</v>
      </c>
      <c r="AD35" s="433">
        <f t="shared" si="18"/>
        <v>50.626181655837108</v>
      </c>
      <c r="AE35" s="846">
        <f t="shared" si="18"/>
        <v>121.09133308060966</v>
      </c>
      <c r="AF35" s="434">
        <f t="shared" si="18"/>
        <v>269.30787982245636</v>
      </c>
      <c r="AG35" s="434">
        <f t="shared" si="18"/>
        <v>406.98202445588214</v>
      </c>
      <c r="AH35" s="434">
        <f t="shared" si="18"/>
        <v>179.53229445513304</v>
      </c>
      <c r="AI35" s="437">
        <f t="shared" si="18"/>
        <v>6.0215331648814461</v>
      </c>
      <c r="AJ35" s="606"/>
      <c r="AK35" s="753"/>
      <c r="AL35" s="847"/>
      <c r="AM35" s="55">
        <f t="shared" si="14"/>
        <v>16372.538536713935</v>
      </c>
      <c r="AN35" s="56"/>
      <c r="AO35" s="57"/>
      <c r="AP35" s="58">
        <f t="shared" si="8"/>
        <v>100</v>
      </c>
      <c r="AQ35" s="652">
        <f t="shared" si="9"/>
        <v>0</v>
      </c>
    </row>
    <row r="36" spans="1:50" ht="26.25" customHeight="1" x14ac:dyDescent="0.2">
      <c r="A36" s="761"/>
      <c r="B36" s="151" t="s">
        <v>48</v>
      </c>
      <c r="C36" s="340">
        <f>C35</f>
        <v>0</v>
      </c>
      <c r="D36" s="340"/>
      <c r="E36" s="434">
        <f t="shared" si="17"/>
        <v>2750.5948219029142</v>
      </c>
      <c r="F36" s="434">
        <f t="shared" si="17"/>
        <v>639.94362807464188</v>
      </c>
      <c r="G36" s="340">
        <f t="shared" si="17"/>
        <v>0</v>
      </c>
      <c r="H36" s="340">
        <f t="shared" si="17"/>
        <v>269.25125098391521</v>
      </c>
      <c r="I36" s="340">
        <f t="shared" si="17"/>
        <v>0</v>
      </c>
      <c r="J36" s="19">
        <f t="shared" si="17"/>
        <v>0</v>
      </c>
      <c r="K36" s="434">
        <f t="shared" si="17"/>
        <v>381.90488712188534</v>
      </c>
      <c r="L36" s="434">
        <f t="shared" si="17"/>
        <v>351.96710781310168</v>
      </c>
      <c r="M36" s="434">
        <f t="shared" si="17"/>
        <v>3172.8194420661371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861.8437318983531</v>
      </c>
      <c r="S36" s="437">
        <f>S35</f>
        <v>5271.1972789545789</v>
      </c>
      <c r="T36" s="842">
        <f t="shared" si="20"/>
        <v>450.51638789840911</v>
      </c>
      <c r="U36" s="437">
        <f t="shared" si="18"/>
        <v>2222.5</v>
      </c>
      <c r="V36" s="844">
        <f t="shared" si="18"/>
        <v>0</v>
      </c>
      <c r="W36" s="433">
        <f t="shared" si="18"/>
        <v>18.961222771546744</v>
      </c>
      <c r="X36" s="433">
        <f t="shared" si="18"/>
        <v>29.932116424929493</v>
      </c>
      <c r="Y36" s="433">
        <f t="shared" si="18"/>
        <v>4.1961969359032771</v>
      </c>
      <c r="Z36" s="433">
        <f t="shared" si="18"/>
        <v>35.789425958041448</v>
      </c>
      <c r="AA36" s="433">
        <f t="shared" si="18"/>
        <v>160.76738499052911</v>
      </c>
      <c r="AB36" s="433">
        <f t="shared" si="18"/>
        <v>19.793666698102459</v>
      </c>
      <c r="AC36" s="433">
        <f t="shared" si="18"/>
        <v>9.3588593829097828</v>
      </c>
      <c r="AD36" s="433">
        <f t="shared" si="18"/>
        <v>50.626181655837108</v>
      </c>
      <c r="AE36" s="846">
        <f t="shared" si="18"/>
        <v>121.09133308060966</v>
      </c>
      <c r="AF36" s="434">
        <f t="shared" si="18"/>
        <v>269.30787982245636</v>
      </c>
      <c r="AG36" s="434">
        <f t="shared" si="18"/>
        <v>406.98202445588214</v>
      </c>
      <c r="AH36" s="434">
        <f t="shared" si="18"/>
        <v>179.53229445513304</v>
      </c>
      <c r="AI36" s="437">
        <f t="shared" si="18"/>
        <v>6.0215331648814461</v>
      </c>
      <c r="AJ36" s="606"/>
      <c r="AK36" s="753"/>
      <c r="AL36" s="847"/>
      <c r="AM36" s="55">
        <f t="shared" si="14"/>
        <v>16372.538536713935</v>
      </c>
      <c r="AN36" s="56"/>
      <c r="AO36" s="57"/>
      <c r="AP36" s="58">
        <f>(AM36*100)/(AM36+AQ36)</f>
        <v>100</v>
      </c>
      <c r="AQ36" s="652">
        <f t="shared" si="9"/>
        <v>0</v>
      </c>
    </row>
    <row r="37" spans="1:50" ht="26.25" customHeight="1" x14ac:dyDescent="0.2">
      <c r="A37" s="761"/>
      <c r="B37" s="152" t="s">
        <v>49</v>
      </c>
      <c r="C37" s="340">
        <f>C36</f>
        <v>0</v>
      </c>
      <c r="D37" s="340"/>
      <c r="E37" s="434">
        <f t="shared" si="17"/>
        <v>2750.5948219029142</v>
      </c>
      <c r="F37" s="434">
        <f t="shared" si="17"/>
        <v>639.94362807464188</v>
      </c>
      <c r="G37" s="340">
        <f t="shared" si="17"/>
        <v>0</v>
      </c>
      <c r="H37" s="340">
        <f t="shared" si="17"/>
        <v>269.25125098391521</v>
      </c>
      <c r="I37" s="340">
        <f t="shared" si="17"/>
        <v>0</v>
      </c>
      <c r="J37" s="19">
        <f t="shared" si="17"/>
        <v>0</v>
      </c>
      <c r="K37" s="434">
        <f t="shared" si="17"/>
        <v>381.90488712188534</v>
      </c>
      <c r="L37" s="434">
        <f t="shared" si="17"/>
        <v>351.96710781310168</v>
      </c>
      <c r="M37" s="434">
        <f t="shared" si="17"/>
        <v>3172.8194420661371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861.8437318983531</v>
      </c>
      <c r="S37" s="437">
        <f>S36</f>
        <v>5271.1972789545789</v>
      </c>
      <c r="T37" s="842">
        <f t="shared" si="20"/>
        <v>450.51638789840911</v>
      </c>
      <c r="U37" s="437">
        <f t="shared" si="18"/>
        <v>2222.5</v>
      </c>
      <c r="V37" s="844">
        <f t="shared" si="18"/>
        <v>0</v>
      </c>
      <c r="W37" s="433">
        <f t="shared" si="18"/>
        <v>18.961222771546744</v>
      </c>
      <c r="X37" s="433">
        <f t="shared" si="18"/>
        <v>29.932116424929493</v>
      </c>
      <c r="Y37" s="433">
        <f t="shared" si="18"/>
        <v>4.1961969359032771</v>
      </c>
      <c r="Z37" s="433">
        <f t="shared" si="18"/>
        <v>35.789425958041448</v>
      </c>
      <c r="AA37" s="433">
        <f t="shared" si="18"/>
        <v>160.76738499052911</v>
      </c>
      <c r="AB37" s="433">
        <f t="shared" si="18"/>
        <v>19.793666698102459</v>
      </c>
      <c r="AC37" s="433">
        <f t="shared" si="18"/>
        <v>9.3588593829097828</v>
      </c>
      <c r="AD37" s="433">
        <f t="shared" si="18"/>
        <v>50.626181655837108</v>
      </c>
      <c r="AE37" s="846">
        <f t="shared" si="18"/>
        <v>121.09133308060966</v>
      </c>
      <c r="AF37" s="434">
        <f t="shared" si="18"/>
        <v>269.30787982245636</v>
      </c>
      <c r="AG37" s="434">
        <f t="shared" si="18"/>
        <v>406.98202445588214</v>
      </c>
      <c r="AH37" s="434">
        <f t="shared" si="18"/>
        <v>179.53229445513304</v>
      </c>
      <c r="AI37" s="437">
        <f t="shared" si="18"/>
        <v>6.0215331648814461</v>
      </c>
      <c r="AJ37" s="606"/>
      <c r="AK37" s="753"/>
      <c r="AL37" s="847"/>
      <c r="AM37" s="55">
        <f t="shared" si="14"/>
        <v>16372.538536713935</v>
      </c>
      <c r="AN37" s="56"/>
      <c r="AO37" s="57"/>
      <c r="AP37" s="58">
        <f>(AM37*100)/(AM37+AQ37)</f>
        <v>100</v>
      </c>
      <c r="AQ37" s="652">
        <f>AN37+AO37</f>
        <v>0</v>
      </c>
    </row>
    <row r="38" spans="1:50" ht="26.25" customHeight="1" x14ac:dyDescent="0.2">
      <c r="A38" s="761"/>
      <c r="B38" s="152" t="s">
        <v>50</v>
      </c>
      <c r="C38" s="340">
        <f>C37</f>
        <v>0</v>
      </c>
      <c r="D38" s="340"/>
      <c r="E38" s="434">
        <f t="shared" si="17"/>
        <v>2750.5948219029142</v>
      </c>
      <c r="F38" s="434">
        <f t="shared" si="17"/>
        <v>639.94362807464188</v>
      </c>
      <c r="G38" s="340">
        <f t="shared" si="17"/>
        <v>0</v>
      </c>
      <c r="H38" s="340">
        <f t="shared" si="17"/>
        <v>269.25125098391521</v>
      </c>
      <c r="I38" s="340">
        <f t="shared" si="17"/>
        <v>0</v>
      </c>
      <c r="J38" s="19">
        <f t="shared" si="17"/>
        <v>0</v>
      </c>
      <c r="K38" s="434">
        <f t="shared" si="17"/>
        <v>381.90488712188534</v>
      </c>
      <c r="L38" s="434">
        <f t="shared" si="17"/>
        <v>351.96710781310168</v>
      </c>
      <c r="M38" s="434">
        <f t="shared" si="17"/>
        <v>3172.8194420661371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861.8437318983531</v>
      </c>
      <c r="S38" s="437">
        <f>S37</f>
        <v>5271.1972789545789</v>
      </c>
      <c r="T38" s="842">
        <f t="shared" si="20"/>
        <v>450.51638789840911</v>
      </c>
      <c r="U38" s="437">
        <f t="shared" si="18"/>
        <v>2222.5</v>
      </c>
      <c r="V38" s="844">
        <f t="shared" si="18"/>
        <v>0</v>
      </c>
      <c r="W38" s="433">
        <f t="shared" si="18"/>
        <v>18.961222771546744</v>
      </c>
      <c r="X38" s="433">
        <f t="shared" si="18"/>
        <v>29.932116424929493</v>
      </c>
      <c r="Y38" s="433">
        <f t="shared" si="18"/>
        <v>4.1961969359032771</v>
      </c>
      <c r="Z38" s="433">
        <f t="shared" si="18"/>
        <v>35.789425958041448</v>
      </c>
      <c r="AA38" s="433">
        <f t="shared" si="18"/>
        <v>160.76738499052911</v>
      </c>
      <c r="AB38" s="433">
        <f t="shared" si="18"/>
        <v>19.793666698102459</v>
      </c>
      <c r="AC38" s="433">
        <f t="shared" si="18"/>
        <v>9.3588593829097828</v>
      </c>
      <c r="AD38" s="433">
        <f t="shared" si="18"/>
        <v>50.626181655837108</v>
      </c>
      <c r="AE38" s="846">
        <f t="shared" si="18"/>
        <v>121.09133308060966</v>
      </c>
      <c r="AF38" s="434">
        <f t="shared" si="18"/>
        <v>269.30787982245636</v>
      </c>
      <c r="AG38" s="434">
        <f t="shared" si="18"/>
        <v>406.98202445588214</v>
      </c>
      <c r="AH38" s="434">
        <f t="shared" si="18"/>
        <v>179.53229445513304</v>
      </c>
      <c r="AI38" s="437">
        <f t="shared" si="18"/>
        <v>6.0215331648814461</v>
      </c>
      <c r="AJ38" s="606"/>
      <c r="AK38" s="753"/>
      <c r="AL38" s="847"/>
      <c r="AM38" s="55">
        <f t="shared" si="14"/>
        <v>16372.538536713935</v>
      </c>
      <c r="AN38" s="56"/>
      <c r="AO38" s="57"/>
      <c r="AP38" s="58">
        <f t="shared" si="8"/>
        <v>100</v>
      </c>
      <c r="AQ38" s="652">
        <f t="shared" si="9"/>
        <v>0</v>
      </c>
    </row>
    <row r="39" spans="1:50" ht="26.25" customHeight="1" x14ac:dyDescent="0.2">
      <c r="A39" s="761"/>
      <c r="B39" s="151" t="s">
        <v>51</v>
      </c>
      <c r="C39" s="340">
        <f>C38</f>
        <v>0</v>
      </c>
      <c r="D39" s="340"/>
      <c r="E39" s="434">
        <f t="shared" ref="E39:Q39" si="21">E38</f>
        <v>2750.5948219029142</v>
      </c>
      <c r="F39" s="434">
        <f t="shared" si="21"/>
        <v>639.94362807464188</v>
      </c>
      <c r="G39" s="340">
        <f t="shared" si="21"/>
        <v>0</v>
      </c>
      <c r="H39" s="340">
        <f t="shared" si="21"/>
        <v>269.25125098391521</v>
      </c>
      <c r="I39" s="340">
        <f t="shared" si="21"/>
        <v>0</v>
      </c>
      <c r="J39" s="19">
        <f t="shared" si="21"/>
        <v>0</v>
      </c>
      <c r="K39" s="434">
        <f t="shared" si="21"/>
        <v>381.90488712188534</v>
      </c>
      <c r="L39" s="434">
        <f t="shared" si="21"/>
        <v>351.96710781310168</v>
      </c>
      <c r="M39" s="434">
        <f t="shared" si="21"/>
        <v>3172.8194420661371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861.8437318983531</v>
      </c>
      <c r="S39" s="437">
        <f>S38</f>
        <v>5271.1972789545789</v>
      </c>
      <c r="T39" s="842">
        <f t="shared" si="20"/>
        <v>450.51638789840911</v>
      </c>
      <c r="U39" s="437">
        <f t="shared" ref="U39:AI39" si="22">U38</f>
        <v>2222.5</v>
      </c>
      <c r="V39" s="844">
        <f t="shared" si="22"/>
        <v>0</v>
      </c>
      <c r="W39" s="433">
        <f t="shared" si="22"/>
        <v>18.961222771546744</v>
      </c>
      <c r="X39" s="433">
        <f t="shared" si="22"/>
        <v>29.932116424929493</v>
      </c>
      <c r="Y39" s="433">
        <f t="shared" si="22"/>
        <v>4.1961969359032771</v>
      </c>
      <c r="Z39" s="433">
        <f t="shared" si="22"/>
        <v>35.789425958041448</v>
      </c>
      <c r="AA39" s="433">
        <f t="shared" si="22"/>
        <v>160.76738499052911</v>
      </c>
      <c r="AB39" s="433">
        <f t="shared" si="22"/>
        <v>19.793666698102459</v>
      </c>
      <c r="AC39" s="433">
        <f t="shared" si="22"/>
        <v>9.3588593829097828</v>
      </c>
      <c r="AD39" s="433">
        <f t="shared" si="22"/>
        <v>50.626181655837108</v>
      </c>
      <c r="AE39" s="846">
        <f t="shared" si="22"/>
        <v>121.09133308060966</v>
      </c>
      <c r="AF39" s="434">
        <f t="shared" si="22"/>
        <v>269.30787982245636</v>
      </c>
      <c r="AG39" s="434">
        <f t="shared" si="22"/>
        <v>406.98202445588214</v>
      </c>
      <c r="AH39" s="434">
        <f t="shared" si="22"/>
        <v>179.53229445513304</v>
      </c>
      <c r="AI39" s="437">
        <f t="shared" si="22"/>
        <v>6.0215331648814461</v>
      </c>
      <c r="AJ39" s="606"/>
      <c r="AK39" s="753"/>
      <c r="AL39" s="847"/>
      <c r="AM39" s="55">
        <f t="shared" si="14"/>
        <v>16372.538536713935</v>
      </c>
      <c r="AN39" s="56"/>
      <c r="AO39" s="57"/>
      <c r="AP39" s="58">
        <f t="shared" si="8"/>
        <v>100</v>
      </c>
      <c r="AQ39" s="652">
        <f>AN39+AO39</f>
        <v>0</v>
      </c>
    </row>
    <row r="40" spans="1:50" ht="26.25" customHeight="1" thickBot="1" x14ac:dyDescent="0.25">
      <c r="A40" s="761"/>
      <c r="B40" s="153" t="s">
        <v>52</v>
      </c>
      <c r="C40" s="340">
        <f>C39</f>
        <v>0</v>
      </c>
      <c r="D40" s="340"/>
      <c r="E40" s="434">
        <f t="shared" ref="E40:Q40" si="23">E39</f>
        <v>2750.5948219029142</v>
      </c>
      <c r="F40" s="434">
        <f t="shared" si="23"/>
        <v>639.94362807464188</v>
      </c>
      <c r="G40" s="340">
        <f t="shared" si="23"/>
        <v>0</v>
      </c>
      <c r="H40" s="340">
        <f t="shared" si="23"/>
        <v>269.25125098391521</v>
      </c>
      <c r="I40" s="340">
        <f t="shared" si="23"/>
        <v>0</v>
      </c>
      <c r="J40" s="19">
        <f t="shared" si="23"/>
        <v>0</v>
      </c>
      <c r="K40" s="434">
        <f t="shared" si="23"/>
        <v>381.90488712188534</v>
      </c>
      <c r="L40" s="434">
        <f t="shared" si="23"/>
        <v>351.96710781310168</v>
      </c>
      <c r="M40" s="434">
        <f t="shared" si="23"/>
        <v>3172.8194420661371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861.8437318983531</v>
      </c>
      <c r="S40" s="437">
        <f>S39</f>
        <v>5271.1972789545789</v>
      </c>
      <c r="T40" s="842">
        <f t="shared" si="20"/>
        <v>450.51638789840911</v>
      </c>
      <c r="U40" s="437">
        <f t="shared" ref="U40:AI40" si="24">U39</f>
        <v>2222.5</v>
      </c>
      <c r="V40" s="844">
        <f t="shared" si="24"/>
        <v>0</v>
      </c>
      <c r="W40" s="433">
        <f t="shared" si="24"/>
        <v>18.961222771546744</v>
      </c>
      <c r="X40" s="433">
        <f t="shared" si="24"/>
        <v>29.932116424929493</v>
      </c>
      <c r="Y40" s="433">
        <f t="shared" si="24"/>
        <v>4.1961969359032771</v>
      </c>
      <c r="Z40" s="433">
        <f t="shared" si="24"/>
        <v>35.789425958041448</v>
      </c>
      <c r="AA40" s="433">
        <f t="shared" si="24"/>
        <v>160.76738499052911</v>
      </c>
      <c r="AB40" s="433">
        <f t="shared" si="24"/>
        <v>19.793666698102459</v>
      </c>
      <c r="AC40" s="433">
        <f t="shared" si="24"/>
        <v>9.3588593829097828</v>
      </c>
      <c r="AD40" s="433">
        <f t="shared" si="24"/>
        <v>50.626181655837108</v>
      </c>
      <c r="AE40" s="846">
        <f t="shared" si="24"/>
        <v>121.09133308060966</v>
      </c>
      <c r="AF40" s="434">
        <f t="shared" si="24"/>
        <v>269.30787982245636</v>
      </c>
      <c r="AG40" s="434">
        <f t="shared" si="24"/>
        <v>406.98202445588214</v>
      </c>
      <c r="AH40" s="434">
        <f t="shared" si="24"/>
        <v>179.53229445513304</v>
      </c>
      <c r="AI40" s="437">
        <f t="shared" si="24"/>
        <v>6.0215331648814461</v>
      </c>
      <c r="AJ40" s="606"/>
      <c r="AK40" s="753"/>
      <c r="AL40" s="847"/>
      <c r="AM40" s="55">
        <f t="shared" si="14"/>
        <v>16372.538536713935</v>
      </c>
      <c r="AN40" s="112"/>
      <c r="AO40" s="113"/>
      <c r="AP40" s="65">
        <f t="shared" si="8"/>
        <v>100</v>
      </c>
      <c r="AQ40" s="654">
        <f t="shared" si="9"/>
        <v>0</v>
      </c>
    </row>
    <row r="41" spans="1:50" ht="26.25" customHeight="1" thickBot="1" x14ac:dyDescent="0.25">
      <c r="A41" s="761"/>
      <c r="B41" s="265" t="s">
        <v>53</v>
      </c>
      <c r="C41" s="903">
        <f t="shared" ref="C41:AL41" si="25">SUM(C29:C40)</f>
        <v>0</v>
      </c>
      <c r="D41" s="446"/>
      <c r="E41" s="115">
        <f t="shared" si="25"/>
        <v>33007.137862834978</v>
      </c>
      <c r="F41" s="115">
        <f t="shared" si="25"/>
        <v>7679.3235368957039</v>
      </c>
      <c r="G41" s="435">
        <f t="shared" si="25"/>
        <v>0</v>
      </c>
      <c r="H41" s="191">
        <f t="shared" si="25"/>
        <v>3231.0150118069828</v>
      </c>
      <c r="I41" s="191">
        <f t="shared" si="25"/>
        <v>0</v>
      </c>
      <c r="J41" s="195">
        <f>SUM(J29:J40)</f>
        <v>0</v>
      </c>
      <c r="K41" s="115">
        <f t="shared" si="25"/>
        <v>4582.8586454626238</v>
      </c>
      <c r="L41" s="115">
        <f t="shared" si="25"/>
        <v>4223.6052937572213</v>
      </c>
      <c r="M41" s="115">
        <f t="shared" si="25"/>
        <v>38073.833304793654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10342.124782780236</v>
      </c>
      <c r="S41" s="118">
        <f t="shared" si="25"/>
        <v>63254.367347454936</v>
      </c>
      <c r="T41" s="843">
        <f>SUM(T29:T40)</f>
        <v>5406.1966547809097</v>
      </c>
      <c r="U41" s="841">
        <f t="shared" si="25"/>
        <v>26670</v>
      </c>
      <c r="V41" s="706">
        <f t="shared" si="25"/>
        <v>0</v>
      </c>
      <c r="W41" s="119">
        <f t="shared" si="25"/>
        <v>227.53467325856093</v>
      </c>
      <c r="X41" s="119">
        <f t="shared" si="25"/>
        <v>359.18539709915399</v>
      </c>
      <c r="Y41" s="119">
        <f t="shared" si="25"/>
        <v>50.354363230839311</v>
      </c>
      <c r="Z41" s="119">
        <f t="shared" si="25"/>
        <v>429.47311149649727</v>
      </c>
      <c r="AA41" s="119">
        <f t="shared" si="25"/>
        <v>1929.2086198863492</v>
      </c>
      <c r="AB41" s="119">
        <f t="shared" si="25"/>
        <v>237.52400037722956</v>
      </c>
      <c r="AC41" s="119">
        <f t="shared" si="25"/>
        <v>112.3063125949174</v>
      </c>
      <c r="AD41" s="119">
        <f t="shared" si="25"/>
        <v>607.51417987004527</v>
      </c>
      <c r="AE41" s="121">
        <f t="shared" si="25"/>
        <v>1453.0959969673161</v>
      </c>
      <c r="AF41" s="183">
        <f t="shared" si="25"/>
        <v>3231.6945578694772</v>
      </c>
      <c r="AG41" s="120">
        <f t="shared" si="25"/>
        <v>4883.7842934705868</v>
      </c>
      <c r="AH41" s="120">
        <f t="shared" si="25"/>
        <v>2154.3875334615964</v>
      </c>
      <c r="AI41" s="183">
        <f t="shared" si="25"/>
        <v>72.258397978577349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14"/>
        <v>196470.46244056727</v>
      </c>
      <c r="AN41" s="122">
        <f>SUM(AN29:AN40)</f>
        <v>0</v>
      </c>
      <c r="AO41" s="123">
        <f>SUM(AO29:AO40)</f>
        <v>0</v>
      </c>
      <c r="AP41" s="68">
        <f t="shared" si="8"/>
        <v>100</v>
      </c>
      <c r="AQ41" s="124">
        <f t="shared" si="9"/>
        <v>0</v>
      </c>
    </row>
    <row r="42" spans="1:50" ht="36" customHeight="1" thickBot="1" x14ac:dyDescent="0.25">
      <c r="A42" s="762"/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1:50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</row>
    <row r="44" spans="1:50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1:50" ht="20.25" x14ac:dyDescent="0.3">
      <c r="B45" s="1067" t="str">
        <f>B3</f>
        <v>RACCOLTA DIFFERENZIATA ANNO 2023 -LA CASSA.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1:50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1:50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1:50" ht="90.75" thickTop="1" thickBot="1" x14ac:dyDescent="0.25">
      <c r="B48" s="1070" t="s">
        <v>80</v>
      </c>
      <c r="C48" s="155" t="s">
        <v>4</v>
      </c>
      <c r="D48" s="600" t="s">
        <v>176</v>
      </c>
      <c r="E48" s="156" t="s">
        <v>5</v>
      </c>
      <c r="F48" s="157" t="s">
        <v>6</v>
      </c>
      <c r="G48" s="158" t="s">
        <v>7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3.25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3"/>
      <c r="AG50" s="503"/>
      <c r="AH50" s="503"/>
      <c r="AI50" s="503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6">(AM50*100)/(AM50+AQ50)</f>
        <v>#DIV/0!</v>
      </c>
      <c r="AQ50" s="59">
        <f t="shared" ref="AQ50:AQ57" si="27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28">SUM(AF51:AI51)</f>
        <v>0</v>
      </c>
      <c r="S51" s="220"/>
      <c r="T51" s="315">
        <f t="shared" ref="T51:T61" si="29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2" si="30">SUM(C51:U51)</f>
        <v>0</v>
      </c>
      <c r="AN51" s="56"/>
      <c r="AO51" s="57"/>
      <c r="AP51" s="58" t="e">
        <f t="shared" si="26"/>
        <v>#DIV/0!</v>
      </c>
      <c r="AQ51" s="59">
        <f t="shared" si="27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28"/>
        <v>0</v>
      </c>
      <c r="S52" s="220"/>
      <c r="T52" s="315">
        <f t="shared" si="29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0"/>
        <v>0</v>
      </c>
      <c r="AN52" s="56"/>
      <c r="AO52" s="57"/>
      <c r="AP52" s="58" t="e">
        <f t="shared" si="26"/>
        <v>#DIV/0!</v>
      </c>
      <c r="AQ52" s="59">
        <f t="shared" si="27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28"/>
        <v>0</v>
      </c>
      <c r="S53" s="220"/>
      <c r="T53" s="315">
        <f t="shared" si="29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0"/>
        <v>0</v>
      </c>
      <c r="AN53" s="56"/>
      <c r="AO53" s="57"/>
      <c r="AP53" s="58" t="e">
        <f t="shared" si="26"/>
        <v>#DIV/0!</v>
      </c>
      <c r="AQ53" s="59">
        <f t="shared" si="27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28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0"/>
        <v>0</v>
      </c>
      <c r="AN54" s="56"/>
      <c r="AO54" s="57"/>
      <c r="AP54" s="58" t="e">
        <f t="shared" si="26"/>
        <v>#DIV/0!</v>
      </c>
      <c r="AQ54" s="59">
        <f t="shared" si="27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28"/>
        <v>0</v>
      </c>
      <c r="S55" s="220"/>
      <c r="T55" s="315">
        <f t="shared" si="29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0"/>
        <v>0</v>
      </c>
      <c r="AN55" s="61"/>
      <c r="AO55" s="62"/>
      <c r="AP55" s="63" t="e">
        <f t="shared" si="26"/>
        <v>#DIV/0!</v>
      </c>
      <c r="AQ55" s="64">
        <f t="shared" si="27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28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0"/>
        <v>0</v>
      </c>
      <c r="AN56" s="56"/>
      <c r="AO56" s="57"/>
      <c r="AP56" s="58" t="e">
        <f t="shared" si="26"/>
        <v>#DIV/0!</v>
      </c>
      <c r="AQ56" s="59">
        <f t="shared" si="27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28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0"/>
        <v>0</v>
      </c>
      <c r="AN57" s="56"/>
      <c r="AO57" s="57"/>
      <c r="AP57" s="58" t="e">
        <f t="shared" ref="AP57:AP62" si="31">(AM57*100)/(AM57+AQ57)</f>
        <v>#DIV/0!</v>
      </c>
      <c r="AQ57" s="59">
        <f t="shared" si="27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28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30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28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30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28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30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17791</v>
      </c>
      <c r="L61" s="307"/>
      <c r="M61" s="309"/>
      <c r="N61" s="307"/>
      <c r="O61" s="307"/>
      <c r="P61" s="330"/>
      <c r="Q61" s="330"/>
      <c r="R61" s="304">
        <f t="shared" si="28"/>
        <v>153</v>
      </c>
      <c r="S61" s="310"/>
      <c r="T61" s="315">
        <f t="shared" si="29"/>
        <v>478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478</v>
      </c>
      <c r="AE61" s="311">
        <v>0</v>
      </c>
      <c r="AF61" s="503"/>
      <c r="AG61" s="503">
        <v>153</v>
      </c>
      <c r="AH61" s="503"/>
      <c r="AI61" s="503"/>
      <c r="AJ61" s="312"/>
      <c r="AK61" s="313"/>
      <c r="AL61" s="314"/>
      <c r="AM61" s="221">
        <f t="shared" si="30"/>
        <v>18422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 t="shared" si="32"/>
        <v>0</v>
      </c>
      <c r="K62" s="115">
        <f t="shared" si="32"/>
        <v>17791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153</v>
      </c>
      <c r="S62" s="116">
        <f>SUM(S50:S61)</f>
        <v>0</v>
      </c>
      <c r="T62" s="117">
        <f>SUM(T50:T61)</f>
        <v>478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478</v>
      </c>
      <c r="AE62" s="184">
        <f t="shared" si="33"/>
        <v>0</v>
      </c>
      <c r="AF62" s="184">
        <f t="shared" si="33"/>
        <v>0</v>
      </c>
      <c r="AG62" s="184">
        <f t="shared" si="33"/>
        <v>153</v>
      </c>
      <c r="AH62" s="184">
        <f t="shared" si="33"/>
        <v>0</v>
      </c>
      <c r="AI62" s="184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221">
        <f t="shared" si="30"/>
        <v>18422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/>
      <c r="E63" s="41">
        <v>0.83473379629629629</v>
      </c>
      <c r="F63" s="41" t="s">
        <v>55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57</v>
      </c>
      <c r="M63" s="41">
        <v>0.83446759259259251</v>
      </c>
      <c r="N63" s="41">
        <v>0.83415509259259257</v>
      </c>
      <c r="O63" s="41" t="s">
        <v>58</v>
      </c>
      <c r="P63" s="41" t="s">
        <v>214</v>
      </c>
      <c r="Q63" s="41">
        <v>0.6257638888888889</v>
      </c>
      <c r="R63" s="41"/>
      <c r="S63" s="43">
        <v>0.83549768518518519</v>
      </c>
      <c r="T63" s="44"/>
      <c r="U63" s="45">
        <v>0.70906250000000004</v>
      </c>
      <c r="V63" s="634" t="s">
        <v>223</v>
      </c>
      <c r="W63" s="634">
        <v>0.83439814814814817</v>
      </c>
      <c r="X63" s="634" t="s">
        <v>224</v>
      </c>
      <c r="Y63" s="634" t="s">
        <v>225</v>
      </c>
      <c r="Z63" s="634" t="s">
        <v>195</v>
      </c>
      <c r="AA63" s="634" t="s">
        <v>172</v>
      </c>
      <c r="AB63" s="634">
        <v>0.62581018518518516</v>
      </c>
      <c r="AC63" s="634" t="s">
        <v>226</v>
      </c>
      <c r="AD63" s="634" t="s">
        <v>180</v>
      </c>
      <c r="AE63" s="634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2023 -LA CASSA.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80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7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1.75" customHeight="1" x14ac:dyDescent="0.2">
      <c r="B72" s="150" t="s">
        <v>41</v>
      </c>
      <c r="C72" s="261">
        <f t="shared" ref="C72:Q72" si="34">C29+C8+C50</f>
        <v>6120</v>
      </c>
      <c r="D72" s="261">
        <f t="shared" si="34"/>
        <v>0</v>
      </c>
      <c r="E72" s="79">
        <f t="shared" si="34"/>
        <v>3170.5948219029142</v>
      </c>
      <c r="F72" s="524">
        <f t="shared" si="34"/>
        <v>4479.9436280746422</v>
      </c>
      <c r="G72" s="524">
        <f t="shared" si="34"/>
        <v>1510</v>
      </c>
      <c r="H72" s="524">
        <f t="shared" si="34"/>
        <v>4699.2512509839153</v>
      </c>
      <c r="I72" s="524">
        <f t="shared" si="34"/>
        <v>0</v>
      </c>
      <c r="J72" s="524">
        <f t="shared" si="34"/>
        <v>0</v>
      </c>
      <c r="K72" s="524">
        <f t="shared" si="34"/>
        <v>381.90488712188534</v>
      </c>
      <c r="L72" s="524">
        <f t="shared" si="34"/>
        <v>351.96710781310168</v>
      </c>
      <c r="M72" s="524">
        <f t="shared" si="34"/>
        <v>3232.8194420661371</v>
      </c>
      <c r="N72" s="524">
        <f t="shared" si="34"/>
        <v>260</v>
      </c>
      <c r="O72" s="524">
        <f t="shared" si="34"/>
        <v>0</v>
      </c>
      <c r="P72" s="524">
        <f t="shared" si="34"/>
        <v>2300</v>
      </c>
      <c r="Q72" s="524">
        <f t="shared" si="34"/>
        <v>0</v>
      </c>
      <c r="R72" s="524">
        <f>SUM(AF72:AI72)</f>
        <v>861.8437318983531</v>
      </c>
      <c r="S72" s="665">
        <f t="shared" ref="S72:S83" si="35">S29+S8+S50</f>
        <v>5381.1972789545789</v>
      </c>
      <c r="T72" s="867">
        <f>SUM(V72:AE72)</f>
        <v>450.51638789840911</v>
      </c>
      <c r="U72" s="864">
        <f t="shared" ref="U72:AL72" si="36">U29+U8+U50</f>
        <v>2222.5</v>
      </c>
      <c r="V72" s="860">
        <f t="shared" si="36"/>
        <v>0</v>
      </c>
      <c r="W72" s="666">
        <f t="shared" si="36"/>
        <v>18.961222771546744</v>
      </c>
      <c r="X72" s="666">
        <f t="shared" si="36"/>
        <v>29.932116424929493</v>
      </c>
      <c r="Y72" s="666">
        <f t="shared" si="36"/>
        <v>4.1961969359032771</v>
      </c>
      <c r="Z72" s="666">
        <f t="shared" si="36"/>
        <v>35.789425958041448</v>
      </c>
      <c r="AA72" s="666">
        <f t="shared" si="36"/>
        <v>160.76738499052911</v>
      </c>
      <c r="AB72" s="666">
        <f t="shared" si="36"/>
        <v>19.793666698102459</v>
      </c>
      <c r="AC72" s="666">
        <f t="shared" si="36"/>
        <v>9.3588593829097828</v>
      </c>
      <c r="AD72" s="666">
        <f t="shared" si="36"/>
        <v>50.626181655837108</v>
      </c>
      <c r="AE72" s="861">
        <f t="shared" si="36"/>
        <v>121.09133308060966</v>
      </c>
      <c r="AF72" s="855">
        <f t="shared" si="36"/>
        <v>269.30787982245636</v>
      </c>
      <c r="AG72" s="688">
        <f t="shared" si="36"/>
        <v>406.98202445588214</v>
      </c>
      <c r="AH72" s="688">
        <f t="shared" si="36"/>
        <v>179.53229445513304</v>
      </c>
      <c r="AI72" s="689">
        <f t="shared" si="36"/>
        <v>6.0215331648814461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3" si="37">SUM(C72:S72)+T72+U72+AJ72+AK72+AL72</f>
        <v>35422.538536713939</v>
      </c>
      <c r="AN72" s="668">
        <f t="shared" ref="AN72:AO83" si="38">AN8</f>
        <v>25245</v>
      </c>
      <c r="AO72" s="669">
        <f t="shared" si="38"/>
        <v>0</v>
      </c>
      <c r="AP72" s="690">
        <f t="shared" ref="AP72:AP84" si="39">(AM72*100)/(AM72+AQ72)</f>
        <v>58.387960664132464</v>
      </c>
      <c r="AQ72" s="691">
        <f t="shared" ref="AQ72:AQ84" si="40">AN72+AO72</f>
        <v>25245</v>
      </c>
    </row>
    <row r="73" spans="2:43" ht="26.25" customHeight="1" x14ac:dyDescent="0.2">
      <c r="B73" s="151" t="s">
        <v>42</v>
      </c>
      <c r="C73" s="17">
        <f t="shared" ref="C73:Q73" si="41">C30+C9+C51</f>
        <v>4340</v>
      </c>
      <c r="D73" s="94">
        <f t="shared" si="41"/>
        <v>0</v>
      </c>
      <c r="E73" s="18">
        <f t="shared" si="41"/>
        <v>2750.5948219029142</v>
      </c>
      <c r="F73" s="18">
        <f t="shared" si="41"/>
        <v>3739.9436280746418</v>
      </c>
      <c r="G73" s="18">
        <f t="shared" si="41"/>
        <v>600</v>
      </c>
      <c r="H73" s="18">
        <f t="shared" si="41"/>
        <v>6729.2512509839153</v>
      </c>
      <c r="I73" s="18">
        <f t="shared" si="41"/>
        <v>0</v>
      </c>
      <c r="J73" s="18">
        <f t="shared" si="41"/>
        <v>0</v>
      </c>
      <c r="K73" s="18">
        <f t="shared" si="41"/>
        <v>381.90488712188534</v>
      </c>
      <c r="L73" s="18">
        <f t="shared" si="41"/>
        <v>351.96710781310168</v>
      </c>
      <c r="M73" s="18">
        <f t="shared" si="41"/>
        <v>3172.8194420661371</v>
      </c>
      <c r="N73" s="18">
        <f t="shared" si="41"/>
        <v>200</v>
      </c>
      <c r="O73" s="18">
        <f t="shared" si="41"/>
        <v>0</v>
      </c>
      <c r="P73" s="18">
        <f t="shared" si="41"/>
        <v>2530</v>
      </c>
      <c r="Q73" s="18">
        <f t="shared" si="41"/>
        <v>0</v>
      </c>
      <c r="R73" s="18">
        <f t="shared" ref="R73:R83" si="42">SUM(AF73:AI73)</f>
        <v>861.8437318983531</v>
      </c>
      <c r="S73" s="20">
        <f t="shared" si="35"/>
        <v>5271.1972789545789</v>
      </c>
      <c r="T73" s="768">
        <f t="shared" ref="T73:T83" si="43">SUM(V73:AE73)</f>
        <v>524.51638789840899</v>
      </c>
      <c r="U73" s="865">
        <f t="shared" ref="U73:AL73" si="44">U30+U9+U51</f>
        <v>2222.5</v>
      </c>
      <c r="V73" s="775">
        <f t="shared" si="44"/>
        <v>0</v>
      </c>
      <c r="W73" s="76">
        <f t="shared" si="44"/>
        <v>18.961222771546744</v>
      </c>
      <c r="X73" s="76">
        <f t="shared" si="44"/>
        <v>103.93211642492949</v>
      </c>
      <c r="Y73" s="76">
        <f t="shared" si="44"/>
        <v>4.1961969359032771</v>
      </c>
      <c r="Z73" s="76">
        <f t="shared" si="44"/>
        <v>35.789425958041448</v>
      </c>
      <c r="AA73" s="76">
        <f t="shared" si="44"/>
        <v>160.76738499052911</v>
      </c>
      <c r="AB73" s="76">
        <f t="shared" si="44"/>
        <v>19.793666698102459</v>
      </c>
      <c r="AC73" s="76">
        <f t="shared" si="44"/>
        <v>9.3588593829097828</v>
      </c>
      <c r="AD73" s="76">
        <f t="shared" si="44"/>
        <v>50.626181655837108</v>
      </c>
      <c r="AE73" s="765">
        <f t="shared" si="44"/>
        <v>121.09133308060966</v>
      </c>
      <c r="AF73" s="856">
        <f t="shared" si="44"/>
        <v>269.30787982245636</v>
      </c>
      <c r="AG73" s="500">
        <f t="shared" si="44"/>
        <v>406.98202445588214</v>
      </c>
      <c r="AH73" s="500">
        <f t="shared" si="44"/>
        <v>179.53229445513304</v>
      </c>
      <c r="AI73" s="554">
        <f t="shared" si="44"/>
        <v>6.0215331648814461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33676.538536713939</v>
      </c>
      <c r="AN73" s="102">
        <f t="shared" si="38"/>
        <v>13230</v>
      </c>
      <c r="AO73" s="24">
        <f t="shared" si="38"/>
        <v>0</v>
      </c>
      <c r="AP73" s="455">
        <f t="shared" si="39"/>
        <v>71.794976963297287</v>
      </c>
      <c r="AQ73" s="301">
        <f t="shared" si="40"/>
        <v>13230</v>
      </c>
    </row>
    <row r="74" spans="2:43" ht="26.25" customHeight="1" x14ac:dyDescent="0.2">
      <c r="B74" s="152" t="s">
        <v>43</v>
      </c>
      <c r="C74" s="17">
        <f t="shared" ref="C74:Q74" si="45">C31+C10+C52</f>
        <v>6920</v>
      </c>
      <c r="D74" s="94">
        <f t="shared" si="45"/>
        <v>0</v>
      </c>
      <c r="E74" s="18">
        <f t="shared" si="45"/>
        <v>5210.5948219029142</v>
      </c>
      <c r="F74" s="18">
        <f t="shared" si="45"/>
        <v>5619.9436280746422</v>
      </c>
      <c r="G74" s="18">
        <f t="shared" si="45"/>
        <v>1570</v>
      </c>
      <c r="H74" s="18">
        <f t="shared" si="45"/>
        <v>3169.2512509839153</v>
      </c>
      <c r="I74" s="18">
        <f t="shared" si="45"/>
        <v>0</v>
      </c>
      <c r="J74" s="18">
        <f t="shared" si="45"/>
        <v>0</v>
      </c>
      <c r="K74" s="18">
        <f t="shared" si="45"/>
        <v>381.90488712188534</v>
      </c>
      <c r="L74" s="18">
        <f t="shared" si="45"/>
        <v>351.96710781310168</v>
      </c>
      <c r="M74" s="18">
        <f t="shared" si="45"/>
        <v>3172.8194420661371</v>
      </c>
      <c r="N74" s="18">
        <f t="shared" si="45"/>
        <v>190</v>
      </c>
      <c r="O74" s="18">
        <f t="shared" si="45"/>
        <v>0</v>
      </c>
      <c r="P74" s="18">
        <f t="shared" si="45"/>
        <v>4400</v>
      </c>
      <c r="Q74" s="18">
        <f t="shared" si="45"/>
        <v>0</v>
      </c>
      <c r="R74" s="18">
        <f t="shared" si="42"/>
        <v>861.8437318983531</v>
      </c>
      <c r="S74" s="20">
        <f t="shared" si="35"/>
        <v>5431.1972789545789</v>
      </c>
      <c r="T74" s="768">
        <f t="shared" si="43"/>
        <v>450.51638789840911</v>
      </c>
      <c r="U74" s="865">
        <f t="shared" ref="U74:AL74" si="46">U31+U10+U52</f>
        <v>2222.5</v>
      </c>
      <c r="V74" s="775">
        <f t="shared" si="46"/>
        <v>0</v>
      </c>
      <c r="W74" s="76">
        <f t="shared" si="46"/>
        <v>18.961222771546744</v>
      </c>
      <c r="X74" s="76">
        <f t="shared" si="46"/>
        <v>29.932116424929493</v>
      </c>
      <c r="Y74" s="76">
        <f t="shared" si="46"/>
        <v>4.1961969359032771</v>
      </c>
      <c r="Z74" s="76">
        <f t="shared" si="46"/>
        <v>35.789425958041448</v>
      </c>
      <c r="AA74" s="76">
        <f t="shared" si="46"/>
        <v>160.76738499052911</v>
      </c>
      <c r="AB74" s="76">
        <f t="shared" si="46"/>
        <v>19.793666698102459</v>
      </c>
      <c r="AC74" s="76">
        <f t="shared" si="46"/>
        <v>9.3588593829097828</v>
      </c>
      <c r="AD74" s="76">
        <f t="shared" si="46"/>
        <v>50.626181655837108</v>
      </c>
      <c r="AE74" s="765">
        <f t="shared" si="46"/>
        <v>121.09133308060966</v>
      </c>
      <c r="AF74" s="856">
        <f t="shared" si="46"/>
        <v>269.30787982245636</v>
      </c>
      <c r="AG74" s="500">
        <f t="shared" si="46"/>
        <v>406.98202445588214</v>
      </c>
      <c r="AH74" s="500">
        <f t="shared" si="46"/>
        <v>179.53229445513304</v>
      </c>
      <c r="AI74" s="554">
        <f t="shared" si="46"/>
        <v>6.0215331648814461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39952.538536713939</v>
      </c>
      <c r="AN74" s="102">
        <f t="shared" si="38"/>
        <v>17690</v>
      </c>
      <c r="AO74" s="24">
        <f t="shared" si="38"/>
        <v>0</v>
      </c>
      <c r="AP74" s="455">
        <f t="shared" si="39"/>
        <v>69.310858874244744</v>
      </c>
      <c r="AQ74" s="301">
        <f t="shared" si="40"/>
        <v>17690</v>
      </c>
    </row>
    <row r="75" spans="2:43" ht="26.25" customHeight="1" x14ac:dyDescent="0.2">
      <c r="B75" s="152" t="s">
        <v>44</v>
      </c>
      <c r="C75" s="17">
        <f t="shared" ref="C75:Q75" si="47">C32+C11+C53</f>
        <v>5220</v>
      </c>
      <c r="D75" s="94">
        <f t="shared" si="47"/>
        <v>0</v>
      </c>
      <c r="E75" s="18">
        <f t="shared" si="47"/>
        <v>2750.5948219029142</v>
      </c>
      <c r="F75" s="18">
        <f t="shared" si="47"/>
        <v>3999.9436280746418</v>
      </c>
      <c r="G75" s="18">
        <f t="shared" si="47"/>
        <v>800</v>
      </c>
      <c r="H75" s="18">
        <f t="shared" si="47"/>
        <v>8779.2512509839144</v>
      </c>
      <c r="I75" s="18">
        <f t="shared" si="47"/>
        <v>0</v>
      </c>
      <c r="J75" s="18">
        <f t="shared" si="47"/>
        <v>0</v>
      </c>
      <c r="K75" s="18">
        <f t="shared" si="47"/>
        <v>381.90488712188534</v>
      </c>
      <c r="L75" s="18">
        <f t="shared" si="47"/>
        <v>351.96710781310168</v>
      </c>
      <c r="M75" s="18">
        <f t="shared" si="47"/>
        <v>3172.8194420661371</v>
      </c>
      <c r="N75" s="18">
        <f t="shared" si="47"/>
        <v>360</v>
      </c>
      <c r="O75" s="18">
        <f t="shared" si="47"/>
        <v>0</v>
      </c>
      <c r="P75" s="18">
        <f t="shared" si="47"/>
        <v>2980</v>
      </c>
      <c r="Q75" s="18">
        <f t="shared" si="47"/>
        <v>0</v>
      </c>
      <c r="R75" s="18">
        <f t="shared" si="42"/>
        <v>861.8437318983531</v>
      </c>
      <c r="S75" s="20">
        <f t="shared" si="35"/>
        <v>5271.1972789545789</v>
      </c>
      <c r="T75" s="768">
        <f t="shared" si="43"/>
        <v>450.51638789840911</v>
      </c>
      <c r="U75" s="865">
        <f t="shared" ref="U75:AL75" si="48">U32+U11+U53</f>
        <v>2222.5</v>
      </c>
      <c r="V75" s="775">
        <f t="shared" si="48"/>
        <v>0</v>
      </c>
      <c r="W75" s="76">
        <f t="shared" si="48"/>
        <v>18.961222771546744</v>
      </c>
      <c r="X75" s="76">
        <f t="shared" si="48"/>
        <v>29.932116424929493</v>
      </c>
      <c r="Y75" s="76">
        <f t="shared" si="48"/>
        <v>4.1961969359032771</v>
      </c>
      <c r="Z75" s="76">
        <f t="shared" si="48"/>
        <v>35.789425958041448</v>
      </c>
      <c r="AA75" s="76">
        <f t="shared" si="48"/>
        <v>160.76738499052911</v>
      </c>
      <c r="AB75" s="76">
        <f t="shared" si="48"/>
        <v>19.793666698102459</v>
      </c>
      <c r="AC75" s="76">
        <f t="shared" si="48"/>
        <v>9.3588593829097828</v>
      </c>
      <c r="AD75" s="76">
        <f t="shared" si="48"/>
        <v>50.626181655837108</v>
      </c>
      <c r="AE75" s="765">
        <f t="shared" si="48"/>
        <v>121.09133308060966</v>
      </c>
      <c r="AF75" s="856">
        <f t="shared" si="48"/>
        <v>269.30787982245636</v>
      </c>
      <c r="AG75" s="500">
        <f t="shared" si="48"/>
        <v>406.98202445588214</v>
      </c>
      <c r="AH75" s="500">
        <f t="shared" si="48"/>
        <v>179.53229445513304</v>
      </c>
      <c r="AI75" s="554">
        <f t="shared" si="48"/>
        <v>6.0215331648814461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37602.538536713932</v>
      </c>
      <c r="AN75" s="102">
        <f t="shared" si="38"/>
        <v>15590</v>
      </c>
      <c r="AO75" s="24">
        <f t="shared" si="38"/>
        <v>0</v>
      </c>
      <c r="AP75" s="455">
        <f t="shared" si="39"/>
        <v>70.691378097626128</v>
      </c>
      <c r="AQ75" s="301">
        <f t="shared" si="40"/>
        <v>15590</v>
      </c>
    </row>
    <row r="76" spans="2:43" ht="26.25" customHeight="1" x14ac:dyDescent="0.2">
      <c r="B76" s="153" t="s">
        <v>45</v>
      </c>
      <c r="C76" s="17">
        <f t="shared" ref="C76:Q76" si="49">C33+C12+C54</f>
        <v>5530</v>
      </c>
      <c r="D76" s="94">
        <f t="shared" si="49"/>
        <v>0</v>
      </c>
      <c r="E76" s="18">
        <f t="shared" si="49"/>
        <v>5110.5948219029142</v>
      </c>
      <c r="F76" s="18">
        <f t="shared" si="49"/>
        <v>3479.9436280746418</v>
      </c>
      <c r="G76" s="18">
        <f t="shared" si="49"/>
        <v>1280</v>
      </c>
      <c r="H76" s="18">
        <f t="shared" si="49"/>
        <v>4109.2512509839153</v>
      </c>
      <c r="I76" s="18">
        <f t="shared" si="49"/>
        <v>0</v>
      </c>
      <c r="J76" s="18">
        <f t="shared" si="49"/>
        <v>0</v>
      </c>
      <c r="K76" s="18">
        <f t="shared" si="49"/>
        <v>411.90488712188534</v>
      </c>
      <c r="L76" s="18">
        <f t="shared" si="49"/>
        <v>351.96710781310168</v>
      </c>
      <c r="M76" s="18">
        <f t="shared" si="49"/>
        <v>3172.8194420661371</v>
      </c>
      <c r="N76" s="18">
        <f t="shared" si="49"/>
        <v>430</v>
      </c>
      <c r="O76" s="18">
        <f t="shared" si="49"/>
        <v>0</v>
      </c>
      <c r="P76" s="18">
        <f t="shared" si="49"/>
        <v>3130</v>
      </c>
      <c r="Q76" s="18">
        <f t="shared" si="49"/>
        <v>0</v>
      </c>
      <c r="R76" s="18">
        <f t="shared" si="42"/>
        <v>1141.8437318983529</v>
      </c>
      <c r="S76" s="20">
        <f t="shared" si="35"/>
        <v>5531.1972789545789</v>
      </c>
      <c r="T76" s="768">
        <f t="shared" si="43"/>
        <v>450.51638789840911</v>
      </c>
      <c r="U76" s="865">
        <f t="shared" ref="U76:AL76" si="50">U33+U12+U54</f>
        <v>2222.5</v>
      </c>
      <c r="V76" s="862">
        <f t="shared" si="50"/>
        <v>0</v>
      </c>
      <c r="W76" s="749">
        <f t="shared" si="50"/>
        <v>18.961222771546744</v>
      </c>
      <c r="X76" s="749">
        <f t="shared" si="50"/>
        <v>29.932116424929493</v>
      </c>
      <c r="Y76" s="749">
        <f t="shared" si="50"/>
        <v>4.1961969359032771</v>
      </c>
      <c r="Z76" s="749">
        <f t="shared" si="50"/>
        <v>35.789425958041448</v>
      </c>
      <c r="AA76" s="749">
        <f t="shared" si="50"/>
        <v>160.76738499052911</v>
      </c>
      <c r="AB76" s="749">
        <f t="shared" si="50"/>
        <v>19.793666698102459</v>
      </c>
      <c r="AC76" s="749">
        <f t="shared" si="50"/>
        <v>9.3588593829097828</v>
      </c>
      <c r="AD76" s="749">
        <f t="shared" si="50"/>
        <v>50.626181655837108</v>
      </c>
      <c r="AE76" s="863">
        <f t="shared" si="50"/>
        <v>121.09133308060966</v>
      </c>
      <c r="AF76" s="857">
        <f t="shared" si="50"/>
        <v>269.30787982245636</v>
      </c>
      <c r="AG76" s="750">
        <f t="shared" si="50"/>
        <v>686.98202445588208</v>
      </c>
      <c r="AH76" s="750">
        <f t="shared" si="50"/>
        <v>179.53229445513304</v>
      </c>
      <c r="AI76" s="751">
        <f t="shared" si="50"/>
        <v>6.0215331648814461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37"/>
        <v>36352.538536713939</v>
      </c>
      <c r="AN76" s="102">
        <f t="shared" si="38"/>
        <v>15390</v>
      </c>
      <c r="AO76" s="24">
        <f t="shared" si="38"/>
        <v>0</v>
      </c>
      <c r="AP76" s="455">
        <f t="shared" si="39"/>
        <v>70.256581073848892</v>
      </c>
      <c r="AQ76" s="301">
        <f t="shared" si="40"/>
        <v>15390</v>
      </c>
    </row>
    <row r="77" spans="2:43" ht="26.25" customHeight="1" x14ac:dyDescent="0.2">
      <c r="B77" s="151" t="s">
        <v>46</v>
      </c>
      <c r="C77" s="17">
        <f t="shared" ref="C77:Q77" si="51">C34+C13+C55</f>
        <v>6810</v>
      </c>
      <c r="D77" s="94">
        <f t="shared" si="51"/>
        <v>0</v>
      </c>
      <c r="E77" s="18">
        <f t="shared" si="51"/>
        <v>3730.5948219029142</v>
      </c>
      <c r="F77" s="18">
        <f t="shared" si="51"/>
        <v>3899.9436280746418</v>
      </c>
      <c r="G77" s="18">
        <f t="shared" si="51"/>
        <v>1460</v>
      </c>
      <c r="H77" s="18">
        <f t="shared" si="51"/>
        <v>4169.2512509839153</v>
      </c>
      <c r="I77" s="18">
        <f t="shared" si="51"/>
        <v>0</v>
      </c>
      <c r="J77" s="18">
        <f t="shared" si="51"/>
        <v>0</v>
      </c>
      <c r="K77" s="18">
        <f t="shared" si="51"/>
        <v>381.90488712188534</v>
      </c>
      <c r="L77" s="18">
        <f t="shared" si="51"/>
        <v>351.96710781310168</v>
      </c>
      <c r="M77" s="18">
        <f t="shared" si="51"/>
        <v>3172.8194420661371</v>
      </c>
      <c r="N77" s="18">
        <f t="shared" si="51"/>
        <v>500</v>
      </c>
      <c r="O77" s="18">
        <f t="shared" si="51"/>
        <v>0</v>
      </c>
      <c r="P77" s="18">
        <f t="shared" si="51"/>
        <v>2900</v>
      </c>
      <c r="Q77" s="18">
        <f t="shared" si="51"/>
        <v>0</v>
      </c>
      <c r="R77" s="18">
        <f t="shared" si="42"/>
        <v>861.8437318983531</v>
      </c>
      <c r="S77" s="20">
        <f t="shared" si="35"/>
        <v>5271.1972789545789</v>
      </c>
      <c r="T77" s="768">
        <f t="shared" si="43"/>
        <v>450.51638789840911</v>
      </c>
      <c r="U77" s="865">
        <f t="shared" ref="U77:AL77" si="52">U34+U13+U55</f>
        <v>2222.5</v>
      </c>
      <c r="V77" s="775">
        <f t="shared" si="52"/>
        <v>0</v>
      </c>
      <c r="W77" s="76">
        <f t="shared" si="52"/>
        <v>18.961222771546744</v>
      </c>
      <c r="X77" s="76">
        <f t="shared" si="52"/>
        <v>29.932116424929493</v>
      </c>
      <c r="Y77" s="76">
        <f t="shared" si="52"/>
        <v>4.1961969359032771</v>
      </c>
      <c r="Z77" s="76">
        <f t="shared" si="52"/>
        <v>35.789425958041448</v>
      </c>
      <c r="AA77" s="76">
        <f t="shared" si="52"/>
        <v>160.76738499052911</v>
      </c>
      <c r="AB77" s="76">
        <f t="shared" si="52"/>
        <v>19.793666698102459</v>
      </c>
      <c r="AC77" s="76">
        <f t="shared" si="52"/>
        <v>9.3588593829097828</v>
      </c>
      <c r="AD77" s="76">
        <f t="shared" si="52"/>
        <v>50.626181655837108</v>
      </c>
      <c r="AE77" s="765">
        <f t="shared" si="52"/>
        <v>121.09133308060966</v>
      </c>
      <c r="AF77" s="856">
        <f t="shared" si="52"/>
        <v>269.30787982245636</v>
      </c>
      <c r="AG77" s="500">
        <f t="shared" si="52"/>
        <v>406.98202445588214</v>
      </c>
      <c r="AH77" s="500">
        <f t="shared" si="52"/>
        <v>179.53229445513304</v>
      </c>
      <c r="AI77" s="554">
        <f t="shared" si="52"/>
        <v>6.0215331648814461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36182.538536713939</v>
      </c>
      <c r="AN77" s="102">
        <f t="shared" si="38"/>
        <v>21430</v>
      </c>
      <c r="AO77" s="24">
        <f t="shared" si="38"/>
        <v>0</v>
      </c>
      <c r="AP77" s="455">
        <f t="shared" si="39"/>
        <v>62.803235989430313</v>
      </c>
      <c r="AQ77" s="301">
        <f t="shared" si="40"/>
        <v>21430</v>
      </c>
    </row>
    <row r="78" spans="2:43" ht="26.25" customHeight="1" x14ac:dyDescent="0.2">
      <c r="B78" s="152" t="s">
        <v>47</v>
      </c>
      <c r="C78" s="17">
        <f t="shared" ref="C78:Q78" si="53">C35+C14+C56</f>
        <v>6080</v>
      </c>
      <c r="D78" s="94">
        <f t="shared" si="53"/>
        <v>0</v>
      </c>
      <c r="E78" s="18">
        <f t="shared" si="53"/>
        <v>3450.5948219029142</v>
      </c>
      <c r="F78" s="553">
        <f t="shared" si="53"/>
        <v>3979.9436280746418</v>
      </c>
      <c r="G78" s="18">
        <f t="shared" si="53"/>
        <v>1480</v>
      </c>
      <c r="H78" s="18">
        <f t="shared" si="53"/>
        <v>7459.2512509839153</v>
      </c>
      <c r="I78" s="553">
        <f t="shared" si="53"/>
        <v>0</v>
      </c>
      <c r="J78" s="553">
        <f t="shared" si="53"/>
        <v>0</v>
      </c>
      <c r="K78" s="553">
        <f t="shared" si="53"/>
        <v>421.90488712188534</v>
      </c>
      <c r="L78" s="553">
        <f t="shared" si="53"/>
        <v>351.96710781310168</v>
      </c>
      <c r="M78" s="553">
        <f t="shared" si="53"/>
        <v>3472.8194420661371</v>
      </c>
      <c r="N78" s="553">
        <f t="shared" si="53"/>
        <v>320</v>
      </c>
      <c r="O78" s="553">
        <f t="shared" si="53"/>
        <v>0</v>
      </c>
      <c r="P78" s="18">
        <f t="shared" si="53"/>
        <v>2720</v>
      </c>
      <c r="Q78" s="18">
        <f t="shared" si="53"/>
        <v>0</v>
      </c>
      <c r="R78" s="18">
        <f t="shared" si="42"/>
        <v>941.8437318983531</v>
      </c>
      <c r="S78" s="20">
        <f t="shared" si="35"/>
        <v>5311.1972789545789</v>
      </c>
      <c r="T78" s="768">
        <f t="shared" si="43"/>
        <v>450.51638789840911</v>
      </c>
      <c r="U78" s="865">
        <f t="shared" ref="U78:AL78" si="54">U35+U14+U56</f>
        <v>2222.5</v>
      </c>
      <c r="V78" s="775">
        <f t="shared" si="54"/>
        <v>0</v>
      </c>
      <c r="W78" s="76">
        <f t="shared" si="54"/>
        <v>18.961222771546744</v>
      </c>
      <c r="X78" s="76">
        <f t="shared" si="54"/>
        <v>29.932116424929493</v>
      </c>
      <c r="Y78" s="76">
        <f t="shared" si="54"/>
        <v>4.1961969359032771</v>
      </c>
      <c r="Z78" s="76">
        <f t="shared" si="54"/>
        <v>35.789425958041448</v>
      </c>
      <c r="AA78" s="76">
        <f t="shared" si="54"/>
        <v>160.76738499052911</v>
      </c>
      <c r="AB78" s="76">
        <f t="shared" si="54"/>
        <v>19.793666698102459</v>
      </c>
      <c r="AC78" s="76">
        <f t="shared" si="54"/>
        <v>9.3588593829097828</v>
      </c>
      <c r="AD78" s="76">
        <f t="shared" si="54"/>
        <v>50.626181655837108</v>
      </c>
      <c r="AE78" s="765">
        <f t="shared" si="54"/>
        <v>121.09133308060966</v>
      </c>
      <c r="AF78" s="856">
        <f t="shared" si="54"/>
        <v>269.30787982245636</v>
      </c>
      <c r="AG78" s="500">
        <f t="shared" si="54"/>
        <v>486.98202445588214</v>
      </c>
      <c r="AH78" s="500">
        <f t="shared" si="54"/>
        <v>179.53229445513304</v>
      </c>
      <c r="AI78" s="554">
        <f t="shared" si="54"/>
        <v>6.0215331648814461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38662.538536713939</v>
      </c>
      <c r="AN78" s="102">
        <f t="shared" si="38"/>
        <v>16730</v>
      </c>
      <c r="AO78" s="24">
        <f t="shared" si="38"/>
        <v>0</v>
      </c>
      <c r="AP78" s="455">
        <f t="shared" si="39"/>
        <v>69.797376249670478</v>
      </c>
      <c r="AQ78" s="301">
        <f t="shared" si="40"/>
        <v>16730</v>
      </c>
    </row>
    <row r="79" spans="2:43" ht="26.25" customHeight="1" x14ac:dyDescent="0.2">
      <c r="B79" s="151" t="s">
        <v>48</v>
      </c>
      <c r="C79" s="17">
        <f t="shared" ref="C79:Q79" si="55">C36+C15+C57</f>
        <v>4920</v>
      </c>
      <c r="D79" s="94">
        <f t="shared" si="55"/>
        <v>0</v>
      </c>
      <c r="E79" s="18">
        <f t="shared" si="55"/>
        <v>3580.5948219029142</v>
      </c>
      <c r="F79" s="553">
        <f t="shared" si="55"/>
        <v>5439.9436280746422</v>
      </c>
      <c r="G79" s="18">
        <f t="shared" si="55"/>
        <v>1120</v>
      </c>
      <c r="H79" s="18">
        <f t="shared" si="55"/>
        <v>4529.2512509839153</v>
      </c>
      <c r="I79" s="553">
        <f t="shared" si="55"/>
        <v>0</v>
      </c>
      <c r="J79" s="553">
        <f t="shared" si="55"/>
        <v>0</v>
      </c>
      <c r="K79" s="553">
        <f t="shared" si="55"/>
        <v>381.90488712188534</v>
      </c>
      <c r="L79" s="553">
        <f t="shared" si="55"/>
        <v>351.96710781310168</v>
      </c>
      <c r="M79" s="553">
        <f t="shared" si="55"/>
        <v>4042.8194420661371</v>
      </c>
      <c r="N79" s="553">
        <f t="shared" si="55"/>
        <v>80</v>
      </c>
      <c r="O79" s="553">
        <f t="shared" si="55"/>
        <v>0</v>
      </c>
      <c r="P79" s="18">
        <f t="shared" si="55"/>
        <v>3610</v>
      </c>
      <c r="Q79" s="18">
        <f t="shared" si="55"/>
        <v>0</v>
      </c>
      <c r="R79" s="18">
        <f t="shared" si="42"/>
        <v>1021.843731898353</v>
      </c>
      <c r="S79" s="20">
        <f t="shared" si="35"/>
        <v>5401.1972789545789</v>
      </c>
      <c r="T79" s="768">
        <f t="shared" si="43"/>
        <v>450.51638789840911</v>
      </c>
      <c r="U79" s="865">
        <f t="shared" ref="U79:AL79" si="56">U36+U15+U57</f>
        <v>2222.5</v>
      </c>
      <c r="V79" s="775">
        <f t="shared" si="56"/>
        <v>0</v>
      </c>
      <c r="W79" s="76">
        <f t="shared" si="56"/>
        <v>18.961222771546744</v>
      </c>
      <c r="X79" s="76">
        <f t="shared" si="56"/>
        <v>29.932116424929493</v>
      </c>
      <c r="Y79" s="76">
        <f t="shared" si="56"/>
        <v>4.1961969359032771</v>
      </c>
      <c r="Z79" s="76">
        <f t="shared" si="56"/>
        <v>35.789425958041448</v>
      </c>
      <c r="AA79" s="76">
        <f t="shared" si="56"/>
        <v>160.76738499052911</v>
      </c>
      <c r="AB79" s="76">
        <f t="shared" si="56"/>
        <v>19.793666698102459</v>
      </c>
      <c r="AC79" s="76">
        <f t="shared" si="56"/>
        <v>9.3588593829097828</v>
      </c>
      <c r="AD79" s="76">
        <f t="shared" si="56"/>
        <v>50.626181655837108</v>
      </c>
      <c r="AE79" s="765">
        <f t="shared" si="56"/>
        <v>121.09133308060966</v>
      </c>
      <c r="AF79" s="856">
        <f t="shared" si="56"/>
        <v>269.30787982245636</v>
      </c>
      <c r="AG79" s="500">
        <f t="shared" si="56"/>
        <v>566.98202445588208</v>
      </c>
      <c r="AH79" s="500">
        <f t="shared" si="56"/>
        <v>179.53229445513304</v>
      </c>
      <c r="AI79" s="554">
        <f t="shared" si="56"/>
        <v>6.0215331648814461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37152.538536713939</v>
      </c>
      <c r="AN79" s="102">
        <f t="shared" si="38"/>
        <v>17750</v>
      </c>
      <c r="AO79" s="24">
        <f t="shared" si="38"/>
        <v>0</v>
      </c>
      <c r="AP79" s="455">
        <f t="shared" si="39"/>
        <v>67.669983077138809</v>
      </c>
      <c r="AQ79" s="301">
        <f t="shared" si="40"/>
        <v>17750</v>
      </c>
    </row>
    <row r="80" spans="2:43" ht="26.25" customHeight="1" x14ac:dyDescent="0.2">
      <c r="B80" s="152" t="s">
        <v>49</v>
      </c>
      <c r="C80" s="17">
        <f t="shared" ref="C80:Q80" si="57">C37+C16+C58</f>
        <v>5110</v>
      </c>
      <c r="D80" s="94">
        <f t="shared" si="57"/>
        <v>0</v>
      </c>
      <c r="E80" s="18">
        <f t="shared" si="57"/>
        <v>3850.5948219029142</v>
      </c>
      <c r="F80" s="553">
        <f t="shared" si="57"/>
        <v>3689.9436280746418</v>
      </c>
      <c r="G80" s="18">
        <f t="shared" si="57"/>
        <v>1060</v>
      </c>
      <c r="H80" s="18">
        <f t="shared" si="57"/>
        <v>7829.2512509839153</v>
      </c>
      <c r="I80" s="553">
        <f t="shared" si="57"/>
        <v>0</v>
      </c>
      <c r="J80" s="553">
        <f t="shared" si="57"/>
        <v>0</v>
      </c>
      <c r="K80" s="553">
        <f t="shared" si="57"/>
        <v>411.90488712188534</v>
      </c>
      <c r="L80" s="553">
        <f t="shared" si="57"/>
        <v>351.96710781310168</v>
      </c>
      <c r="M80" s="553">
        <f t="shared" si="57"/>
        <v>3422.8194420661371</v>
      </c>
      <c r="N80" s="553">
        <f t="shared" si="57"/>
        <v>500</v>
      </c>
      <c r="O80" s="553">
        <f t="shared" si="57"/>
        <v>0</v>
      </c>
      <c r="P80" s="18">
        <f t="shared" si="57"/>
        <v>2930</v>
      </c>
      <c r="Q80" s="18">
        <f t="shared" si="57"/>
        <v>0</v>
      </c>
      <c r="R80" s="18">
        <f t="shared" si="42"/>
        <v>861.8437318983531</v>
      </c>
      <c r="S80" s="20">
        <f t="shared" si="35"/>
        <v>5311.1972789545789</v>
      </c>
      <c r="T80" s="768">
        <f t="shared" si="43"/>
        <v>450.51638789840911</v>
      </c>
      <c r="U80" s="865">
        <f t="shared" ref="U80:AL80" si="58">U37+U16+U58</f>
        <v>2222.5</v>
      </c>
      <c r="V80" s="775">
        <f t="shared" si="58"/>
        <v>0</v>
      </c>
      <c r="W80" s="76">
        <f t="shared" si="58"/>
        <v>18.961222771546744</v>
      </c>
      <c r="X80" s="76">
        <f t="shared" si="58"/>
        <v>29.932116424929493</v>
      </c>
      <c r="Y80" s="76">
        <f t="shared" si="58"/>
        <v>4.1961969359032771</v>
      </c>
      <c r="Z80" s="76">
        <f t="shared" si="58"/>
        <v>35.789425958041448</v>
      </c>
      <c r="AA80" s="76">
        <f t="shared" si="58"/>
        <v>160.76738499052911</v>
      </c>
      <c r="AB80" s="76">
        <f t="shared" si="58"/>
        <v>19.793666698102459</v>
      </c>
      <c r="AC80" s="76">
        <f t="shared" si="58"/>
        <v>9.3588593829097828</v>
      </c>
      <c r="AD80" s="76">
        <f t="shared" si="58"/>
        <v>50.626181655837108</v>
      </c>
      <c r="AE80" s="765">
        <f t="shared" si="58"/>
        <v>121.09133308060966</v>
      </c>
      <c r="AF80" s="856">
        <f t="shared" si="58"/>
        <v>269.30787982245636</v>
      </c>
      <c r="AG80" s="500">
        <f t="shared" si="58"/>
        <v>406.98202445588214</v>
      </c>
      <c r="AH80" s="500">
        <f t="shared" si="58"/>
        <v>179.53229445513304</v>
      </c>
      <c r="AI80" s="554">
        <f t="shared" si="58"/>
        <v>6.0215331648814461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38002.538536713939</v>
      </c>
      <c r="AN80" s="102">
        <f t="shared" si="38"/>
        <v>17440</v>
      </c>
      <c r="AO80" s="24">
        <f t="shared" si="38"/>
        <v>0</v>
      </c>
      <c r="AP80" s="455">
        <f t="shared" si="39"/>
        <v>68.544008877856001</v>
      </c>
      <c r="AQ80" s="301">
        <f>AN80+AO80</f>
        <v>17440</v>
      </c>
    </row>
    <row r="81" spans="2:43" ht="26.25" customHeight="1" x14ac:dyDescent="0.2">
      <c r="B81" s="152" t="s">
        <v>50</v>
      </c>
      <c r="C81" s="17">
        <f t="shared" ref="C81:Q81" si="59">C38+C17+C59</f>
        <v>6490</v>
      </c>
      <c r="D81" s="94">
        <f t="shared" si="59"/>
        <v>0</v>
      </c>
      <c r="E81" s="18">
        <f t="shared" si="59"/>
        <v>2750.5948219029142</v>
      </c>
      <c r="F81" s="553">
        <f t="shared" si="59"/>
        <v>2739.9436280746418</v>
      </c>
      <c r="G81" s="18">
        <f t="shared" si="59"/>
        <v>1120</v>
      </c>
      <c r="H81" s="18">
        <f t="shared" si="59"/>
        <v>3179.2512509839153</v>
      </c>
      <c r="I81" s="553">
        <f t="shared" si="59"/>
        <v>0</v>
      </c>
      <c r="J81" s="553">
        <f t="shared" si="59"/>
        <v>0</v>
      </c>
      <c r="K81" s="553">
        <f t="shared" si="59"/>
        <v>421.90488712188534</v>
      </c>
      <c r="L81" s="553">
        <f t="shared" si="59"/>
        <v>351.96710781310168</v>
      </c>
      <c r="M81" s="553">
        <f t="shared" si="59"/>
        <v>3512.8194420661371</v>
      </c>
      <c r="N81" s="553">
        <f t="shared" si="59"/>
        <v>370</v>
      </c>
      <c r="O81" s="553">
        <f t="shared" si="59"/>
        <v>0</v>
      </c>
      <c r="P81" s="18">
        <f t="shared" si="59"/>
        <v>2570</v>
      </c>
      <c r="Q81" s="18">
        <f t="shared" si="59"/>
        <v>0</v>
      </c>
      <c r="R81" s="18">
        <f t="shared" si="42"/>
        <v>861.8437318983531</v>
      </c>
      <c r="S81" s="20">
        <f t="shared" si="35"/>
        <v>5451.1972789545789</v>
      </c>
      <c r="T81" s="768">
        <f t="shared" si="43"/>
        <v>450.51638789840911</v>
      </c>
      <c r="U81" s="865">
        <f t="shared" ref="U81:AL81" si="60">U38+U17+U59</f>
        <v>2222.5</v>
      </c>
      <c r="V81" s="775">
        <f t="shared" si="60"/>
        <v>0</v>
      </c>
      <c r="W81" s="76">
        <f t="shared" si="60"/>
        <v>18.961222771546744</v>
      </c>
      <c r="X81" s="76">
        <f t="shared" si="60"/>
        <v>29.932116424929493</v>
      </c>
      <c r="Y81" s="76">
        <f t="shared" si="60"/>
        <v>4.1961969359032771</v>
      </c>
      <c r="Z81" s="76">
        <f t="shared" si="60"/>
        <v>35.789425958041448</v>
      </c>
      <c r="AA81" s="76">
        <f t="shared" si="60"/>
        <v>160.76738499052911</v>
      </c>
      <c r="AB81" s="76">
        <f t="shared" si="60"/>
        <v>19.793666698102459</v>
      </c>
      <c r="AC81" s="76">
        <f t="shared" si="60"/>
        <v>9.3588593829097828</v>
      </c>
      <c r="AD81" s="76">
        <f t="shared" si="60"/>
        <v>50.626181655837108</v>
      </c>
      <c r="AE81" s="765">
        <f t="shared" si="60"/>
        <v>121.09133308060966</v>
      </c>
      <c r="AF81" s="856">
        <f t="shared" si="60"/>
        <v>269.30787982245636</v>
      </c>
      <c r="AG81" s="500">
        <f t="shared" si="60"/>
        <v>406.98202445588214</v>
      </c>
      <c r="AH81" s="500">
        <f t="shared" si="60"/>
        <v>179.53229445513304</v>
      </c>
      <c r="AI81" s="554">
        <f t="shared" si="60"/>
        <v>6.0215331648814461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32492.538536713939</v>
      </c>
      <c r="AN81" s="102">
        <f t="shared" si="38"/>
        <v>16830</v>
      </c>
      <c r="AO81" s="24">
        <f t="shared" si="38"/>
        <v>0</v>
      </c>
      <c r="AP81" s="455">
        <f t="shared" si="39"/>
        <v>65.877668710274619</v>
      </c>
      <c r="AQ81" s="301">
        <f t="shared" si="40"/>
        <v>16830</v>
      </c>
    </row>
    <row r="82" spans="2:43" ht="26.25" customHeight="1" x14ac:dyDescent="0.2">
      <c r="B82" s="151" t="s">
        <v>51</v>
      </c>
      <c r="C82" s="17">
        <f t="shared" ref="C82:Q82" si="61">C39+C18+C60</f>
        <v>5350</v>
      </c>
      <c r="D82" s="94">
        <f t="shared" si="61"/>
        <v>0</v>
      </c>
      <c r="E82" s="18">
        <f t="shared" si="61"/>
        <v>6250.5948219029142</v>
      </c>
      <c r="F82" s="553">
        <f t="shared" si="61"/>
        <v>3819.9436280746418</v>
      </c>
      <c r="G82" s="18">
        <f t="shared" si="61"/>
        <v>1330</v>
      </c>
      <c r="H82" s="18">
        <f t="shared" si="61"/>
        <v>6649.2512509839153</v>
      </c>
      <c r="I82" s="553">
        <f t="shared" si="61"/>
        <v>0</v>
      </c>
      <c r="J82" s="553">
        <f t="shared" si="61"/>
        <v>0</v>
      </c>
      <c r="K82" s="553">
        <f t="shared" si="61"/>
        <v>381.90488712188534</v>
      </c>
      <c r="L82" s="553">
        <f t="shared" si="61"/>
        <v>351.96710781310168</v>
      </c>
      <c r="M82" s="553">
        <f t="shared" si="61"/>
        <v>3372.8194420661371</v>
      </c>
      <c r="N82" s="553">
        <f t="shared" si="61"/>
        <v>320</v>
      </c>
      <c r="O82" s="553">
        <f t="shared" si="61"/>
        <v>0</v>
      </c>
      <c r="P82" s="18">
        <f t="shared" si="61"/>
        <v>1680</v>
      </c>
      <c r="Q82" s="18">
        <f t="shared" si="61"/>
        <v>0</v>
      </c>
      <c r="R82" s="18">
        <f t="shared" si="42"/>
        <v>861.8437318983531</v>
      </c>
      <c r="S82" s="20">
        <f t="shared" si="35"/>
        <v>5391.1972789545789</v>
      </c>
      <c r="T82" s="768">
        <f t="shared" si="43"/>
        <v>450.51638789840911</v>
      </c>
      <c r="U82" s="865">
        <f t="shared" ref="U82:AL82" si="62">U39+U18+U60</f>
        <v>2222.5</v>
      </c>
      <c r="V82" s="775">
        <f t="shared" si="62"/>
        <v>0</v>
      </c>
      <c r="W82" s="76">
        <f t="shared" si="62"/>
        <v>18.961222771546744</v>
      </c>
      <c r="X82" s="76">
        <f t="shared" si="62"/>
        <v>29.932116424929493</v>
      </c>
      <c r="Y82" s="76">
        <f t="shared" si="62"/>
        <v>4.1961969359032771</v>
      </c>
      <c r="Z82" s="76">
        <f t="shared" si="62"/>
        <v>35.789425958041448</v>
      </c>
      <c r="AA82" s="76">
        <f t="shared" si="62"/>
        <v>160.76738499052911</v>
      </c>
      <c r="AB82" s="76">
        <f t="shared" si="62"/>
        <v>19.793666698102459</v>
      </c>
      <c r="AC82" s="76">
        <f t="shared" si="62"/>
        <v>9.3588593829097828</v>
      </c>
      <c r="AD82" s="76">
        <f t="shared" si="62"/>
        <v>50.626181655837108</v>
      </c>
      <c r="AE82" s="765">
        <f t="shared" si="62"/>
        <v>121.09133308060966</v>
      </c>
      <c r="AF82" s="856">
        <f t="shared" si="62"/>
        <v>269.30787982245636</v>
      </c>
      <c r="AG82" s="500">
        <f t="shared" si="62"/>
        <v>406.98202445588214</v>
      </c>
      <c r="AH82" s="500">
        <f t="shared" si="62"/>
        <v>179.53229445513304</v>
      </c>
      <c r="AI82" s="554">
        <f t="shared" si="62"/>
        <v>6.0215331648814461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37"/>
        <v>38432.538536713932</v>
      </c>
      <c r="AN82" s="102">
        <f t="shared" si="38"/>
        <v>17030</v>
      </c>
      <c r="AO82" s="24">
        <f t="shared" si="38"/>
        <v>0</v>
      </c>
      <c r="AP82" s="455">
        <f t="shared" si="39"/>
        <v>69.2945897369504</v>
      </c>
      <c r="AQ82" s="301">
        <f t="shared" si="40"/>
        <v>17030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4720</v>
      </c>
      <c r="D83" s="295">
        <f t="shared" si="63"/>
        <v>47280</v>
      </c>
      <c r="E83" s="98">
        <f t="shared" si="63"/>
        <v>2750.5948219029142</v>
      </c>
      <c r="F83" s="623">
        <f t="shared" si="63"/>
        <v>4219.9436280746422</v>
      </c>
      <c r="G83" s="98">
        <f t="shared" si="63"/>
        <v>720</v>
      </c>
      <c r="H83" s="98">
        <f t="shared" si="63"/>
        <v>3989.2512509839153</v>
      </c>
      <c r="I83" s="623">
        <f t="shared" si="63"/>
        <v>0</v>
      </c>
      <c r="J83" s="623">
        <f t="shared" si="63"/>
        <v>0</v>
      </c>
      <c r="K83" s="623">
        <f t="shared" si="63"/>
        <v>18172.904887121884</v>
      </c>
      <c r="L83" s="623">
        <f t="shared" si="63"/>
        <v>351.96710781310168</v>
      </c>
      <c r="M83" s="623">
        <f t="shared" si="63"/>
        <v>3172.8194420661371</v>
      </c>
      <c r="N83" s="623">
        <f t="shared" si="63"/>
        <v>150</v>
      </c>
      <c r="O83" s="623">
        <f t="shared" si="63"/>
        <v>0</v>
      </c>
      <c r="P83" s="98">
        <f t="shared" si="63"/>
        <v>2350</v>
      </c>
      <c r="Q83" s="98">
        <f t="shared" si="63"/>
        <v>0</v>
      </c>
      <c r="R83" s="98">
        <f t="shared" si="42"/>
        <v>1014.843731898353</v>
      </c>
      <c r="S83" s="296">
        <f t="shared" si="35"/>
        <v>5271.1972789545789</v>
      </c>
      <c r="T83" s="868">
        <f t="shared" si="43"/>
        <v>928.51638789840899</v>
      </c>
      <c r="U83" s="866">
        <f t="shared" ref="U83:AL83" si="64">U40+U19+U61</f>
        <v>2222.5</v>
      </c>
      <c r="V83" s="860">
        <f t="shared" si="64"/>
        <v>0</v>
      </c>
      <c r="W83" s="666">
        <f t="shared" si="64"/>
        <v>18.961222771546744</v>
      </c>
      <c r="X83" s="666">
        <f t="shared" si="64"/>
        <v>29.932116424929493</v>
      </c>
      <c r="Y83" s="666">
        <f t="shared" si="64"/>
        <v>4.1961969359032771</v>
      </c>
      <c r="Z83" s="666">
        <f t="shared" si="64"/>
        <v>35.789425958041448</v>
      </c>
      <c r="AA83" s="666">
        <f t="shared" si="64"/>
        <v>160.76738499052911</v>
      </c>
      <c r="AB83" s="666">
        <f t="shared" si="64"/>
        <v>19.793666698102459</v>
      </c>
      <c r="AC83" s="666">
        <f t="shared" si="64"/>
        <v>9.3588593829097828</v>
      </c>
      <c r="AD83" s="666">
        <f t="shared" si="64"/>
        <v>528.62618165583706</v>
      </c>
      <c r="AE83" s="861">
        <f t="shared" si="64"/>
        <v>121.09133308060966</v>
      </c>
      <c r="AF83" s="855">
        <f t="shared" si="64"/>
        <v>269.30787982245636</v>
      </c>
      <c r="AG83" s="688">
        <f t="shared" si="64"/>
        <v>559.98202445588208</v>
      </c>
      <c r="AH83" s="688">
        <f t="shared" si="64"/>
        <v>179.53229445513304</v>
      </c>
      <c r="AI83" s="689">
        <f t="shared" si="64"/>
        <v>6.0215331648814461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37"/>
        <v>97314.538536713939</v>
      </c>
      <c r="AN83" s="299">
        <f t="shared" si="38"/>
        <v>15450</v>
      </c>
      <c r="AO83" s="670">
        <f t="shared" si="38"/>
        <v>0</v>
      </c>
      <c r="AP83" s="671">
        <f t="shared" si="39"/>
        <v>86.298884205543231</v>
      </c>
      <c r="AQ83" s="692">
        <f t="shared" si="40"/>
        <v>15450</v>
      </c>
    </row>
    <row r="84" spans="2:43" ht="26.25" customHeight="1" thickBot="1" x14ac:dyDescent="0.25">
      <c r="B84" s="179" t="s">
        <v>53</v>
      </c>
      <c r="C84" s="82">
        <f t="shared" ref="C84:AL84" si="65">SUM(C72:C83)</f>
        <v>67610</v>
      </c>
      <c r="D84" s="82">
        <f t="shared" si="65"/>
        <v>47280</v>
      </c>
      <c r="E84" s="83">
        <f t="shared" si="65"/>
        <v>45357.137862834985</v>
      </c>
      <c r="F84" s="83">
        <f t="shared" si="65"/>
        <v>49109.323536895718</v>
      </c>
      <c r="G84" s="83">
        <f t="shared" si="65"/>
        <v>14050</v>
      </c>
      <c r="H84" s="83">
        <f t="shared" si="65"/>
        <v>65291.01501180698</v>
      </c>
      <c r="I84" s="83">
        <f t="shared" si="65"/>
        <v>0</v>
      </c>
      <c r="J84" s="83">
        <f>SUM(J72:J83)</f>
        <v>0</v>
      </c>
      <c r="K84" s="115">
        <f t="shared" si="65"/>
        <v>22513.85864546262</v>
      </c>
      <c r="L84" s="83">
        <f t="shared" si="65"/>
        <v>4223.6052937572213</v>
      </c>
      <c r="M84" s="83">
        <f t="shared" si="65"/>
        <v>40093.833304793654</v>
      </c>
      <c r="N84" s="83">
        <f t="shared" si="65"/>
        <v>3680</v>
      </c>
      <c r="O84" s="83">
        <f t="shared" si="65"/>
        <v>0</v>
      </c>
      <c r="P84" s="83">
        <f t="shared" si="65"/>
        <v>34100</v>
      </c>
      <c r="Q84" s="83">
        <f t="shared" si="65"/>
        <v>0</v>
      </c>
      <c r="R84" s="83">
        <f t="shared" si="65"/>
        <v>11015.124782780236</v>
      </c>
      <c r="S84" s="84">
        <f t="shared" si="65"/>
        <v>64294.367347454936</v>
      </c>
      <c r="T84" s="769">
        <f t="shared" si="65"/>
        <v>5958.1966547809097</v>
      </c>
      <c r="U84" s="772">
        <f t="shared" si="65"/>
        <v>26670</v>
      </c>
      <c r="V84" s="530">
        <f t="shared" si="65"/>
        <v>0</v>
      </c>
      <c r="W84" s="85">
        <f t="shared" si="65"/>
        <v>227.53467325856093</v>
      </c>
      <c r="X84" s="85">
        <f t="shared" si="65"/>
        <v>433.18539709915405</v>
      </c>
      <c r="Y84" s="85">
        <f t="shared" si="65"/>
        <v>50.354363230839311</v>
      </c>
      <c r="Z84" s="85">
        <f t="shared" si="65"/>
        <v>429.47311149649727</v>
      </c>
      <c r="AA84" s="85">
        <f t="shared" si="65"/>
        <v>1929.2086198863492</v>
      </c>
      <c r="AB84" s="85">
        <f t="shared" si="65"/>
        <v>237.52400037722956</v>
      </c>
      <c r="AC84" s="85">
        <f t="shared" si="65"/>
        <v>112.3063125949174</v>
      </c>
      <c r="AD84" s="85">
        <f t="shared" si="65"/>
        <v>1085.5141798700452</v>
      </c>
      <c r="AE84" s="87">
        <f t="shared" si="65"/>
        <v>1453.0959969673161</v>
      </c>
      <c r="AF84" s="183">
        <f t="shared" si="65"/>
        <v>3231.6945578694772</v>
      </c>
      <c r="AG84" s="120">
        <f t="shared" si="65"/>
        <v>5556.7842934705868</v>
      </c>
      <c r="AH84" s="419">
        <f t="shared" si="65"/>
        <v>2154.3875334615964</v>
      </c>
      <c r="AI84" s="183">
        <f t="shared" si="65"/>
        <v>72.258397978577349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>SUM(C84:S84)+T84+U84+AJ84+AK84+AL84</f>
        <v>501246.46244056721</v>
      </c>
      <c r="AN84" s="324">
        <f>SUM(AN72:AN83)</f>
        <v>209805</v>
      </c>
      <c r="AO84" s="266">
        <f>SUM(AO72:AO83)</f>
        <v>0</v>
      </c>
      <c r="AP84" s="454">
        <f t="shared" si="39"/>
        <v>70.493696858469448</v>
      </c>
      <c r="AQ84" s="200">
        <f t="shared" si="40"/>
        <v>209805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6" spans="2:10" ht="16.5" x14ac:dyDescent="0.25">
      <c r="B106" s="1074"/>
      <c r="C106" s="1074"/>
      <c r="D106" s="1074"/>
      <c r="E106" s="1074"/>
      <c r="F106" s="1074"/>
      <c r="G106" s="1074"/>
      <c r="H106" s="1074"/>
      <c r="I106" s="1074"/>
      <c r="J106" s="1074"/>
    </row>
    <row r="107" spans="2:10" ht="16.5" x14ac:dyDescent="0.25">
      <c r="B107" s="1073"/>
      <c r="C107" s="1073"/>
      <c r="D107" s="1073"/>
      <c r="E107" s="1073"/>
      <c r="F107" s="1073"/>
      <c r="G107" s="1073"/>
      <c r="H107" s="1073"/>
      <c r="I107" s="1073"/>
      <c r="J107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7:J107"/>
    <mergeCell ref="B67:AQ67"/>
    <mergeCell ref="B68:AQ68"/>
    <mergeCell ref="B106:J106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15393" r:id="rId4">
          <objectPr defaultSize="0" r:id="rId5">
            <anchor moveWithCells="1" sizeWithCells="1">
              <from>
                <xdr:col>1</xdr:col>
                <xdr:colOff>657225</xdr:colOff>
                <xdr:row>0</xdr:row>
                <xdr:rowOff>142875</xdr:rowOff>
              </from>
              <to>
                <xdr:col>2</xdr:col>
                <xdr:colOff>704850</xdr:colOff>
                <xdr:row>3</xdr:row>
                <xdr:rowOff>104775</xdr:rowOff>
              </to>
            </anchor>
          </objectPr>
        </oleObject>
      </mc:Choice>
      <mc:Fallback>
        <oleObject progId="Word.Document.8" shapeId="31539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R109"/>
  <sheetViews>
    <sheetView topLeftCell="K64" zoomScale="68" zoomScaleNormal="68" workbookViewId="0">
      <selection activeCell="AM62" sqref="AM62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6.1406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2.85546875" style="1" customWidth="1"/>
    <col min="10" max="10" width="12.7109375" style="1" customWidth="1"/>
    <col min="11" max="11" width="14" style="1" bestFit="1" customWidth="1"/>
    <col min="12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8" width="12.7109375" style="1" customWidth="1"/>
    <col min="19" max="19" width="18.5703125" style="1" bestFit="1" customWidth="1"/>
    <col min="20" max="35" width="12.7109375" style="1" customWidth="1"/>
    <col min="36" max="36" width="13.5703125" style="1" customWidth="1"/>
    <col min="37" max="38" width="12.7109375" style="1" customWidth="1"/>
    <col min="39" max="39" width="14" style="1" bestFit="1" customWidth="1"/>
    <col min="40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259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>
        <v>85680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152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7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36460</v>
      </c>
      <c r="D8" s="98"/>
      <c r="E8" s="98">
        <v>860</v>
      </c>
      <c r="F8" s="98">
        <v>12420</v>
      </c>
      <c r="G8" s="98">
        <v>5080</v>
      </c>
      <c r="H8" s="98">
        <v>21720</v>
      </c>
      <c r="I8" s="326"/>
      <c r="J8" s="609"/>
      <c r="K8" s="609">
        <v>230</v>
      </c>
      <c r="L8" s="326"/>
      <c r="M8" s="98">
        <v>640</v>
      </c>
      <c r="N8" s="98">
        <v>320</v>
      </c>
      <c r="O8" s="326"/>
      <c r="P8" s="98">
        <v>11740</v>
      </c>
      <c r="Q8" s="98">
        <v>650</v>
      </c>
      <c r="R8" s="98">
        <f>SUM(AF8:AI8)</f>
        <v>300</v>
      </c>
      <c r="S8" s="296">
        <v>910</v>
      </c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>
        <v>300</v>
      </c>
      <c r="AH8" s="98"/>
      <c r="AI8" s="758"/>
      <c r="AJ8" s="496"/>
      <c r="AK8" s="473"/>
      <c r="AL8" s="474">
        <v>610</v>
      </c>
      <c r="AM8" s="460">
        <f t="shared" ref="AM8:AM19" si="0">SUM(C8:S8)+T8+U8+AJ8+AK8+AL8</f>
        <v>91940</v>
      </c>
      <c r="AN8" s="299">
        <v>50170</v>
      </c>
      <c r="AO8" s="281">
        <v>0</v>
      </c>
      <c r="AP8" s="14">
        <f t="shared" ref="AP8:AP20" si="1">(AM8*100)/(AM8+AQ8)</f>
        <v>64.696361973119409</v>
      </c>
      <c r="AQ8" s="550">
        <f t="shared" ref="AQ8:AQ20" si="2">AN8+AO8</f>
        <v>50170</v>
      </c>
    </row>
    <row r="9" spans="2:43" ht="26.25" customHeight="1" x14ac:dyDescent="0.2">
      <c r="B9" s="151" t="s">
        <v>42</v>
      </c>
      <c r="C9" s="18">
        <v>26810</v>
      </c>
      <c r="D9" s="98"/>
      <c r="E9" s="18">
        <v>1020</v>
      </c>
      <c r="F9" s="18">
        <v>11340</v>
      </c>
      <c r="G9" s="18">
        <v>5160</v>
      </c>
      <c r="H9" s="18">
        <v>12840</v>
      </c>
      <c r="I9" s="277"/>
      <c r="J9" s="609"/>
      <c r="K9" s="609">
        <v>130</v>
      </c>
      <c r="L9" s="277"/>
      <c r="M9" s="98">
        <v>60</v>
      </c>
      <c r="N9" s="18">
        <v>290</v>
      </c>
      <c r="O9" s="277"/>
      <c r="P9" s="18">
        <v>10800</v>
      </c>
      <c r="Q9" s="18">
        <v>0</v>
      </c>
      <c r="R9" s="18">
        <f t="shared" ref="R9:R18" si="3">SUM(AF9:AI9)</f>
        <v>60</v>
      </c>
      <c r="S9" s="20">
        <v>430</v>
      </c>
      <c r="T9" s="777">
        <f t="shared" ref="T9:T19" si="4">SUM(V9:AE9)</f>
        <v>0</v>
      </c>
      <c r="U9" s="786">
        <v>0</v>
      </c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>
        <v>60</v>
      </c>
      <c r="AH9" s="498"/>
      <c r="AI9" s="522"/>
      <c r="AJ9" s="77"/>
      <c r="AK9" s="78"/>
      <c r="AL9" s="188">
        <v>560</v>
      </c>
      <c r="AM9" s="22">
        <f t="shared" si="0"/>
        <v>69500</v>
      </c>
      <c r="AN9" s="101">
        <v>47150</v>
      </c>
      <c r="AO9" s="24">
        <v>0</v>
      </c>
      <c r="AP9" s="25">
        <f t="shared" si="1"/>
        <v>59.579939991427345</v>
      </c>
      <c r="AQ9" s="301">
        <f t="shared" si="2"/>
        <v>47150</v>
      </c>
    </row>
    <row r="10" spans="2:43" ht="26.25" customHeight="1" x14ac:dyDescent="0.2">
      <c r="B10" s="152" t="s">
        <v>43</v>
      </c>
      <c r="C10" s="18">
        <v>27800</v>
      </c>
      <c r="D10" s="98"/>
      <c r="E10" s="18">
        <v>780</v>
      </c>
      <c r="F10" s="18">
        <v>12040</v>
      </c>
      <c r="G10" s="18">
        <v>5000</v>
      </c>
      <c r="H10" s="18">
        <v>12760</v>
      </c>
      <c r="I10" s="19"/>
      <c r="J10" s="609"/>
      <c r="K10" s="609">
        <v>180</v>
      </c>
      <c r="L10" s="277"/>
      <c r="M10" s="98">
        <v>700</v>
      </c>
      <c r="N10" s="18">
        <v>380</v>
      </c>
      <c r="O10" s="277"/>
      <c r="P10" s="18">
        <v>11880</v>
      </c>
      <c r="Q10" s="18">
        <v>0</v>
      </c>
      <c r="R10" s="18">
        <f t="shared" si="3"/>
        <v>200</v>
      </c>
      <c r="S10" s="20">
        <v>520</v>
      </c>
      <c r="T10" s="777">
        <f t="shared" si="4"/>
        <v>0</v>
      </c>
      <c r="U10" s="786">
        <v>0</v>
      </c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200</v>
      </c>
      <c r="AH10" s="498"/>
      <c r="AI10" s="522"/>
      <c r="AJ10" s="181"/>
      <c r="AK10" s="110"/>
      <c r="AL10" s="189">
        <v>2450</v>
      </c>
      <c r="AM10" s="22">
        <f t="shared" si="0"/>
        <v>74690</v>
      </c>
      <c r="AN10" s="101">
        <v>52750</v>
      </c>
      <c r="AO10" s="24">
        <v>0</v>
      </c>
      <c r="AP10" s="25">
        <f t="shared" si="1"/>
        <v>58.607972379158817</v>
      </c>
      <c r="AQ10" s="301">
        <f t="shared" si="2"/>
        <v>52750</v>
      </c>
    </row>
    <row r="11" spans="2:43" ht="26.25" customHeight="1" x14ac:dyDescent="0.2">
      <c r="B11" s="152" t="s">
        <v>44</v>
      </c>
      <c r="C11" s="18">
        <v>26590</v>
      </c>
      <c r="D11" s="98"/>
      <c r="E11" s="18">
        <v>0</v>
      </c>
      <c r="F11" s="18">
        <v>10440</v>
      </c>
      <c r="G11" s="18">
        <v>5160</v>
      </c>
      <c r="H11" s="18">
        <v>21615</v>
      </c>
      <c r="I11" s="19"/>
      <c r="J11" s="609"/>
      <c r="K11" s="609">
        <v>280</v>
      </c>
      <c r="L11" s="277"/>
      <c r="M11" s="98">
        <v>1600</v>
      </c>
      <c r="N11" s="18">
        <v>380</v>
      </c>
      <c r="O11" s="277"/>
      <c r="P11" s="18">
        <v>13180</v>
      </c>
      <c r="Q11" s="18">
        <v>0</v>
      </c>
      <c r="R11" s="18">
        <f t="shared" si="3"/>
        <v>250</v>
      </c>
      <c r="S11" s="462">
        <v>800</v>
      </c>
      <c r="T11" s="777">
        <f t="shared" si="4"/>
        <v>0</v>
      </c>
      <c r="U11" s="786">
        <v>0</v>
      </c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250</v>
      </c>
      <c r="AH11" s="498"/>
      <c r="AI11" s="522"/>
      <c r="AJ11" s="181"/>
      <c r="AK11" s="110"/>
      <c r="AL11" s="189">
        <v>1750</v>
      </c>
      <c r="AM11" s="22">
        <f t="shared" si="0"/>
        <v>82045</v>
      </c>
      <c r="AN11" s="102">
        <v>48140</v>
      </c>
      <c r="AO11" s="24">
        <v>0</v>
      </c>
      <c r="AP11" s="25">
        <f t="shared" si="1"/>
        <v>63.021853516150095</v>
      </c>
      <c r="AQ11" s="301">
        <f t="shared" si="2"/>
        <v>48140</v>
      </c>
    </row>
    <row r="12" spans="2:43" ht="26.25" customHeight="1" x14ac:dyDescent="0.2">
      <c r="B12" s="153" t="s">
        <v>45</v>
      </c>
      <c r="C12" s="334">
        <v>33160</v>
      </c>
      <c r="D12" s="18"/>
      <c r="E12" s="334">
        <v>13960</v>
      </c>
      <c r="F12" s="334">
        <v>12280</v>
      </c>
      <c r="G12" s="18">
        <v>8670</v>
      </c>
      <c r="H12" s="18">
        <v>15740</v>
      </c>
      <c r="I12" s="277"/>
      <c r="J12" s="609"/>
      <c r="K12" s="609">
        <v>180</v>
      </c>
      <c r="L12" s="612"/>
      <c r="M12" s="98">
        <v>440</v>
      </c>
      <c r="N12" s="334">
        <v>420</v>
      </c>
      <c r="O12" s="612"/>
      <c r="P12" s="18">
        <v>19680</v>
      </c>
      <c r="Q12" s="18">
        <v>0</v>
      </c>
      <c r="R12" s="18">
        <f t="shared" si="3"/>
        <v>250</v>
      </c>
      <c r="S12" s="20">
        <v>250</v>
      </c>
      <c r="T12" s="777">
        <f t="shared" si="4"/>
        <v>0</v>
      </c>
      <c r="U12" s="786">
        <v>0</v>
      </c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250</v>
      </c>
      <c r="AH12" s="498"/>
      <c r="AI12" s="522"/>
      <c r="AJ12" s="181"/>
      <c r="AK12" s="110"/>
      <c r="AL12" s="188">
        <v>1510</v>
      </c>
      <c r="AM12" s="22">
        <f t="shared" si="0"/>
        <v>106540</v>
      </c>
      <c r="AN12" s="102">
        <v>67990</v>
      </c>
      <c r="AO12" s="24">
        <v>0</v>
      </c>
      <c r="AP12" s="25">
        <f t="shared" si="1"/>
        <v>61.043946599438492</v>
      </c>
      <c r="AQ12" s="301">
        <f t="shared" si="2"/>
        <v>67990</v>
      </c>
    </row>
    <row r="13" spans="2:43" ht="26.25" customHeight="1" x14ac:dyDescent="0.2">
      <c r="B13" s="151" t="s">
        <v>46</v>
      </c>
      <c r="C13" s="18">
        <v>31190</v>
      </c>
      <c r="D13" s="18"/>
      <c r="E13" s="18">
        <v>2100</v>
      </c>
      <c r="F13" s="18">
        <v>11600</v>
      </c>
      <c r="G13" s="18">
        <v>7060</v>
      </c>
      <c r="H13" s="18">
        <v>20740</v>
      </c>
      <c r="I13" s="277"/>
      <c r="J13" s="610"/>
      <c r="K13" s="610">
        <v>150</v>
      </c>
      <c r="L13" s="277"/>
      <c r="M13" s="18">
        <v>360</v>
      </c>
      <c r="N13" s="18">
        <v>810</v>
      </c>
      <c r="O13" s="277"/>
      <c r="P13" s="18">
        <v>12450</v>
      </c>
      <c r="Q13" s="18">
        <v>0</v>
      </c>
      <c r="R13" s="18">
        <f t="shared" si="3"/>
        <v>300</v>
      </c>
      <c r="S13" s="462">
        <v>670</v>
      </c>
      <c r="T13" s="777">
        <f t="shared" si="4"/>
        <v>0</v>
      </c>
      <c r="U13" s="786">
        <v>0</v>
      </c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300</v>
      </c>
      <c r="AH13" s="498"/>
      <c r="AI13" s="522"/>
      <c r="AJ13" s="181"/>
      <c r="AK13" s="110"/>
      <c r="AL13" s="188">
        <v>1345</v>
      </c>
      <c r="AM13" s="22">
        <f t="shared" si="0"/>
        <v>88775</v>
      </c>
      <c r="AN13" s="103">
        <v>57470</v>
      </c>
      <c r="AO13" s="31">
        <v>0</v>
      </c>
      <c r="AP13" s="32">
        <f t="shared" si="1"/>
        <v>60.702930014701359</v>
      </c>
      <c r="AQ13" s="620">
        <f t="shared" si="2"/>
        <v>57470</v>
      </c>
    </row>
    <row r="14" spans="2:43" ht="26.25" customHeight="1" x14ac:dyDescent="0.2">
      <c r="B14" s="152" t="s">
        <v>47</v>
      </c>
      <c r="C14" s="18">
        <v>35070</v>
      </c>
      <c r="D14" s="18"/>
      <c r="E14" s="18">
        <v>5400</v>
      </c>
      <c r="F14" s="18">
        <v>15450</v>
      </c>
      <c r="G14" s="18">
        <v>10070</v>
      </c>
      <c r="H14" s="18">
        <v>16550</v>
      </c>
      <c r="I14" s="277"/>
      <c r="J14" s="610"/>
      <c r="K14" s="610">
        <v>70</v>
      </c>
      <c r="L14" s="277"/>
      <c r="M14" s="18">
        <v>790</v>
      </c>
      <c r="N14" s="18">
        <v>370</v>
      </c>
      <c r="O14" s="277"/>
      <c r="P14" s="18">
        <v>20600</v>
      </c>
      <c r="Q14" s="18">
        <v>0</v>
      </c>
      <c r="R14" s="18">
        <f t="shared" si="3"/>
        <v>240</v>
      </c>
      <c r="S14" s="20">
        <v>380</v>
      </c>
      <c r="T14" s="777">
        <f t="shared" si="4"/>
        <v>0</v>
      </c>
      <c r="U14" s="786">
        <v>0</v>
      </c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240</v>
      </c>
      <c r="AH14" s="498"/>
      <c r="AI14" s="522"/>
      <c r="AJ14" s="181"/>
      <c r="AK14" s="110"/>
      <c r="AL14" s="188"/>
      <c r="AM14" s="22">
        <f t="shared" si="0"/>
        <v>104990</v>
      </c>
      <c r="AN14" s="23">
        <v>57040</v>
      </c>
      <c r="AO14" s="24">
        <v>0</v>
      </c>
      <c r="AP14" s="25">
        <f t="shared" si="1"/>
        <v>64.796642597049924</v>
      </c>
      <c r="AQ14" s="301">
        <f t="shared" si="2"/>
        <v>57040</v>
      </c>
    </row>
    <row r="15" spans="2:43" ht="26.25" customHeight="1" x14ac:dyDescent="0.2">
      <c r="B15" s="151" t="s">
        <v>48</v>
      </c>
      <c r="C15" s="18">
        <v>36060</v>
      </c>
      <c r="D15" s="18"/>
      <c r="E15" s="18">
        <v>1500</v>
      </c>
      <c r="F15" s="18">
        <v>12720</v>
      </c>
      <c r="G15" s="18">
        <v>9470</v>
      </c>
      <c r="H15" s="18">
        <v>16140</v>
      </c>
      <c r="I15" s="277"/>
      <c r="J15" s="610"/>
      <c r="K15" s="610">
        <v>20</v>
      </c>
      <c r="L15" s="608"/>
      <c r="M15" s="18">
        <v>940</v>
      </c>
      <c r="N15" s="18">
        <v>70</v>
      </c>
      <c r="O15" s="608"/>
      <c r="P15" s="18">
        <v>12160</v>
      </c>
      <c r="Q15" s="18">
        <v>0</v>
      </c>
      <c r="R15" s="18">
        <f t="shared" si="3"/>
        <v>170</v>
      </c>
      <c r="S15" s="20">
        <v>390</v>
      </c>
      <c r="T15" s="777">
        <f t="shared" si="4"/>
        <v>0</v>
      </c>
      <c r="U15" s="786">
        <v>0</v>
      </c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170</v>
      </c>
      <c r="AH15" s="498"/>
      <c r="AI15" s="522"/>
      <c r="AJ15" s="181"/>
      <c r="AK15" s="110"/>
      <c r="AL15" s="188"/>
      <c r="AM15" s="22">
        <f t="shared" si="0"/>
        <v>89640</v>
      </c>
      <c r="AN15" s="23">
        <v>69210</v>
      </c>
      <c r="AO15" s="24">
        <v>0</v>
      </c>
      <c r="AP15" s="25">
        <f t="shared" si="1"/>
        <v>56.430594900849862</v>
      </c>
      <c r="AQ15" s="301">
        <f t="shared" si="2"/>
        <v>69210</v>
      </c>
    </row>
    <row r="16" spans="2:43" ht="26.25" customHeight="1" x14ac:dyDescent="0.2">
      <c r="B16" s="152" t="s">
        <v>49</v>
      </c>
      <c r="C16" s="18">
        <v>31150</v>
      </c>
      <c r="D16" s="18"/>
      <c r="E16" s="18">
        <v>1000</v>
      </c>
      <c r="F16" s="18">
        <v>12840</v>
      </c>
      <c r="G16" s="18">
        <v>6670</v>
      </c>
      <c r="H16" s="18">
        <v>14900</v>
      </c>
      <c r="I16" s="277"/>
      <c r="J16" s="610"/>
      <c r="K16" s="610">
        <v>80</v>
      </c>
      <c r="L16" s="608"/>
      <c r="M16" s="18">
        <v>150</v>
      </c>
      <c r="N16" s="18">
        <v>590</v>
      </c>
      <c r="O16" s="608"/>
      <c r="P16" s="18">
        <v>18400</v>
      </c>
      <c r="Q16" s="18">
        <v>0</v>
      </c>
      <c r="R16" s="18">
        <f t="shared" si="3"/>
        <v>110</v>
      </c>
      <c r="S16" s="20">
        <v>630</v>
      </c>
      <c r="T16" s="777">
        <f t="shared" si="4"/>
        <v>0</v>
      </c>
      <c r="U16" s="786">
        <v>0</v>
      </c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110</v>
      </c>
      <c r="AH16" s="498"/>
      <c r="AI16" s="522"/>
      <c r="AJ16" s="181"/>
      <c r="AK16" s="110"/>
      <c r="AL16" s="188">
        <v>890</v>
      </c>
      <c r="AM16" s="22">
        <f t="shared" si="0"/>
        <v>87410</v>
      </c>
      <c r="AN16" s="23">
        <v>48090</v>
      </c>
      <c r="AO16" s="24">
        <v>0</v>
      </c>
      <c r="AP16" s="25">
        <f t="shared" si="1"/>
        <v>64.509225092250929</v>
      </c>
      <c r="AQ16" s="301">
        <f t="shared" si="2"/>
        <v>48090</v>
      </c>
    </row>
    <row r="17" spans="2:43" ht="26.25" customHeight="1" x14ac:dyDescent="0.2">
      <c r="B17" s="152" t="s">
        <v>50</v>
      </c>
      <c r="C17" s="18">
        <v>33090</v>
      </c>
      <c r="D17" s="18"/>
      <c r="E17" s="18">
        <v>0</v>
      </c>
      <c r="F17" s="18">
        <v>12770</v>
      </c>
      <c r="G17" s="18">
        <v>5950</v>
      </c>
      <c r="H17" s="18">
        <v>22020</v>
      </c>
      <c r="I17" s="277"/>
      <c r="J17" s="610"/>
      <c r="K17" s="610">
        <v>150</v>
      </c>
      <c r="L17" s="608"/>
      <c r="M17" s="18">
        <v>330</v>
      </c>
      <c r="N17" s="18">
        <v>500</v>
      </c>
      <c r="O17" s="608"/>
      <c r="P17" s="18">
        <v>13830</v>
      </c>
      <c r="Q17" s="18">
        <v>0</v>
      </c>
      <c r="R17" s="18">
        <f t="shared" si="3"/>
        <v>300</v>
      </c>
      <c r="S17" s="20">
        <v>500</v>
      </c>
      <c r="T17" s="777">
        <f t="shared" si="4"/>
        <v>0</v>
      </c>
      <c r="U17" s="786">
        <v>0</v>
      </c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>
        <v>300</v>
      </c>
      <c r="AH17" s="498"/>
      <c r="AI17" s="522"/>
      <c r="AJ17" s="181"/>
      <c r="AK17" s="110"/>
      <c r="AL17" s="188"/>
      <c r="AM17" s="22">
        <f t="shared" si="0"/>
        <v>89440</v>
      </c>
      <c r="AN17" s="23">
        <v>56360</v>
      </c>
      <c r="AO17" s="24">
        <v>0</v>
      </c>
      <c r="AP17" s="25">
        <f t="shared" si="1"/>
        <v>61.344307270233195</v>
      </c>
      <c r="AQ17" s="301">
        <f t="shared" si="2"/>
        <v>56360</v>
      </c>
    </row>
    <row r="18" spans="2:43" ht="26.25" customHeight="1" x14ac:dyDescent="0.2">
      <c r="B18" s="151" t="s">
        <v>51</v>
      </c>
      <c r="C18" s="18">
        <v>27760</v>
      </c>
      <c r="D18" s="18"/>
      <c r="E18" s="18">
        <v>2000</v>
      </c>
      <c r="F18" s="18">
        <v>9240</v>
      </c>
      <c r="G18" s="18">
        <v>6440</v>
      </c>
      <c r="H18" s="18">
        <v>8400</v>
      </c>
      <c r="I18" s="277"/>
      <c r="J18" s="610"/>
      <c r="K18" s="610">
        <v>220</v>
      </c>
      <c r="L18" s="608"/>
      <c r="M18" s="18">
        <v>550</v>
      </c>
      <c r="N18" s="18">
        <v>650</v>
      </c>
      <c r="O18" s="608"/>
      <c r="P18" s="18">
        <v>14220</v>
      </c>
      <c r="Q18" s="18">
        <v>0</v>
      </c>
      <c r="R18" s="18">
        <f t="shared" si="3"/>
        <v>320</v>
      </c>
      <c r="S18" s="20">
        <v>430</v>
      </c>
      <c r="T18" s="777">
        <f t="shared" si="4"/>
        <v>0</v>
      </c>
      <c r="U18" s="786">
        <v>0</v>
      </c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320</v>
      </c>
      <c r="AH18" s="498"/>
      <c r="AI18" s="522"/>
      <c r="AJ18" s="480"/>
      <c r="AK18" s="99"/>
      <c r="AL18" s="204">
        <v>605</v>
      </c>
      <c r="AM18" s="22">
        <f t="shared" si="0"/>
        <v>70835</v>
      </c>
      <c r="AN18" s="23">
        <v>59390</v>
      </c>
      <c r="AO18" s="24">
        <v>0</v>
      </c>
      <c r="AP18" s="25">
        <f t="shared" si="1"/>
        <v>54.394317527356499</v>
      </c>
      <c r="AQ18" s="301">
        <f t="shared" si="2"/>
        <v>59390</v>
      </c>
    </row>
    <row r="19" spans="2:43" ht="26.25" customHeight="1" thickBot="1" x14ac:dyDescent="0.25">
      <c r="B19" s="154" t="s">
        <v>52</v>
      </c>
      <c r="C19" s="79">
        <v>25830</v>
      </c>
      <c r="D19" s="79">
        <v>82680</v>
      </c>
      <c r="E19" s="79">
        <v>0</v>
      </c>
      <c r="F19" s="79">
        <v>16140</v>
      </c>
      <c r="G19" s="79">
        <v>6380</v>
      </c>
      <c r="H19" s="79">
        <v>11970</v>
      </c>
      <c r="I19" s="327"/>
      <c r="J19" s="611"/>
      <c r="K19" s="611">
        <v>100</v>
      </c>
      <c r="L19" s="327"/>
      <c r="M19" s="79">
        <v>1060</v>
      </c>
      <c r="N19" s="79">
        <v>270</v>
      </c>
      <c r="O19" s="327"/>
      <c r="P19" s="79">
        <v>12430</v>
      </c>
      <c r="Q19" s="79"/>
      <c r="R19" s="79">
        <f>SUM(AF19:AI19)</f>
        <v>0</v>
      </c>
      <c r="S19" s="80">
        <v>320</v>
      </c>
      <c r="T19" s="782">
        <f t="shared" si="4"/>
        <v>0</v>
      </c>
      <c r="U19" s="787">
        <v>0</v>
      </c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0</v>
      </c>
      <c r="AH19" s="499"/>
      <c r="AI19" s="552"/>
      <c r="AJ19" s="481"/>
      <c r="AK19" s="192"/>
      <c r="AL19" s="187">
        <v>2090</v>
      </c>
      <c r="AM19" s="460">
        <f t="shared" si="0"/>
        <v>159270</v>
      </c>
      <c r="AN19" s="193">
        <v>46950</v>
      </c>
      <c r="AO19" s="194">
        <v>0</v>
      </c>
      <c r="AP19" s="33">
        <f t="shared" si="1"/>
        <v>77.233052080302585</v>
      </c>
      <c r="AQ19" s="323">
        <f t="shared" si="2"/>
        <v>46950</v>
      </c>
    </row>
    <row r="20" spans="2:43" s="780" customFormat="1" ht="26.25" customHeight="1" thickBot="1" x14ac:dyDescent="0.3">
      <c r="B20" s="779" t="s">
        <v>53</v>
      </c>
      <c r="C20" s="82">
        <f t="shared" ref="C20:AO20" si="5">SUM(C8:C19)</f>
        <v>370970</v>
      </c>
      <c r="D20" s="82">
        <f t="shared" si="5"/>
        <v>82680</v>
      </c>
      <c r="E20" s="83">
        <f t="shared" si="5"/>
        <v>28620</v>
      </c>
      <c r="F20" s="83">
        <f t="shared" si="5"/>
        <v>149280</v>
      </c>
      <c r="G20" s="83">
        <f t="shared" si="5"/>
        <v>81110</v>
      </c>
      <c r="H20" s="83">
        <f t="shared" si="5"/>
        <v>195395</v>
      </c>
      <c r="I20" s="195">
        <f t="shared" si="5"/>
        <v>0</v>
      </c>
      <c r="J20" s="83">
        <f t="shared" si="5"/>
        <v>0</v>
      </c>
      <c r="K20" s="83">
        <f t="shared" si="5"/>
        <v>1790</v>
      </c>
      <c r="L20" s="328">
        <f t="shared" si="5"/>
        <v>0</v>
      </c>
      <c r="M20" s="83">
        <f t="shared" si="5"/>
        <v>7620</v>
      </c>
      <c r="N20" s="83">
        <f t="shared" si="5"/>
        <v>5050</v>
      </c>
      <c r="O20" s="328">
        <f t="shared" si="5"/>
        <v>0</v>
      </c>
      <c r="P20" s="83">
        <f t="shared" si="5"/>
        <v>171370</v>
      </c>
      <c r="Q20" s="83">
        <f t="shared" si="5"/>
        <v>650</v>
      </c>
      <c r="R20" s="83">
        <f t="shared" si="5"/>
        <v>2500</v>
      </c>
      <c r="S20" s="84">
        <f>SUM(S8:S19)</f>
        <v>6230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2500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11810</v>
      </c>
      <c r="AM20" s="36">
        <f>SUM(AM8:AM19)</f>
        <v>1115075</v>
      </c>
      <c r="AN20" s="198">
        <f t="shared" si="5"/>
        <v>660710</v>
      </c>
      <c r="AO20" s="199">
        <f t="shared" si="5"/>
        <v>0</v>
      </c>
      <c r="AP20" s="37">
        <f t="shared" si="1"/>
        <v>62.793356177690427</v>
      </c>
      <c r="AQ20" s="200">
        <f t="shared" si="2"/>
        <v>660710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LANZO T.SE.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152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Foglio2!D21</f>
        <v>0</v>
      </c>
      <c r="D29" s="340"/>
      <c r="E29" s="215">
        <f>Foglio2!E21</f>
        <v>9839.3409820771431</v>
      </c>
      <c r="F29" s="215">
        <f>Foglio2!F21</f>
        <v>2289.1861483174876</v>
      </c>
      <c r="G29" s="329">
        <f>Foglio2!G21</f>
        <v>0</v>
      </c>
      <c r="H29" s="329">
        <f>Foglio2!H21</f>
        <v>963.15707685684163</v>
      </c>
      <c r="I29" s="329">
        <f>Foglio2!I21</f>
        <v>0</v>
      </c>
      <c r="J29" s="277">
        <v>0</v>
      </c>
      <c r="K29" s="215">
        <f>Foglio2!K21</f>
        <v>1366.1381084525813</v>
      </c>
      <c r="L29" s="215">
        <f>Foglio2!L21</f>
        <v>1259.0456292114882</v>
      </c>
      <c r="M29" s="215">
        <f>Foglio2!M21</f>
        <v>11349.709566985575</v>
      </c>
      <c r="N29" s="215">
        <f>Foglio2!N21</f>
        <v>0</v>
      </c>
      <c r="O29" s="215">
        <f>Foglio2!O21</f>
        <v>0</v>
      </c>
      <c r="P29" s="329">
        <f>Foglio2!P21</f>
        <v>0</v>
      </c>
      <c r="Q29" s="329">
        <f>Foglio2!Q21</f>
        <v>0</v>
      </c>
      <c r="R29" s="215">
        <f t="shared" ref="R29:R35" si="6">SUM(AF29:AI29)</f>
        <v>3082.9601960593973</v>
      </c>
      <c r="S29" s="619">
        <f>Foglio2!T21</f>
        <v>18855.960535674258</v>
      </c>
      <c r="T29" s="842">
        <f t="shared" ref="T29:T35" si="7">SUM(V29:AE29)</f>
        <v>1611.5730035002009</v>
      </c>
      <c r="U29" s="437">
        <f>Foglio2!V21</f>
        <v>6100</v>
      </c>
      <c r="V29" s="844">
        <f>Foglio2!W21</f>
        <v>0</v>
      </c>
      <c r="W29" s="489">
        <f>Foglio2!X21</f>
        <v>67.827487640402225</v>
      </c>
      <c r="X29" s="489">
        <f>Foglio2!Y21</f>
        <v>107.07222215170314</v>
      </c>
      <c r="Y29" s="489">
        <f>Foglio2!Z21</f>
        <v>15.010503237890907</v>
      </c>
      <c r="Z29" s="489">
        <f>Foglio2!AA21</f>
        <v>128.02480494395482</v>
      </c>
      <c r="AA29" s="489">
        <f>Foglio2!AB21</f>
        <v>575.09201541517348</v>
      </c>
      <c r="AB29" s="489">
        <f>Foglio2!AC21</f>
        <v>70.805279780712567</v>
      </c>
      <c r="AC29" s="489">
        <f>Foglio2!AD21</f>
        <v>33.478216398318985</v>
      </c>
      <c r="AD29" s="489">
        <f>Foglio2!AE21</f>
        <v>181.09837914540444</v>
      </c>
      <c r="AE29" s="845">
        <f>Foglio2!AF21</f>
        <v>433.16409478664036</v>
      </c>
      <c r="AF29" s="434">
        <f>Foglio2!AG21</f>
        <v>963.35964775074024</v>
      </c>
      <c r="AG29" s="215">
        <f>Foglio2!AH21</f>
        <v>1455.8432526340391</v>
      </c>
      <c r="AH29" s="215">
        <f>Foglio2!AI21</f>
        <v>642.21725729006027</v>
      </c>
      <c r="AI29" s="619">
        <f>Foglio2!AJ21</f>
        <v>21.5400383845578</v>
      </c>
      <c r="AJ29" s="606"/>
      <c r="AK29" s="753"/>
      <c r="AL29" s="847"/>
      <c r="AM29" s="55">
        <f>C29+E29+F29+G29+H29+I29+J29+K29+L29+M29+N29+O29+R29+S29+T29+U29</f>
        <v>56717.071247134969</v>
      </c>
      <c r="AN29" s="222">
        <v>0</v>
      </c>
      <c r="AO29" s="223">
        <v>0</v>
      </c>
      <c r="AP29" s="58">
        <f t="shared" ref="AP29:AP41" si="8">(AM29*100)/(AM29+AQ29)</f>
        <v>100</v>
      </c>
      <c r="AQ29" s="652">
        <f t="shared" ref="AQ29:AQ41" si="9">AN29+AO29</f>
        <v>0</v>
      </c>
    </row>
    <row r="30" spans="2:43" ht="26.25" customHeight="1" x14ac:dyDescent="0.2">
      <c r="B30" s="151" t="s">
        <v>42</v>
      </c>
      <c r="C30" s="340">
        <f t="shared" ref="C30:C35" si="10">C29</f>
        <v>0</v>
      </c>
      <c r="D30" s="340"/>
      <c r="E30" s="434">
        <f t="shared" ref="E30:I32" si="11">E29</f>
        <v>9839.3409820771431</v>
      </c>
      <c r="F30" s="434">
        <f t="shared" si="11"/>
        <v>2289.1861483174876</v>
      </c>
      <c r="G30" s="340">
        <f t="shared" si="11"/>
        <v>0</v>
      </c>
      <c r="H30" s="340">
        <f t="shared" si="11"/>
        <v>963.15707685684163</v>
      </c>
      <c r="I30" s="340">
        <f t="shared" si="11"/>
        <v>0</v>
      </c>
      <c r="J30" s="19"/>
      <c r="K30" s="434">
        <f t="shared" ref="K30:Q32" si="12">K29</f>
        <v>1366.1381084525813</v>
      </c>
      <c r="L30" s="434">
        <f t="shared" si="12"/>
        <v>1259.0456292114882</v>
      </c>
      <c r="M30" s="434">
        <f t="shared" si="12"/>
        <v>11349.709566985575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3082.9601960593973</v>
      </c>
      <c r="S30" s="437">
        <f t="shared" ref="S30:S35" si="13">S29</f>
        <v>18855.960535674258</v>
      </c>
      <c r="T30" s="842">
        <f t="shared" si="7"/>
        <v>1611.5730035002009</v>
      </c>
      <c r="U30" s="437">
        <f t="shared" ref="U30:AI32" si="14">U29</f>
        <v>6100</v>
      </c>
      <c r="V30" s="844">
        <f t="shared" si="14"/>
        <v>0</v>
      </c>
      <c r="W30" s="433">
        <f t="shared" si="14"/>
        <v>67.827487640402225</v>
      </c>
      <c r="X30" s="433">
        <f t="shared" si="14"/>
        <v>107.07222215170314</v>
      </c>
      <c r="Y30" s="433">
        <f t="shared" si="14"/>
        <v>15.010503237890907</v>
      </c>
      <c r="Z30" s="433">
        <f t="shared" si="14"/>
        <v>128.02480494395482</v>
      </c>
      <c r="AA30" s="433">
        <f t="shared" si="14"/>
        <v>575.09201541517348</v>
      </c>
      <c r="AB30" s="433">
        <f t="shared" si="14"/>
        <v>70.805279780712567</v>
      </c>
      <c r="AC30" s="433">
        <f t="shared" si="14"/>
        <v>33.478216398318985</v>
      </c>
      <c r="AD30" s="433">
        <f t="shared" si="14"/>
        <v>181.09837914540444</v>
      </c>
      <c r="AE30" s="846">
        <f t="shared" si="14"/>
        <v>433.16409478664036</v>
      </c>
      <c r="AF30" s="434">
        <f t="shared" si="14"/>
        <v>963.35964775074024</v>
      </c>
      <c r="AG30" s="434">
        <f t="shared" si="14"/>
        <v>1455.8432526340391</v>
      </c>
      <c r="AH30" s="434">
        <f t="shared" si="14"/>
        <v>642.21725729006027</v>
      </c>
      <c r="AI30" s="437">
        <f t="shared" si="14"/>
        <v>21.5400383845578</v>
      </c>
      <c r="AJ30" s="606"/>
      <c r="AK30" s="753"/>
      <c r="AL30" s="847"/>
      <c r="AM30" s="55">
        <f t="shared" ref="AM30:AM40" si="15">C30+E30+F30+G30+H30+I30+J30+K30+L30+M30+N30+O30+R30+S30+T30+U30</f>
        <v>56717.071247134969</v>
      </c>
      <c r="AN30" s="56"/>
      <c r="AO30" s="57"/>
      <c r="AP30" s="58">
        <f t="shared" si="8"/>
        <v>100</v>
      </c>
      <c r="AQ30" s="652">
        <f t="shared" si="9"/>
        <v>0</v>
      </c>
    </row>
    <row r="31" spans="2:43" ht="26.25" customHeight="1" x14ac:dyDescent="0.2">
      <c r="B31" s="152" t="s">
        <v>43</v>
      </c>
      <c r="C31" s="340">
        <f t="shared" si="10"/>
        <v>0</v>
      </c>
      <c r="D31" s="340"/>
      <c r="E31" s="434">
        <f t="shared" si="11"/>
        <v>9839.3409820771431</v>
      </c>
      <c r="F31" s="434">
        <f t="shared" si="11"/>
        <v>2289.1861483174876</v>
      </c>
      <c r="G31" s="340">
        <f t="shared" si="11"/>
        <v>0</v>
      </c>
      <c r="H31" s="340">
        <f t="shared" si="11"/>
        <v>963.15707685684163</v>
      </c>
      <c r="I31" s="340">
        <f t="shared" si="11"/>
        <v>0</v>
      </c>
      <c r="J31" s="19"/>
      <c r="K31" s="434">
        <f t="shared" si="12"/>
        <v>1366.1381084525813</v>
      </c>
      <c r="L31" s="434">
        <f t="shared" si="12"/>
        <v>1259.0456292114882</v>
      </c>
      <c r="M31" s="434">
        <f t="shared" si="12"/>
        <v>11349.709566985575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3082.9601960593973</v>
      </c>
      <c r="S31" s="437">
        <f t="shared" si="13"/>
        <v>18855.960535674258</v>
      </c>
      <c r="T31" s="842">
        <f t="shared" si="7"/>
        <v>1611.5730035002009</v>
      </c>
      <c r="U31" s="437">
        <f t="shared" si="14"/>
        <v>6100</v>
      </c>
      <c r="V31" s="844">
        <f t="shared" si="14"/>
        <v>0</v>
      </c>
      <c r="W31" s="433">
        <f t="shared" si="14"/>
        <v>67.827487640402225</v>
      </c>
      <c r="X31" s="433">
        <f t="shared" si="14"/>
        <v>107.07222215170314</v>
      </c>
      <c r="Y31" s="433">
        <f t="shared" si="14"/>
        <v>15.010503237890907</v>
      </c>
      <c r="Z31" s="433">
        <f t="shared" si="14"/>
        <v>128.02480494395482</v>
      </c>
      <c r="AA31" s="433">
        <f t="shared" si="14"/>
        <v>575.09201541517348</v>
      </c>
      <c r="AB31" s="433">
        <f t="shared" si="14"/>
        <v>70.805279780712567</v>
      </c>
      <c r="AC31" s="433">
        <f t="shared" si="14"/>
        <v>33.478216398318985</v>
      </c>
      <c r="AD31" s="433">
        <f t="shared" si="14"/>
        <v>181.09837914540444</v>
      </c>
      <c r="AE31" s="846">
        <f t="shared" si="14"/>
        <v>433.16409478664036</v>
      </c>
      <c r="AF31" s="434">
        <f t="shared" si="14"/>
        <v>963.35964775074024</v>
      </c>
      <c r="AG31" s="434">
        <f t="shared" si="14"/>
        <v>1455.8432526340391</v>
      </c>
      <c r="AH31" s="434">
        <f t="shared" si="14"/>
        <v>642.21725729006027</v>
      </c>
      <c r="AI31" s="437">
        <f t="shared" si="14"/>
        <v>21.5400383845578</v>
      </c>
      <c r="AJ31" s="606"/>
      <c r="AK31" s="753"/>
      <c r="AL31" s="847"/>
      <c r="AM31" s="55">
        <f t="shared" si="15"/>
        <v>56717.071247134969</v>
      </c>
      <c r="AN31" s="56"/>
      <c r="AO31" s="57"/>
      <c r="AP31" s="58">
        <f t="shared" si="8"/>
        <v>100</v>
      </c>
      <c r="AQ31" s="652">
        <f t="shared" si="9"/>
        <v>0</v>
      </c>
    </row>
    <row r="32" spans="2:43" ht="26.25" customHeight="1" x14ac:dyDescent="0.2">
      <c r="B32" s="152" t="s">
        <v>44</v>
      </c>
      <c r="C32" s="340">
        <f t="shared" si="10"/>
        <v>0</v>
      </c>
      <c r="D32" s="340"/>
      <c r="E32" s="434">
        <f t="shared" si="11"/>
        <v>9839.3409820771431</v>
      </c>
      <c r="F32" s="434">
        <f t="shared" si="11"/>
        <v>2289.1861483174876</v>
      </c>
      <c r="G32" s="340">
        <f t="shared" si="11"/>
        <v>0</v>
      </c>
      <c r="H32" s="340">
        <f t="shared" si="11"/>
        <v>963.15707685684163</v>
      </c>
      <c r="I32" s="340">
        <f t="shared" si="11"/>
        <v>0</v>
      </c>
      <c r="J32" s="19"/>
      <c r="K32" s="434">
        <f t="shared" si="12"/>
        <v>1366.1381084525813</v>
      </c>
      <c r="L32" s="434">
        <f t="shared" si="12"/>
        <v>1259.0456292114882</v>
      </c>
      <c r="M32" s="434">
        <f t="shared" si="12"/>
        <v>11349.709566985575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3082.9601960593973</v>
      </c>
      <c r="S32" s="437">
        <f t="shared" si="13"/>
        <v>18855.960535674258</v>
      </c>
      <c r="T32" s="842">
        <f t="shared" si="7"/>
        <v>1611.5730035002009</v>
      </c>
      <c r="U32" s="437">
        <f t="shared" si="14"/>
        <v>6100</v>
      </c>
      <c r="V32" s="844">
        <f t="shared" si="14"/>
        <v>0</v>
      </c>
      <c r="W32" s="433">
        <f t="shared" si="14"/>
        <v>67.827487640402225</v>
      </c>
      <c r="X32" s="433">
        <f t="shared" si="14"/>
        <v>107.07222215170314</v>
      </c>
      <c r="Y32" s="433">
        <f t="shared" si="14"/>
        <v>15.010503237890907</v>
      </c>
      <c r="Z32" s="433">
        <f t="shared" si="14"/>
        <v>128.02480494395482</v>
      </c>
      <c r="AA32" s="433">
        <f t="shared" si="14"/>
        <v>575.09201541517348</v>
      </c>
      <c r="AB32" s="433">
        <f t="shared" si="14"/>
        <v>70.805279780712567</v>
      </c>
      <c r="AC32" s="433">
        <f t="shared" si="14"/>
        <v>33.478216398318985</v>
      </c>
      <c r="AD32" s="433">
        <f t="shared" si="14"/>
        <v>181.09837914540444</v>
      </c>
      <c r="AE32" s="846">
        <f t="shared" si="14"/>
        <v>433.16409478664036</v>
      </c>
      <c r="AF32" s="434">
        <f t="shared" si="14"/>
        <v>963.35964775074024</v>
      </c>
      <c r="AG32" s="434">
        <f t="shared" si="14"/>
        <v>1455.8432526340391</v>
      </c>
      <c r="AH32" s="434">
        <f t="shared" si="14"/>
        <v>642.21725729006027</v>
      </c>
      <c r="AI32" s="437">
        <f t="shared" si="14"/>
        <v>21.5400383845578</v>
      </c>
      <c r="AJ32" s="606"/>
      <c r="AK32" s="753"/>
      <c r="AL32" s="847"/>
      <c r="AM32" s="55">
        <f t="shared" si="15"/>
        <v>56717.071247134969</v>
      </c>
      <c r="AN32" s="56"/>
      <c r="AO32" s="57"/>
      <c r="AP32" s="58">
        <f t="shared" si="8"/>
        <v>100</v>
      </c>
      <c r="AQ32" s="652">
        <f t="shared" si="9"/>
        <v>0</v>
      </c>
    </row>
    <row r="33" spans="2:44" ht="26.25" customHeight="1" x14ac:dyDescent="0.2">
      <c r="B33" s="153" t="s">
        <v>45</v>
      </c>
      <c r="C33" s="340">
        <f t="shared" si="10"/>
        <v>0</v>
      </c>
      <c r="D33" s="340"/>
      <c r="E33" s="434">
        <f t="shared" ref="E33:I35" si="16">E32</f>
        <v>9839.3409820771431</v>
      </c>
      <c r="F33" s="434">
        <f t="shared" si="16"/>
        <v>2289.1861483174876</v>
      </c>
      <c r="G33" s="340">
        <f t="shared" si="16"/>
        <v>0</v>
      </c>
      <c r="H33" s="340">
        <f t="shared" si="16"/>
        <v>963.15707685684163</v>
      </c>
      <c r="I33" s="340">
        <f t="shared" si="16"/>
        <v>0</v>
      </c>
      <c r="J33" s="19"/>
      <c r="K33" s="434">
        <f t="shared" ref="K33:Q33" si="17">K32</f>
        <v>1366.1381084525813</v>
      </c>
      <c r="L33" s="434">
        <f t="shared" si="17"/>
        <v>1259.0456292114882</v>
      </c>
      <c r="M33" s="434">
        <f t="shared" si="17"/>
        <v>11349.709566985575</v>
      </c>
      <c r="N33" s="434">
        <f t="shared" si="17"/>
        <v>0</v>
      </c>
      <c r="O33" s="434">
        <f t="shared" si="17"/>
        <v>0</v>
      </c>
      <c r="P33" s="340">
        <f t="shared" si="17"/>
        <v>0</v>
      </c>
      <c r="Q33" s="340">
        <f t="shared" si="17"/>
        <v>0</v>
      </c>
      <c r="R33" s="215">
        <f t="shared" si="6"/>
        <v>3082.9601960593973</v>
      </c>
      <c r="S33" s="437">
        <f t="shared" si="13"/>
        <v>18855.960535674258</v>
      </c>
      <c r="T33" s="842">
        <f t="shared" si="7"/>
        <v>1611.5730035002009</v>
      </c>
      <c r="U33" s="437">
        <f t="shared" ref="U33:AI33" si="18">U32</f>
        <v>6100</v>
      </c>
      <c r="V33" s="844">
        <f t="shared" si="18"/>
        <v>0</v>
      </c>
      <c r="W33" s="433">
        <f t="shared" si="18"/>
        <v>67.827487640402225</v>
      </c>
      <c r="X33" s="433">
        <f t="shared" si="18"/>
        <v>107.07222215170314</v>
      </c>
      <c r="Y33" s="433">
        <f t="shared" si="18"/>
        <v>15.010503237890907</v>
      </c>
      <c r="Z33" s="433">
        <f t="shared" si="18"/>
        <v>128.02480494395482</v>
      </c>
      <c r="AA33" s="433">
        <f t="shared" si="18"/>
        <v>575.09201541517348</v>
      </c>
      <c r="AB33" s="433">
        <f t="shared" si="18"/>
        <v>70.805279780712567</v>
      </c>
      <c r="AC33" s="433">
        <f t="shared" si="18"/>
        <v>33.478216398318985</v>
      </c>
      <c r="AD33" s="433">
        <f t="shared" si="18"/>
        <v>181.09837914540444</v>
      </c>
      <c r="AE33" s="846">
        <f t="shared" si="18"/>
        <v>433.16409478664036</v>
      </c>
      <c r="AF33" s="434">
        <f t="shared" si="18"/>
        <v>963.35964775074024</v>
      </c>
      <c r="AG33" s="434">
        <f t="shared" si="18"/>
        <v>1455.8432526340391</v>
      </c>
      <c r="AH33" s="434">
        <f t="shared" si="18"/>
        <v>642.21725729006027</v>
      </c>
      <c r="AI33" s="437">
        <f t="shared" si="18"/>
        <v>21.5400383845578</v>
      </c>
      <c r="AJ33" s="606"/>
      <c r="AK33" s="753"/>
      <c r="AL33" s="847"/>
      <c r="AM33" s="55">
        <f t="shared" si="15"/>
        <v>56717.071247134969</v>
      </c>
      <c r="AN33" s="56"/>
      <c r="AO33" s="57"/>
      <c r="AP33" s="58">
        <f t="shared" si="8"/>
        <v>100</v>
      </c>
      <c r="AQ33" s="652">
        <f t="shared" si="9"/>
        <v>0</v>
      </c>
    </row>
    <row r="34" spans="2:44" ht="26.25" customHeight="1" x14ac:dyDescent="0.2">
      <c r="B34" s="151" t="s">
        <v>46</v>
      </c>
      <c r="C34" s="340">
        <f t="shared" si="10"/>
        <v>0</v>
      </c>
      <c r="D34" s="340"/>
      <c r="E34" s="434">
        <f t="shared" si="16"/>
        <v>9839.3409820771431</v>
      </c>
      <c r="F34" s="434">
        <f t="shared" si="16"/>
        <v>2289.1861483174876</v>
      </c>
      <c r="G34" s="340">
        <f t="shared" si="16"/>
        <v>0</v>
      </c>
      <c r="H34" s="340">
        <f t="shared" si="16"/>
        <v>963.15707685684163</v>
      </c>
      <c r="I34" s="340">
        <f t="shared" si="16"/>
        <v>0</v>
      </c>
      <c r="J34" s="19"/>
      <c r="K34" s="434">
        <f t="shared" ref="K34:Q35" si="19">K33</f>
        <v>1366.1381084525813</v>
      </c>
      <c r="L34" s="434">
        <f t="shared" si="19"/>
        <v>1259.0456292114882</v>
      </c>
      <c r="M34" s="434">
        <f t="shared" si="19"/>
        <v>11349.709566985575</v>
      </c>
      <c r="N34" s="434">
        <f t="shared" si="19"/>
        <v>0</v>
      </c>
      <c r="O34" s="434">
        <f t="shared" si="19"/>
        <v>0</v>
      </c>
      <c r="P34" s="340">
        <f t="shared" si="19"/>
        <v>0</v>
      </c>
      <c r="Q34" s="340">
        <f t="shared" si="19"/>
        <v>0</v>
      </c>
      <c r="R34" s="215">
        <f t="shared" si="6"/>
        <v>3082.9601960593973</v>
      </c>
      <c r="S34" s="437">
        <f t="shared" si="13"/>
        <v>18855.960535674258</v>
      </c>
      <c r="T34" s="842">
        <f t="shared" si="7"/>
        <v>1611.5730035002009</v>
      </c>
      <c r="U34" s="437">
        <f t="shared" ref="U34:AI35" si="20">U33</f>
        <v>6100</v>
      </c>
      <c r="V34" s="844">
        <f t="shared" si="20"/>
        <v>0</v>
      </c>
      <c r="W34" s="433">
        <f t="shared" si="20"/>
        <v>67.827487640402225</v>
      </c>
      <c r="X34" s="433">
        <f t="shared" si="20"/>
        <v>107.07222215170314</v>
      </c>
      <c r="Y34" s="433">
        <f t="shared" si="20"/>
        <v>15.010503237890907</v>
      </c>
      <c r="Z34" s="433">
        <f t="shared" si="20"/>
        <v>128.02480494395482</v>
      </c>
      <c r="AA34" s="433">
        <f t="shared" si="20"/>
        <v>575.09201541517348</v>
      </c>
      <c r="AB34" s="433">
        <f t="shared" si="20"/>
        <v>70.805279780712567</v>
      </c>
      <c r="AC34" s="433">
        <f t="shared" si="20"/>
        <v>33.478216398318985</v>
      </c>
      <c r="AD34" s="433">
        <f t="shared" si="20"/>
        <v>181.09837914540444</v>
      </c>
      <c r="AE34" s="846">
        <f t="shared" si="20"/>
        <v>433.16409478664036</v>
      </c>
      <c r="AF34" s="434">
        <f t="shared" si="20"/>
        <v>963.35964775074024</v>
      </c>
      <c r="AG34" s="434">
        <f t="shared" si="20"/>
        <v>1455.8432526340391</v>
      </c>
      <c r="AH34" s="434">
        <f t="shared" si="20"/>
        <v>642.21725729006027</v>
      </c>
      <c r="AI34" s="437">
        <f t="shared" si="20"/>
        <v>21.5400383845578</v>
      </c>
      <c r="AJ34" s="606"/>
      <c r="AK34" s="753"/>
      <c r="AL34" s="847"/>
      <c r="AM34" s="55">
        <f>C34+E34+F34+G34+H34+I34+J34+K34+L34+M34+N34+O34+R34+S34+T34+U34</f>
        <v>56717.071247134969</v>
      </c>
      <c r="AN34" s="61"/>
      <c r="AO34" s="62"/>
      <c r="AP34" s="63">
        <f t="shared" si="8"/>
        <v>100</v>
      </c>
      <c r="AQ34" s="653">
        <f t="shared" si="9"/>
        <v>0</v>
      </c>
    </row>
    <row r="35" spans="2:44" ht="26.25" customHeight="1" x14ac:dyDescent="0.2">
      <c r="B35" s="152" t="s">
        <v>47</v>
      </c>
      <c r="C35" s="340">
        <f t="shared" si="10"/>
        <v>0</v>
      </c>
      <c r="D35" s="340"/>
      <c r="E35" s="434">
        <f t="shared" si="16"/>
        <v>9839.3409820771431</v>
      </c>
      <c r="F35" s="434">
        <f t="shared" si="16"/>
        <v>2289.1861483174876</v>
      </c>
      <c r="G35" s="340">
        <f t="shared" si="16"/>
        <v>0</v>
      </c>
      <c r="H35" s="340">
        <f t="shared" si="16"/>
        <v>963.15707685684163</v>
      </c>
      <c r="I35" s="340">
        <f t="shared" si="16"/>
        <v>0</v>
      </c>
      <c r="J35" s="19"/>
      <c r="K35" s="434">
        <f t="shared" si="19"/>
        <v>1366.1381084525813</v>
      </c>
      <c r="L35" s="434">
        <f t="shared" si="19"/>
        <v>1259.0456292114882</v>
      </c>
      <c r="M35" s="434">
        <f t="shared" si="19"/>
        <v>11349.709566985575</v>
      </c>
      <c r="N35" s="434">
        <f t="shared" si="19"/>
        <v>0</v>
      </c>
      <c r="O35" s="434">
        <f t="shared" si="19"/>
        <v>0</v>
      </c>
      <c r="P35" s="340">
        <f t="shared" si="19"/>
        <v>0</v>
      </c>
      <c r="Q35" s="340">
        <f t="shared" si="19"/>
        <v>0</v>
      </c>
      <c r="R35" s="215">
        <f t="shared" si="6"/>
        <v>3082.9601960593973</v>
      </c>
      <c r="S35" s="437">
        <f t="shared" si="13"/>
        <v>18855.960535674258</v>
      </c>
      <c r="T35" s="842">
        <f t="shared" si="7"/>
        <v>1611.5730035002009</v>
      </c>
      <c r="U35" s="437">
        <f t="shared" si="20"/>
        <v>6100</v>
      </c>
      <c r="V35" s="844">
        <f t="shared" si="20"/>
        <v>0</v>
      </c>
      <c r="W35" s="433">
        <f t="shared" si="20"/>
        <v>67.827487640402225</v>
      </c>
      <c r="X35" s="433">
        <f t="shared" si="20"/>
        <v>107.07222215170314</v>
      </c>
      <c r="Y35" s="433">
        <f t="shared" si="20"/>
        <v>15.010503237890907</v>
      </c>
      <c r="Z35" s="433">
        <f t="shared" si="20"/>
        <v>128.02480494395482</v>
      </c>
      <c r="AA35" s="433">
        <f t="shared" si="20"/>
        <v>575.09201541517348</v>
      </c>
      <c r="AB35" s="433">
        <f t="shared" si="20"/>
        <v>70.805279780712567</v>
      </c>
      <c r="AC35" s="433">
        <f t="shared" si="20"/>
        <v>33.478216398318985</v>
      </c>
      <c r="AD35" s="433">
        <f t="shared" si="20"/>
        <v>181.09837914540444</v>
      </c>
      <c r="AE35" s="846">
        <f t="shared" si="20"/>
        <v>433.16409478664036</v>
      </c>
      <c r="AF35" s="434">
        <f t="shared" si="20"/>
        <v>963.35964775074024</v>
      </c>
      <c r="AG35" s="434">
        <f t="shared" si="20"/>
        <v>1455.8432526340391</v>
      </c>
      <c r="AH35" s="434">
        <f t="shared" si="20"/>
        <v>642.21725729006027</v>
      </c>
      <c r="AI35" s="437">
        <f t="shared" si="20"/>
        <v>21.5400383845578</v>
      </c>
      <c r="AJ35" s="606"/>
      <c r="AK35" s="753"/>
      <c r="AL35" s="847"/>
      <c r="AM35" s="55">
        <f>C35+E35+F35+G35+H35+I35+J35+K35+L35+M35+N35+O35+R35+S35+T35+U35</f>
        <v>56717.071247134969</v>
      </c>
      <c r="AN35" s="56"/>
      <c r="AO35" s="57"/>
      <c r="AP35" s="58">
        <f t="shared" si="8"/>
        <v>100</v>
      </c>
      <c r="AQ35" s="652">
        <f t="shared" si="9"/>
        <v>0</v>
      </c>
    </row>
    <row r="36" spans="2:44" ht="26.25" customHeight="1" x14ac:dyDescent="0.2">
      <c r="B36" s="151" t="s">
        <v>48</v>
      </c>
      <c r="C36" s="340">
        <f>C35</f>
        <v>0</v>
      </c>
      <c r="D36" s="340"/>
      <c r="E36" s="434">
        <f t="shared" ref="E36:I38" si="21">E35</f>
        <v>9839.3409820771431</v>
      </c>
      <c r="F36" s="434">
        <f t="shared" si="21"/>
        <v>2289.1861483174876</v>
      </c>
      <c r="G36" s="340">
        <f t="shared" si="21"/>
        <v>0</v>
      </c>
      <c r="H36" s="340">
        <f t="shared" si="21"/>
        <v>963.15707685684163</v>
      </c>
      <c r="I36" s="340">
        <f t="shared" si="21"/>
        <v>0</v>
      </c>
      <c r="J36" s="19"/>
      <c r="K36" s="434">
        <f t="shared" ref="K36:Q38" si="22">K35</f>
        <v>1366.1381084525813</v>
      </c>
      <c r="L36" s="434">
        <f t="shared" si="22"/>
        <v>1259.0456292114882</v>
      </c>
      <c r="M36" s="434">
        <f t="shared" si="22"/>
        <v>11349.709566985575</v>
      </c>
      <c r="N36" s="434">
        <f t="shared" si="22"/>
        <v>0</v>
      </c>
      <c r="O36" s="434">
        <f t="shared" si="22"/>
        <v>0</v>
      </c>
      <c r="P36" s="340">
        <f t="shared" si="22"/>
        <v>0</v>
      </c>
      <c r="Q36" s="340">
        <f t="shared" si="22"/>
        <v>0</v>
      </c>
      <c r="R36" s="215">
        <f>SUM(AF36:AI36)</f>
        <v>3082.9601960593973</v>
      </c>
      <c r="S36" s="437">
        <f>S35</f>
        <v>18855.960535674258</v>
      </c>
      <c r="T36" s="842">
        <f>SUM(V36:AE36)</f>
        <v>1611.5730035002009</v>
      </c>
      <c r="U36" s="437">
        <f t="shared" ref="U36:AI38" si="23">U35</f>
        <v>6100</v>
      </c>
      <c r="V36" s="844">
        <f t="shared" si="23"/>
        <v>0</v>
      </c>
      <c r="W36" s="433">
        <f t="shared" si="23"/>
        <v>67.827487640402225</v>
      </c>
      <c r="X36" s="433">
        <f t="shared" si="23"/>
        <v>107.07222215170314</v>
      </c>
      <c r="Y36" s="433">
        <f t="shared" si="23"/>
        <v>15.010503237890907</v>
      </c>
      <c r="Z36" s="433">
        <f t="shared" si="23"/>
        <v>128.02480494395482</v>
      </c>
      <c r="AA36" s="433">
        <f t="shared" si="23"/>
        <v>575.09201541517348</v>
      </c>
      <c r="AB36" s="433">
        <f t="shared" si="23"/>
        <v>70.805279780712567</v>
      </c>
      <c r="AC36" s="433">
        <f t="shared" si="23"/>
        <v>33.478216398318985</v>
      </c>
      <c r="AD36" s="433">
        <f t="shared" si="23"/>
        <v>181.09837914540444</v>
      </c>
      <c r="AE36" s="846">
        <f t="shared" si="23"/>
        <v>433.16409478664036</v>
      </c>
      <c r="AF36" s="434">
        <f t="shared" si="23"/>
        <v>963.35964775074024</v>
      </c>
      <c r="AG36" s="434">
        <f t="shared" si="23"/>
        <v>1455.8432526340391</v>
      </c>
      <c r="AH36" s="434">
        <f t="shared" si="23"/>
        <v>642.21725729006027</v>
      </c>
      <c r="AI36" s="437">
        <f t="shared" si="23"/>
        <v>21.5400383845578</v>
      </c>
      <c r="AJ36" s="606"/>
      <c r="AK36" s="753"/>
      <c r="AL36" s="847"/>
      <c r="AM36" s="55">
        <f t="shared" si="15"/>
        <v>56717.071247134969</v>
      </c>
      <c r="AN36" s="56"/>
      <c r="AO36" s="57"/>
      <c r="AP36" s="58">
        <f>(AM36*100)/(AM36+AQ36)</f>
        <v>100</v>
      </c>
      <c r="AQ36" s="652">
        <f t="shared" si="9"/>
        <v>0</v>
      </c>
    </row>
    <row r="37" spans="2:44" ht="26.25" customHeight="1" x14ac:dyDescent="0.2">
      <c r="B37" s="152" t="s">
        <v>49</v>
      </c>
      <c r="C37" s="340">
        <f>C36</f>
        <v>0</v>
      </c>
      <c r="D37" s="340"/>
      <c r="E37" s="434">
        <f t="shared" si="21"/>
        <v>9839.3409820771431</v>
      </c>
      <c r="F37" s="434">
        <f t="shared" si="21"/>
        <v>2289.1861483174876</v>
      </c>
      <c r="G37" s="340">
        <f t="shared" si="21"/>
        <v>0</v>
      </c>
      <c r="H37" s="340">
        <f t="shared" si="21"/>
        <v>963.15707685684163</v>
      </c>
      <c r="I37" s="340">
        <f t="shared" si="21"/>
        <v>0</v>
      </c>
      <c r="J37" s="19"/>
      <c r="K37" s="434">
        <f t="shared" si="22"/>
        <v>1366.1381084525813</v>
      </c>
      <c r="L37" s="434">
        <f t="shared" si="22"/>
        <v>1259.0456292114882</v>
      </c>
      <c r="M37" s="434">
        <f t="shared" si="22"/>
        <v>11349.709566985575</v>
      </c>
      <c r="N37" s="434">
        <f t="shared" si="22"/>
        <v>0</v>
      </c>
      <c r="O37" s="434">
        <f t="shared" si="22"/>
        <v>0</v>
      </c>
      <c r="P37" s="340">
        <f t="shared" si="22"/>
        <v>0</v>
      </c>
      <c r="Q37" s="340">
        <f t="shared" si="22"/>
        <v>0</v>
      </c>
      <c r="R37" s="215">
        <f>SUM(AF37:AI37)</f>
        <v>3082.9601960593973</v>
      </c>
      <c r="S37" s="437">
        <f>S36</f>
        <v>18855.960535674258</v>
      </c>
      <c r="T37" s="842">
        <f>SUM(V37:AE37)</f>
        <v>1611.5730035002009</v>
      </c>
      <c r="U37" s="437">
        <f t="shared" si="23"/>
        <v>6100</v>
      </c>
      <c r="V37" s="844">
        <f t="shared" si="23"/>
        <v>0</v>
      </c>
      <c r="W37" s="433">
        <f t="shared" si="23"/>
        <v>67.827487640402225</v>
      </c>
      <c r="X37" s="433">
        <f t="shared" si="23"/>
        <v>107.07222215170314</v>
      </c>
      <c r="Y37" s="433">
        <f t="shared" si="23"/>
        <v>15.010503237890907</v>
      </c>
      <c r="Z37" s="433">
        <f t="shared" si="23"/>
        <v>128.02480494395482</v>
      </c>
      <c r="AA37" s="433">
        <f t="shared" si="23"/>
        <v>575.09201541517348</v>
      </c>
      <c r="AB37" s="433">
        <f t="shared" si="23"/>
        <v>70.805279780712567</v>
      </c>
      <c r="AC37" s="433">
        <f t="shared" si="23"/>
        <v>33.478216398318985</v>
      </c>
      <c r="AD37" s="433">
        <f t="shared" si="23"/>
        <v>181.09837914540444</v>
      </c>
      <c r="AE37" s="846">
        <f t="shared" si="23"/>
        <v>433.16409478664036</v>
      </c>
      <c r="AF37" s="434">
        <f t="shared" si="23"/>
        <v>963.35964775074024</v>
      </c>
      <c r="AG37" s="434">
        <f t="shared" si="23"/>
        <v>1455.8432526340391</v>
      </c>
      <c r="AH37" s="434">
        <f t="shared" si="23"/>
        <v>642.21725729006027</v>
      </c>
      <c r="AI37" s="437">
        <f t="shared" si="23"/>
        <v>21.5400383845578</v>
      </c>
      <c r="AJ37" s="606"/>
      <c r="AK37" s="753"/>
      <c r="AL37" s="847"/>
      <c r="AM37" s="55">
        <f t="shared" si="15"/>
        <v>56717.071247134969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4" ht="26.25" customHeight="1" x14ac:dyDescent="0.2">
      <c r="B38" s="151" t="s">
        <v>50</v>
      </c>
      <c r="C38" s="340">
        <f>C37</f>
        <v>0</v>
      </c>
      <c r="D38" s="340"/>
      <c r="E38" s="434">
        <f t="shared" si="21"/>
        <v>9839.3409820771431</v>
      </c>
      <c r="F38" s="434">
        <f t="shared" si="21"/>
        <v>2289.1861483174876</v>
      </c>
      <c r="G38" s="340">
        <f t="shared" si="21"/>
        <v>0</v>
      </c>
      <c r="H38" s="340">
        <f t="shared" si="21"/>
        <v>963.15707685684163</v>
      </c>
      <c r="I38" s="340">
        <f t="shared" si="21"/>
        <v>0</v>
      </c>
      <c r="J38" s="19"/>
      <c r="K38" s="434">
        <f t="shared" si="22"/>
        <v>1366.1381084525813</v>
      </c>
      <c r="L38" s="434">
        <f t="shared" si="22"/>
        <v>1259.0456292114882</v>
      </c>
      <c r="M38" s="434">
        <f t="shared" si="22"/>
        <v>11349.709566985575</v>
      </c>
      <c r="N38" s="434">
        <f t="shared" si="22"/>
        <v>0</v>
      </c>
      <c r="O38" s="434">
        <f t="shared" si="22"/>
        <v>0</v>
      </c>
      <c r="P38" s="340">
        <f t="shared" si="22"/>
        <v>0</v>
      </c>
      <c r="Q38" s="340">
        <f t="shared" si="22"/>
        <v>0</v>
      </c>
      <c r="R38" s="215">
        <f>SUM(AF38:AI38)</f>
        <v>3082.9601960593973</v>
      </c>
      <c r="S38" s="437">
        <f>S37</f>
        <v>18855.960535674258</v>
      </c>
      <c r="T38" s="842">
        <f>SUM(V38:AE38)</f>
        <v>1611.5730035002009</v>
      </c>
      <c r="U38" s="437">
        <f t="shared" si="23"/>
        <v>6100</v>
      </c>
      <c r="V38" s="844">
        <f t="shared" si="23"/>
        <v>0</v>
      </c>
      <c r="W38" s="433">
        <f t="shared" si="23"/>
        <v>67.827487640402225</v>
      </c>
      <c r="X38" s="433">
        <f t="shared" si="23"/>
        <v>107.07222215170314</v>
      </c>
      <c r="Y38" s="433">
        <f t="shared" si="23"/>
        <v>15.010503237890907</v>
      </c>
      <c r="Z38" s="433">
        <f t="shared" si="23"/>
        <v>128.02480494395482</v>
      </c>
      <c r="AA38" s="433">
        <f t="shared" si="23"/>
        <v>575.09201541517348</v>
      </c>
      <c r="AB38" s="433">
        <f t="shared" si="23"/>
        <v>70.805279780712567</v>
      </c>
      <c r="AC38" s="433">
        <f t="shared" si="23"/>
        <v>33.478216398318985</v>
      </c>
      <c r="AD38" s="433">
        <f t="shared" si="23"/>
        <v>181.09837914540444</v>
      </c>
      <c r="AE38" s="846">
        <f t="shared" si="23"/>
        <v>433.16409478664036</v>
      </c>
      <c r="AF38" s="434">
        <f t="shared" si="23"/>
        <v>963.35964775074024</v>
      </c>
      <c r="AG38" s="434">
        <f t="shared" si="23"/>
        <v>1455.8432526340391</v>
      </c>
      <c r="AH38" s="434">
        <f t="shared" si="23"/>
        <v>642.21725729006027</v>
      </c>
      <c r="AI38" s="437">
        <f t="shared" si="23"/>
        <v>21.5400383845578</v>
      </c>
      <c r="AJ38" s="606"/>
      <c r="AK38" s="753"/>
      <c r="AL38" s="847"/>
      <c r="AM38" s="55">
        <f t="shared" si="15"/>
        <v>56717.071247134969</v>
      </c>
      <c r="AN38" s="56"/>
      <c r="AO38" s="57"/>
      <c r="AP38" s="58">
        <f t="shared" si="8"/>
        <v>100</v>
      </c>
      <c r="AQ38" s="652">
        <f t="shared" si="9"/>
        <v>0</v>
      </c>
    </row>
    <row r="39" spans="2:44" ht="26.25" customHeight="1" x14ac:dyDescent="0.2">
      <c r="B39" s="151" t="s">
        <v>51</v>
      </c>
      <c r="C39" s="340">
        <f>C38</f>
        <v>0</v>
      </c>
      <c r="D39" s="340"/>
      <c r="E39" s="434">
        <f t="shared" ref="E39:I40" si="24">E38</f>
        <v>9839.3409820771431</v>
      </c>
      <c r="F39" s="434">
        <f t="shared" si="24"/>
        <v>2289.1861483174876</v>
      </c>
      <c r="G39" s="340">
        <f t="shared" si="24"/>
        <v>0</v>
      </c>
      <c r="H39" s="340">
        <f t="shared" si="24"/>
        <v>963.15707685684163</v>
      </c>
      <c r="I39" s="340">
        <f t="shared" si="24"/>
        <v>0</v>
      </c>
      <c r="J39" s="19"/>
      <c r="K39" s="434">
        <f t="shared" ref="K39:Q39" si="25">K38</f>
        <v>1366.1381084525813</v>
      </c>
      <c r="L39" s="434">
        <f t="shared" si="25"/>
        <v>1259.0456292114882</v>
      </c>
      <c r="M39" s="434">
        <f t="shared" si="25"/>
        <v>11349.709566985575</v>
      </c>
      <c r="N39" s="434">
        <f t="shared" si="25"/>
        <v>0</v>
      </c>
      <c r="O39" s="434">
        <f t="shared" si="25"/>
        <v>0</v>
      </c>
      <c r="P39" s="340">
        <f t="shared" si="25"/>
        <v>0</v>
      </c>
      <c r="Q39" s="340">
        <f t="shared" si="25"/>
        <v>0</v>
      </c>
      <c r="R39" s="215">
        <f>SUM(AF39:AI39)</f>
        <v>3082.9601960593973</v>
      </c>
      <c r="S39" s="437">
        <f>S38</f>
        <v>18855.960535674258</v>
      </c>
      <c r="T39" s="842">
        <f>SUM(V39:AE39)</f>
        <v>1611.5730035002009</v>
      </c>
      <c r="U39" s="437">
        <f t="shared" ref="U39:AI39" si="26">U38</f>
        <v>6100</v>
      </c>
      <c r="V39" s="844">
        <f t="shared" si="26"/>
        <v>0</v>
      </c>
      <c r="W39" s="433">
        <f t="shared" si="26"/>
        <v>67.827487640402225</v>
      </c>
      <c r="X39" s="433">
        <f t="shared" si="26"/>
        <v>107.07222215170314</v>
      </c>
      <c r="Y39" s="433">
        <f t="shared" si="26"/>
        <v>15.010503237890907</v>
      </c>
      <c r="Z39" s="433">
        <f t="shared" si="26"/>
        <v>128.02480494395482</v>
      </c>
      <c r="AA39" s="433">
        <f t="shared" si="26"/>
        <v>575.09201541517348</v>
      </c>
      <c r="AB39" s="433">
        <f t="shared" si="26"/>
        <v>70.805279780712567</v>
      </c>
      <c r="AC39" s="433">
        <f t="shared" si="26"/>
        <v>33.478216398318985</v>
      </c>
      <c r="AD39" s="433">
        <f t="shared" si="26"/>
        <v>181.09837914540444</v>
      </c>
      <c r="AE39" s="846">
        <f t="shared" si="26"/>
        <v>433.16409478664036</v>
      </c>
      <c r="AF39" s="434">
        <f t="shared" si="26"/>
        <v>963.35964775074024</v>
      </c>
      <c r="AG39" s="434">
        <f t="shared" si="26"/>
        <v>1455.8432526340391</v>
      </c>
      <c r="AH39" s="434">
        <f t="shared" si="26"/>
        <v>642.21725729006027</v>
      </c>
      <c r="AI39" s="437">
        <f t="shared" si="26"/>
        <v>21.5400383845578</v>
      </c>
      <c r="AJ39" s="606"/>
      <c r="AK39" s="753"/>
      <c r="AL39" s="847"/>
      <c r="AM39" s="55">
        <f t="shared" si="15"/>
        <v>56717.071247134969</v>
      </c>
      <c r="AN39" s="56"/>
      <c r="AO39" s="57"/>
      <c r="AP39" s="58">
        <f t="shared" si="8"/>
        <v>100</v>
      </c>
      <c r="AQ39" s="652">
        <f>AN39+AO39</f>
        <v>0</v>
      </c>
    </row>
    <row r="40" spans="2:44" ht="26.25" customHeight="1" thickBot="1" x14ac:dyDescent="0.25">
      <c r="B40" s="153" t="s">
        <v>52</v>
      </c>
      <c r="C40" s="340">
        <f>C39</f>
        <v>0</v>
      </c>
      <c r="D40" s="340"/>
      <c r="E40" s="434">
        <f t="shared" si="24"/>
        <v>9839.3409820771431</v>
      </c>
      <c r="F40" s="434">
        <f t="shared" si="24"/>
        <v>2289.1861483174876</v>
      </c>
      <c r="G40" s="340">
        <f t="shared" si="24"/>
        <v>0</v>
      </c>
      <c r="H40" s="340">
        <f t="shared" si="24"/>
        <v>963.15707685684163</v>
      </c>
      <c r="I40" s="340">
        <f t="shared" si="24"/>
        <v>0</v>
      </c>
      <c r="J40" s="19"/>
      <c r="K40" s="434">
        <f t="shared" ref="K40:Q40" si="27">K39</f>
        <v>1366.1381084525813</v>
      </c>
      <c r="L40" s="434">
        <f t="shared" si="27"/>
        <v>1259.0456292114882</v>
      </c>
      <c r="M40" s="434">
        <f t="shared" si="27"/>
        <v>11349.709566985575</v>
      </c>
      <c r="N40" s="434">
        <f t="shared" si="27"/>
        <v>0</v>
      </c>
      <c r="O40" s="434">
        <f t="shared" si="27"/>
        <v>0</v>
      </c>
      <c r="P40" s="340">
        <f t="shared" si="27"/>
        <v>0</v>
      </c>
      <c r="Q40" s="340">
        <f t="shared" si="27"/>
        <v>0</v>
      </c>
      <c r="R40" s="215">
        <f>SUM(AF40:AI40)</f>
        <v>3082.9601960593973</v>
      </c>
      <c r="S40" s="437">
        <f>S39</f>
        <v>18855.960535674258</v>
      </c>
      <c r="T40" s="842">
        <f>SUM(V40:AE40)</f>
        <v>1611.5730035002009</v>
      </c>
      <c r="U40" s="437">
        <f t="shared" ref="U40:AI40" si="28">U39</f>
        <v>6100</v>
      </c>
      <c r="V40" s="844">
        <f t="shared" si="28"/>
        <v>0</v>
      </c>
      <c r="W40" s="433">
        <f t="shared" si="28"/>
        <v>67.827487640402225</v>
      </c>
      <c r="X40" s="433">
        <f t="shared" si="28"/>
        <v>107.07222215170314</v>
      </c>
      <c r="Y40" s="433">
        <f t="shared" si="28"/>
        <v>15.010503237890907</v>
      </c>
      <c r="Z40" s="433">
        <f t="shared" si="28"/>
        <v>128.02480494395482</v>
      </c>
      <c r="AA40" s="433">
        <f t="shared" si="28"/>
        <v>575.09201541517348</v>
      </c>
      <c r="AB40" s="433">
        <f t="shared" si="28"/>
        <v>70.805279780712567</v>
      </c>
      <c r="AC40" s="433">
        <f t="shared" si="28"/>
        <v>33.478216398318985</v>
      </c>
      <c r="AD40" s="433">
        <f t="shared" si="28"/>
        <v>181.09837914540444</v>
      </c>
      <c r="AE40" s="846">
        <f t="shared" si="28"/>
        <v>433.16409478664036</v>
      </c>
      <c r="AF40" s="434">
        <f t="shared" si="28"/>
        <v>963.35964775074024</v>
      </c>
      <c r="AG40" s="434">
        <f t="shared" si="28"/>
        <v>1455.8432526340391</v>
      </c>
      <c r="AH40" s="434">
        <f t="shared" si="28"/>
        <v>642.21725729006027</v>
      </c>
      <c r="AI40" s="437">
        <f t="shared" si="28"/>
        <v>21.5400383845578</v>
      </c>
      <c r="AJ40" s="606"/>
      <c r="AK40" s="753"/>
      <c r="AL40" s="847"/>
      <c r="AM40" s="55">
        <f t="shared" si="15"/>
        <v>56717.071247134969</v>
      </c>
      <c r="AN40" s="112"/>
      <c r="AO40" s="113"/>
      <c r="AP40" s="65">
        <f t="shared" si="8"/>
        <v>100</v>
      </c>
      <c r="AQ40" s="654">
        <f t="shared" si="9"/>
        <v>0</v>
      </c>
    </row>
    <row r="41" spans="2:44" ht="26.25" customHeight="1" thickBot="1" x14ac:dyDescent="0.25">
      <c r="B41" s="265" t="s">
        <v>53</v>
      </c>
      <c r="C41" s="903">
        <f t="shared" ref="C41:AL41" si="29">SUM(C29:C40)</f>
        <v>0</v>
      </c>
      <c r="D41" s="446"/>
      <c r="E41" s="115">
        <f t="shared" si="29"/>
        <v>118072.09178492574</v>
      </c>
      <c r="F41" s="115">
        <f t="shared" si="29"/>
        <v>27470.233779809849</v>
      </c>
      <c r="G41" s="435">
        <f t="shared" si="29"/>
        <v>0</v>
      </c>
      <c r="H41" s="191">
        <f t="shared" si="29"/>
        <v>11557.884922282099</v>
      </c>
      <c r="I41" s="191">
        <f t="shared" si="29"/>
        <v>0</v>
      </c>
      <c r="J41" s="195">
        <f t="shared" si="29"/>
        <v>0</v>
      </c>
      <c r="K41" s="115">
        <f t="shared" si="29"/>
        <v>16393.65730143098</v>
      </c>
      <c r="L41" s="115">
        <f t="shared" si="29"/>
        <v>15108.547550537862</v>
      </c>
      <c r="M41" s="115">
        <f t="shared" si="29"/>
        <v>136196.5148038269</v>
      </c>
      <c r="N41" s="115">
        <f t="shared" si="29"/>
        <v>0</v>
      </c>
      <c r="O41" s="115">
        <f t="shared" si="29"/>
        <v>0</v>
      </c>
      <c r="P41" s="191">
        <f t="shared" si="29"/>
        <v>0</v>
      </c>
      <c r="Q41" s="191">
        <f t="shared" si="29"/>
        <v>0</v>
      </c>
      <c r="R41" s="115">
        <f t="shared" si="29"/>
        <v>36995.522352712767</v>
      </c>
      <c r="S41" s="118">
        <f t="shared" si="29"/>
        <v>226271.52642809114</v>
      </c>
      <c r="T41" s="843">
        <f>SUM(T29:T40)</f>
        <v>19338.876042002415</v>
      </c>
      <c r="U41" s="841">
        <f t="shared" si="29"/>
        <v>73200</v>
      </c>
      <c r="V41" s="706">
        <f t="shared" si="29"/>
        <v>0</v>
      </c>
      <c r="W41" s="119">
        <f t="shared" si="29"/>
        <v>813.92985168482653</v>
      </c>
      <c r="X41" s="119">
        <f t="shared" si="29"/>
        <v>1284.8666658204374</v>
      </c>
      <c r="Y41" s="119">
        <f t="shared" si="29"/>
        <v>180.12603885469085</v>
      </c>
      <c r="Z41" s="119">
        <f t="shared" si="29"/>
        <v>1536.2976593274582</v>
      </c>
      <c r="AA41" s="119">
        <f t="shared" si="29"/>
        <v>6901.1041849820822</v>
      </c>
      <c r="AB41" s="119">
        <f t="shared" si="29"/>
        <v>849.66335736855081</v>
      </c>
      <c r="AC41" s="119">
        <f t="shared" si="29"/>
        <v>401.73859677982779</v>
      </c>
      <c r="AD41" s="119">
        <f t="shared" si="29"/>
        <v>2173.1805497448527</v>
      </c>
      <c r="AE41" s="121">
        <f>SUM(AE29:AE40)</f>
        <v>5197.9691374396843</v>
      </c>
      <c r="AF41" s="183">
        <f>SUM(AF29:AF40)</f>
        <v>11560.315773008881</v>
      </c>
      <c r="AG41" s="120">
        <f>SUM(AG29:AG40)</f>
        <v>17470.119031608465</v>
      </c>
      <c r="AH41" s="120">
        <f>SUM(AH29:AH40)</f>
        <v>7706.6070874807219</v>
      </c>
      <c r="AI41" s="183">
        <f>SUM(AI29:AI40)</f>
        <v>258.48046061469353</v>
      </c>
      <c r="AJ41" s="655">
        <f t="shared" si="29"/>
        <v>0</v>
      </c>
      <c r="AK41" s="119">
        <f t="shared" si="29"/>
        <v>0</v>
      </c>
      <c r="AL41" s="848">
        <f t="shared" si="29"/>
        <v>0</v>
      </c>
      <c r="AM41" s="67">
        <f>SUM(AM29:AM40)</f>
        <v>680604.85496561939</v>
      </c>
      <c r="AN41" s="122">
        <f>SUM(AN29:AN40)</f>
        <v>0</v>
      </c>
      <c r="AO41" s="123">
        <f>SUM(AO29:AO40)</f>
        <v>0</v>
      </c>
      <c r="AP41" s="68">
        <f t="shared" si="8"/>
        <v>100.00000000000001</v>
      </c>
      <c r="AQ41" s="124">
        <f t="shared" si="9"/>
        <v>0</v>
      </c>
    </row>
    <row r="42" spans="2:44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4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291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2:44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4" ht="20.25" x14ac:dyDescent="0.3">
      <c r="B45" s="1067" t="str">
        <f>B3</f>
        <v>RACCOLTA DIFFERENZIATA ANNO 2023- LANZO T.SE.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4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4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4" ht="36.75" customHeight="1" thickBot="1" x14ac:dyDescent="0.25">
      <c r="B48" s="1064" t="s">
        <v>152</v>
      </c>
      <c r="C48" s="718" t="s">
        <v>4</v>
      </c>
      <c r="D48" s="718" t="s">
        <v>176</v>
      </c>
      <c r="E48" s="719" t="s">
        <v>5</v>
      </c>
      <c r="F48" s="721" t="s">
        <v>6</v>
      </c>
      <c r="G48" s="720" t="s">
        <v>212</v>
      </c>
      <c r="H48" s="722" t="s">
        <v>8</v>
      </c>
      <c r="I48" s="721" t="s">
        <v>9</v>
      </c>
      <c r="J48" s="731" t="s">
        <v>197</v>
      </c>
      <c r="K48" s="719" t="s">
        <v>11</v>
      </c>
      <c r="L48" s="719" t="s">
        <v>12</v>
      </c>
      <c r="M48" s="723" t="s">
        <v>13</v>
      </c>
      <c r="N48" s="723" t="s">
        <v>14</v>
      </c>
      <c r="O48" s="723" t="s">
        <v>8</v>
      </c>
      <c r="P48" s="438" t="s">
        <v>16</v>
      </c>
      <c r="Q48" s="438" t="s">
        <v>219</v>
      </c>
      <c r="R48" s="724" t="s">
        <v>18</v>
      </c>
      <c r="S48" s="732" t="s">
        <v>19</v>
      </c>
      <c r="T48" s="726" t="s">
        <v>20</v>
      </c>
      <c r="U48" s="724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744" t="s">
        <v>32</v>
      </c>
      <c r="AK48" s="646" t="s">
        <v>33</v>
      </c>
      <c r="AL48" s="202" t="s">
        <v>150</v>
      </c>
      <c r="AM48" s="647" t="s">
        <v>35</v>
      </c>
      <c r="AN48" s="648" t="s">
        <v>236</v>
      </c>
      <c r="AO48" s="649" t="s">
        <v>36</v>
      </c>
      <c r="AP48" s="650" t="s">
        <v>37</v>
      </c>
      <c r="AQ48" s="651" t="s">
        <v>38</v>
      </c>
    </row>
    <row r="49" spans="2:43" ht="36.75" customHeight="1" thickBot="1" x14ac:dyDescent="0.25">
      <c r="B49" s="1065"/>
      <c r="C49" s="171" t="s">
        <v>39</v>
      </c>
      <c r="D49" s="17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447" t="s">
        <v>39</v>
      </c>
      <c r="U49" s="137" t="s">
        <v>39</v>
      </c>
      <c r="V49" s="448" t="s">
        <v>39</v>
      </c>
      <c r="W49" s="449" t="s">
        <v>39</v>
      </c>
      <c r="X49" s="450" t="s">
        <v>39</v>
      </c>
      <c r="Y49" s="449" t="s">
        <v>39</v>
      </c>
      <c r="Z49" s="449" t="s">
        <v>39</v>
      </c>
      <c r="AA49" s="449" t="s">
        <v>39</v>
      </c>
      <c r="AB49" s="449" t="s">
        <v>39</v>
      </c>
      <c r="AC49" s="449" t="s">
        <v>39</v>
      </c>
      <c r="AD49" s="449" t="s">
        <v>39</v>
      </c>
      <c r="AE49" s="449" t="s">
        <v>39</v>
      </c>
      <c r="AF49" s="127" t="s">
        <v>39</v>
      </c>
      <c r="AG49" s="127" t="s">
        <v>39</v>
      </c>
      <c r="AH49" s="127" t="s">
        <v>39</v>
      </c>
      <c r="AI49" s="127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6.75" customHeight="1" thickBot="1" x14ac:dyDescent="0.3">
      <c r="B50" s="738" t="s">
        <v>41</v>
      </c>
      <c r="C50" s="263"/>
      <c r="D50" s="264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451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652">
        <f>AN50+AO50</f>
        <v>0</v>
      </c>
    </row>
    <row r="51" spans="2:43" ht="26.25" customHeight="1" thickBot="1" x14ac:dyDescent="0.3">
      <c r="B51" s="468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30">SUM(AF51:AI51)</f>
        <v>0</v>
      </c>
      <c r="S51" s="220"/>
      <c r="T51" s="451">
        <f t="shared" ref="T51:T61" si="31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0" si="32">SUM(C51:U51)</f>
        <v>0</v>
      </c>
      <c r="AN51" s="56"/>
      <c r="AO51" s="57"/>
      <c r="AP51" s="58" t="e">
        <f t="shared" ref="AP51:AP56" si="33">(AM51*100)/(AM51+AQ51)</f>
        <v>#DIV/0!</v>
      </c>
      <c r="AQ51" s="652">
        <f t="shared" ref="AQ51:AQ57" si="34">AN51+AO51</f>
        <v>0</v>
      </c>
    </row>
    <row r="52" spans="2:43" ht="26.25" customHeight="1" thickBot="1" x14ac:dyDescent="0.3">
      <c r="B52" s="469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30"/>
        <v>0</v>
      </c>
      <c r="S52" s="220"/>
      <c r="T52" s="451">
        <f t="shared" si="31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2"/>
        <v>0</v>
      </c>
      <c r="AN52" s="56"/>
      <c r="AO52" s="57"/>
      <c r="AP52" s="58" t="e">
        <f t="shared" si="33"/>
        <v>#DIV/0!</v>
      </c>
      <c r="AQ52" s="652">
        <f t="shared" si="34"/>
        <v>0</v>
      </c>
    </row>
    <row r="53" spans="2:43" ht="26.25" customHeight="1" thickBot="1" x14ac:dyDescent="0.3">
      <c r="B53" s="469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30"/>
        <v>0</v>
      </c>
      <c r="S53" s="220"/>
      <c r="T53" s="451">
        <f t="shared" si="31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2"/>
        <v>0</v>
      </c>
      <c r="AN53" s="56"/>
      <c r="AO53" s="57"/>
      <c r="AP53" s="58" t="e">
        <f t="shared" si="33"/>
        <v>#DIV/0!</v>
      </c>
      <c r="AQ53" s="652">
        <f t="shared" si="34"/>
        <v>0</v>
      </c>
    </row>
    <row r="54" spans="2:43" ht="26.25" customHeight="1" thickBot="1" x14ac:dyDescent="0.3">
      <c r="B54" s="470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30"/>
        <v>0</v>
      </c>
      <c r="S54" s="220"/>
      <c r="T54" s="451">
        <f t="shared" si="31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2"/>
        <v>0</v>
      </c>
      <c r="AN54" s="56"/>
      <c r="AO54" s="57"/>
      <c r="AP54" s="58" t="e">
        <f t="shared" si="33"/>
        <v>#DIV/0!</v>
      </c>
      <c r="AQ54" s="652">
        <f t="shared" si="34"/>
        <v>0</v>
      </c>
    </row>
    <row r="55" spans="2:43" ht="26.25" customHeight="1" thickBot="1" x14ac:dyDescent="0.3">
      <c r="B55" s="151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30"/>
        <v>0</v>
      </c>
      <c r="S55" s="220"/>
      <c r="T55" s="451">
        <f t="shared" si="31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2"/>
        <v>0</v>
      </c>
      <c r="AN55" s="61"/>
      <c r="AO55" s="62"/>
      <c r="AP55" s="63" t="e">
        <f t="shared" si="33"/>
        <v>#DIV/0!</v>
      </c>
      <c r="AQ55" s="653">
        <f t="shared" si="34"/>
        <v>0</v>
      </c>
    </row>
    <row r="56" spans="2:43" ht="26.25" customHeight="1" thickBot="1" x14ac:dyDescent="0.3">
      <c r="B56" s="469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30"/>
        <v>0</v>
      </c>
      <c r="S56" s="220"/>
      <c r="T56" s="451">
        <f t="shared" si="31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2"/>
        <v>0</v>
      </c>
      <c r="AN56" s="56"/>
      <c r="AO56" s="57"/>
      <c r="AP56" s="58" t="e">
        <f t="shared" si="33"/>
        <v>#DIV/0!</v>
      </c>
      <c r="AQ56" s="652">
        <f t="shared" si="34"/>
        <v>0</v>
      </c>
    </row>
    <row r="57" spans="2:43" ht="26.25" customHeight="1" thickBot="1" x14ac:dyDescent="0.3">
      <c r="B57" s="468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30"/>
        <v>0</v>
      </c>
      <c r="S57" s="220"/>
      <c r="T57" s="451">
        <f t="shared" si="31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2"/>
        <v>0</v>
      </c>
      <c r="AN57" s="56"/>
      <c r="AO57" s="57"/>
      <c r="AP57" s="58" t="e">
        <f t="shared" ref="AP57:AP62" si="35">(AM57*100)/(AM57+AQ57)</f>
        <v>#DIV/0!</v>
      </c>
      <c r="AQ57" s="652">
        <f t="shared" si="34"/>
        <v>0</v>
      </c>
    </row>
    <row r="58" spans="2:43" ht="26.25" customHeight="1" thickBot="1" x14ac:dyDescent="0.3">
      <c r="B58" s="469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30"/>
        <v>0</v>
      </c>
      <c r="S58" s="220"/>
      <c r="T58" s="451">
        <f t="shared" si="31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32"/>
        <v>0</v>
      </c>
      <c r="AN58" s="56"/>
      <c r="AO58" s="57"/>
      <c r="AP58" s="58" t="e">
        <f t="shared" si="35"/>
        <v>#DIV/0!</v>
      </c>
      <c r="AQ58" s="652">
        <f>AN58+AO58</f>
        <v>0</v>
      </c>
    </row>
    <row r="59" spans="2:43" ht="26.25" customHeight="1" thickBot="1" x14ac:dyDescent="0.3">
      <c r="B59" s="469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30"/>
        <v>0</v>
      </c>
      <c r="S59" s="220"/>
      <c r="T59" s="451">
        <f t="shared" si="31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32"/>
        <v>0</v>
      </c>
      <c r="AN59" s="56"/>
      <c r="AO59" s="57"/>
      <c r="AP59" s="58" t="e">
        <f t="shared" si="35"/>
        <v>#DIV/0!</v>
      </c>
      <c r="AQ59" s="652">
        <f>AN59+AO59</f>
        <v>0</v>
      </c>
    </row>
    <row r="60" spans="2:43" ht="26.25" customHeight="1" thickBot="1" x14ac:dyDescent="0.3">
      <c r="B60" s="468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30"/>
        <v>0</v>
      </c>
      <c r="S60" s="220"/>
      <c r="T60" s="451">
        <f t="shared" si="31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32"/>
        <v>0</v>
      </c>
      <c r="AN60" s="56"/>
      <c r="AO60" s="57"/>
      <c r="AP60" s="58" t="e">
        <f t="shared" si="35"/>
        <v>#DIV/0!</v>
      </c>
      <c r="AQ60" s="652">
        <f>AN60+AO60</f>
        <v>0</v>
      </c>
    </row>
    <row r="61" spans="2:43" ht="26.25" customHeight="1" thickBot="1" x14ac:dyDescent="0.3">
      <c r="B61" s="470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156487</v>
      </c>
      <c r="L61" s="307"/>
      <c r="M61" s="309"/>
      <c r="N61" s="307"/>
      <c r="O61" s="307"/>
      <c r="P61" s="330"/>
      <c r="Q61" s="330"/>
      <c r="R61" s="304">
        <f t="shared" si="30"/>
        <v>556</v>
      </c>
      <c r="S61" s="310"/>
      <c r="T61" s="451">
        <f t="shared" si="31"/>
        <v>760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760</v>
      </c>
      <c r="AE61" s="311">
        <v>0</v>
      </c>
      <c r="AF61" s="504"/>
      <c r="AG61" s="504">
        <v>556</v>
      </c>
      <c r="AH61" s="504"/>
      <c r="AI61" s="504"/>
      <c r="AJ61" s="312"/>
      <c r="AK61" s="313"/>
      <c r="AL61" s="314"/>
      <c r="AM61" s="221">
        <f>SUM(C61:U61)</f>
        <v>157803</v>
      </c>
      <c r="AN61" s="112"/>
      <c r="AO61" s="113"/>
      <c r="AP61" s="65">
        <f t="shared" si="35"/>
        <v>100</v>
      </c>
      <c r="AQ61" s="654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6">SUM(C50:C61)</f>
        <v>0</v>
      </c>
      <c r="D62" s="114">
        <f t="shared" si="36"/>
        <v>0</v>
      </c>
      <c r="E62" s="115">
        <f t="shared" si="36"/>
        <v>0</v>
      </c>
      <c r="F62" s="191">
        <f t="shared" si="36"/>
        <v>0</v>
      </c>
      <c r="G62" s="115">
        <f t="shared" si="36"/>
        <v>0</v>
      </c>
      <c r="H62" s="191">
        <f t="shared" si="36"/>
        <v>0</v>
      </c>
      <c r="I62" s="191">
        <f t="shared" si="36"/>
        <v>0</v>
      </c>
      <c r="J62" s="191">
        <f t="shared" si="36"/>
        <v>0</v>
      </c>
      <c r="K62" s="115">
        <f t="shared" si="36"/>
        <v>156487</v>
      </c>
      <c r="L62" s="115">
        <f t="shared" si="36"/>
        <v>0</v>
      </c>
      <c r="M62" s="115">
        <f t="shared" si="36"/>
        <v>0</v>
      </c>
      <c r="N62" s="115">
        <f t="shared" si="36"/>
        <v>0</v>
      </c>
      <c r="O62" s="115">
        <f t="shared" si="36"/>
        <v>0</v>
      </c>
      <c r="P62" s="191">
        <f t="shared" si="36"/>
        <v>0</v>
      </c>
      <c r="Q62" s="191">
        <f t="shared" si="36"/>
        <v>0</v>
      </c>
      <c r="R62" s="115">
        <f>SUM(R50:R61)</f>
        <v>556</v>
      </c>
      <c r="S62" s="116">
        <f>SUM(S50:S61)</f>
        <v>0</v>
      </c>
      <c r="T62" s="117">
        <f>SUM(T50:T61)</f>
        <v>760</v>
      </c>
      <c r="U62" s="118">
        <f>SUM(U50:U61)</f>
        <v>0</v>
      </c>
      <c r="V62" s="186">
        <f t="shared" ref="V62:AL62" si="37">SUM(V50:V61)</f>
        <v>0</v>
      </c>
      <c r="W62" s="119">
        <f t="shared" si="37"/>
        <v>0</v>
      </c>
      <c r="X62" s="119">
        <f t="shared" si="37"/>
        <v>0</v>
      </c>
      <c r="Y62" s="119">
        <f t="shared" si="37"/>
        <v>0</v>
      </c>
      <c r="Z62" s="119">
        <f t="shared" si="37"/>
        <v>0</v>
      </c>
      <c r="AA62" s="119">
        <f t="shared" si="37"/>
        <v>0</v>
      </c>
      <c r="AB62" s="119">
        <f t="shared" si="37"/>
        <v>0</v>
      </c>
      <c r="AC62" s="119">
        <f t="shared" si="37"/>
        <v>0</v>
      </c>
      <c r="AD62" s="119">
        <f t="shared" si="37"/>
        <v>760</v>
      </c>
      <c r="AE62" s="184">
        <f t="shared" si="37"/>
        <v>0</v>
      </c>
      <c r="AF62" s="184">
        <f t="shared" si="37"/>
        <v>0</v>
      </c>
      <c r="AG62" s="184">
        <f t="shared" si="37"/>
        <v>556</v>
      </c>
      <c r="AH62" s="184">
        <f t="shared" si="37"/>
        <v>0</v>
      </c>
      <c r="AI62" s="184">
        <f t="shared" si="37"/>
        <v>0</v>
      </c>
      <c r="AJ62" s="183">
        <f t="shared" si="37"/>
        <v>0</v>
      </c>
      <c r="AK62" s="120">
        <f t="shared" si="37"/>
        <v>0</v>
      </c>
      <c r="AL62" s="121">
        <f t="shared" si="37"/>
        <v>0</v>
      </c>
      <c r="AM62" s="221">
        <f>SUM(C62:U62)</f>
        <v>157803</v>
      </c>
      <c r="AN62" s="122">
        <f>SUM(AN50:AN61)</f>
        <v>0</v>
      </c>
      <c r="AO62" s="123">
        <f>SUM(AO50:AO61)</f>
        <v>0</v>
      </c>
      <c r="AP62" s="68">
        <f t="shared" si="35"/>
        <v>100</v>
      </c>
      <c r="AQ62" s="124">
        <f>AN62+AO62</f>
        <v>0</v>
      </c>
    </row>
    <row r="63" spans="2:43" ht="26.25" customHeight="1" thickBot="1" x14ac:dyDescent="0.25">
      <c r="B63" s="639" t="s">
        <v>54</v>
      </c>
      <c r="C63" s="628">
        <v>0.83412037037037035</v>
      </c>
      <c r="D63" s="628" t="s">
        <v>220</v>
      </c>
      <c r="E63" s="629">
        <v>0.83473379629629629</v>
      </c>
      <c r="F63" s="629" t="s">
        <v>221</v>
      </c>
      <c r="G63" s="629" t="s">
        <v>213</v>
      </c>
      <c r="H63" s="629">
        <v>0.62577546296296294</v>
      </c>
      <c r="I63" s="629"/>
      <c r="J63" s="629" t="s">
        <v>198</v>
      </c>
      <c r="K63" s="629" t="s">
        <v>56</v>
      </c>
      <c r="L63" s="629" t="s">
        <v>222</v>
      </c>
      <c r="M63" s="629">
        <v>0.83446759259259251</v>
      </c>
      <c r="N63" s="629">
        <v>0.83415509259259257</v>
      </c>
      <c r="O63" s="629" t="s">
        <v>227</v>
      </c>
      <c r="P63" s="629" t="s">
        <v>214</v>
      </c>
      <c r="Q63" s="629" t="s">
        <v>238</v>
      </c>
      <c r="R63" s="629"/>
      <c r="S63" s="632">
        <v>0.83549768518518519</v>
      </c>
      <c r="T63" s="633"/>
      <c r="U63" s="638">
        <v>0.70906250000000004</v>
      </c>
      <c r="V63" s="740" t="s">
        <v>59</v>
      </c>
      <c r="W63" s="632">
        <v>0.83439814814814817</v>
      </c>
      <c r="X63" s="632">
        <v>0.54311342592592593</v>
      </c>
      <c r="Y63" s="632">
        <v>0.33552083333333332</v>
      </c>
      <c r="Z63" s="632" t="s">
        <v>60</v>
      </c>
      <c r="AA63" s="632">
        <v>0.33415509259259263</v>
      </c>
      <c r="AB63" s="632">
        <v>0.62581018518518516</v>
      </c>
      <c r="AC63" s="632">
        <v>0.83427083333333341</v>
      </c>
      <c r="AD63" s="632">
        <v>0.67084490740740732</v>
      </c>
      <c r="AE63" s="632">
        <v>0.6673958333333333</v>
      </c>
      <c r="AF63" s="741" t="s">
        <v>208</v>
      </c>
      <c r="AG63" s="634" t="s">
        <v>209</v>
      </c>
      <c r="AH63" s="634" t="s">
        <v>210</v>
      </c>
      <c r="AI63" s="745" t="s">
        <v>211</v>
      </c>
      <c r="AJ63" s="740">
        <v>0.6257638888888889</v>
      </c>
      <c r="AK63" s="376">
        <v>0.83543981481481477</v>
      </c>
      <c r="AL63" s="636">
        <v>0.83545138888888892</v>
      </c>
      <c r="AM63" s="374"/>
      <c r="AN63" s="375">
        <v>0.83542824074074085</v>
      </c>
      <c r="AO63" s="376">
        <v>0.83549768518518519</v>
      </c>
      <c r="AP63" s="746"/>
      <c r="AQ63" s="747"/>
    </row>
    <row r="64" spans="2:43" ht="36" customHeight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LANZO T.SE.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152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8.75" customHeight="1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4" customHeight="1" x14ac:dyDescent="0.2">
      <c r="B72" s="150" t="s">
        <v>41</v>
      </c>
      <c r="C72" s="261">
        <f t="shared" ref="C72:Q72" si="38">C29+C8+C50</f>
        <v>36460</v>
      </c>
      <c r="D72" s="261">
        <f t="shared" si="38"/>
        <v>0</v>
      </c>
      <c r="E72" s="79">
        <f t="shared" si="38"/>
        <v>10699.340982077143</v>
      </c>
      <c r="F72" s="524">
        <f t="shared" si="38"/>
        <v>14709.186148317487</v>
      </c>
      <c r="G72" s="524">
        <f t="shared" si="38"/>
        <v>5080</v>
      </c>
      <c r="H72" s="524">
        <f t="shared" si="38"/>
        <v>22683.157076856842</v>
      </c>
      <c r="I72" s="524">
        <f t="shared" si="38"/>
        <v>0</v>
      </c>
      <c r="J72" s="524">
        <f t="shared" si="38"/>
        <v>0</v>
      </c>
      <c r="K72" s="524">
        <f t="shared" si="38"/>
        <v>1596.1381084525813</v>
      </c>
      <c r="L72" s="524">
        <f t="shared" si="38"/>
        <v>1259.0456292114882</v>
      </c>
      <c r="M72" s="524">
        <f t="shared" si="38"/>
        <v>11989.709566985575</v>
      </c>
      <c r="N72" s="524">
        <f t="shared" si="38"/>
        <v>320</v>
      </c>
      <c r="O72" s="524">
        <f t="shared" si="38"/>
        <v>0</v>
      </c>
      <c r="P72" s="524">
        <f t="shared" si="38"/>
        <v>11740</v>
      </c>
      <c r="Q72" s="524">
        <f t="shared" si="38"/>
        <v>650</v>
      </c>
      <c r="R72" s="524">
        <f>SUM(AF72:AI72)</f>
        <v>3382.9601960593973</v>
      </c>
      <c r="S72" s="665">
        <f t="shared" ref="S72:S83" si="39">S8+S29</f>
        <v>19765.960535674258</v>
      </c>
      <c r="T72" s="867">
        <f>SUM(V72:AE72)</f>
        <v>1611.5730035002009</v>
      </c>
      <c r="U72" s="864">
        <f t="shared" ref="U72:AL72" si="40">U29+U8+U50</f>
        <v>6100</v>
      </c>
      <c r="V72" s="860">
        <f t="shared" si="40"/>
        <v>0</v>
      </c>
      <c r="W72" s="666">
        <f t="shared" si="40"/>
        <v>67.827487640402225</v>
      </c>
      <c r="X72" s="666">
        <f t="shared" si="40"/>
        <v>107.07222215170314</v>
      </c>
      <c r="Y72" s="666">
        <f t="shared" si="40"/>
        <v>15.010503237890907</v>
      </c>
      <c r="Z72" s="666">
        <f t="shared" si="40"/>
        <v>128.02480494395482</v>
      </c>
      <c r="AA72" s="666">
        <f t="shared" si="40"/>
        <v>575.09201541517348</v>
      </c>
      <c r="AB72" s="666">
        <f t="shared" si="40"/>
        <v>70.805279780712567</v>
      </c>
      <c r="AC72" s="666">
        <f t="shared" si="40"/>
        <v>33.478216398318985</v>
      </c>
      <c r="AD72" s="666">
        <f t="shared" si="40"/>
        <v>181.09837914540444</v>
      </c>
      <c r="AE72" s="861">
        <f t="shared" si="40"/>
        <v>433.16409478664036</v>
      </c>
      <c r="AF72" s="855">
        <f t="shared" si="40"/>
        <v>963.35964775074024</v>
      </c>
      <c r="AG72" s="688">
        <f t="shared" si="40"/>
        <v>1755.8432526340391</v>
      </c>
      <c r="AH72" s="688">
        <f t="shared" si="40"/>
        <v>642.21725729006027</v>
      </c>
      <c r="AI72" s="689">
        <f t="shared" si="40"/>
        <v>21.5400383845578</v>
      </c>
      <c r="AJ72" s="667">
        <f t="shared" si="40"/>
        <v>0</v>
      </c>
      <c r="AK72" s="851">
        <f t="shared" si="40"/>
        <v>0</v>
      </c>
      <c r="AL72" s="853">
        <f t="shared" si="40"/>
        <v>610</v>
      </c>
      <c r="AM72" s="100">
        <f t="shared" ref="AM72:AM83" si="41">SUM(C72:S72)+T72+U72+AJ72+AK72+AL72</f>
        <v>148657.07124713497</v>
      </c>
      <c r="AN72" s="668">
        <f t="shared" ref="AN72:AO83" si="42">AN8</f>
        <v>50170</v>
      </c>
      <c r="AO72" s="669">
        <f t="shared" si="42"/>
        <v>0</v>
      </c>
      <c r="AP72" s="690">
        <f t="shared" ref="AP72:AP84" si="43">(AM72*100)/(AM72+AQ72)</f>
        <v>74.767017546800517</v>
      </c>
      <c r="AQ72" s="691">
        <f t="shared" ref="AQ72:AQ84" si="44">AN72+AO72</f>
        <v>50170</v>
      </c>
    </row>
    <row r="73" spans="2:43" ht="26.25" customHeight="1" x14ac:dyDescent="0.2">
      <c r="B73" s="151" t="s">
        <v>42</v>
      </c>
      <c r="C73" s="17">
        <f t="shared" ref="C73:Q73" si="45">C30+C9+C51</f>
        <v>26810</v>
      </c>
      <c r="D73" s="94">
        <f t="shared" si="45"/>
        <v>0</v>
      </c>
      <c r="E73" s="18">
        <f t="shared" si="45"/>
        <v>10859.340982077143</v>
      </c>
      <c r="F73" s="18">
        <f t="shared" si="45"/>
        <v>13629.186148317487</v>
      </c>
      <c r="G73" s="18">
        <f t="shared" si="45"/>
        <v>5160</v>
      </c>
      <c r="H73" s="18">
        <f t="shared" si="45"/>
        <v>13803.157076856842</v>
      </c>
      <c r="I73" s="18">
        <f t="shared" si="45"/>
        <v>0</v>
      </c>
      <c r="J73" s="18">
        <f t="shared" si="45"/>
        <v>0</v>
      </c>
      <c r="K73" s="18">
        <f t="shared" si="45"/>
        <v>1496.1381084525813</v>
      </c>
      <c r="L73" s="18">
        <f t="shared" si="45"/>
        <v>1259.0456292114882</v>
      </c>
      <c r="M73" s="18">
        <f t="shared" si="45"/>
        <v>11409.709566985575</v>
      </c>
      <c r="N73" s="18">
        <f t="shared" si="45"/>
        <v>290</v>
      </c>
      <c r="O73" s="18">
        <f t="shared" si="45"/>
        <v>0</v>
      </c>
      <c r="P73" s="18">
        <f t="shared" si="45"/>
        <v>10800</v>
      </c>
      <c r="Q73" s="18">
        <f t="shared" si="45"/>
        <v>0</v>
      </c>
      <c r="R73" s="18">
        <f t="shared" ref="R73:R83" si="46">SUM(AF73:AI73)</f>
        <v>3142.9601960593973</v>
      </c>
      <c r="S73" s="20">
        <f t="shared" si="39"/>
        <v>19285.960535674258</v>
      </c>
      <c r="T73" s="768">
        <f t="shared" ref="T73:T83" si="47">SUM(V73:AE73)</f>
        <v>1611.5730035002009</v>
      </c>
      <c r="U73" s="865">
        <f t="shared" ref="U73:AL73" si="48">U30+U9+U51</f>
        <v>6100</v>
      </c>
      <c r="V73" s="775">
        <f t="shared" si="48"/>
        <v>0</v>
      </c>
      <c r="W73" s="76">
        <f t="shared" si="48"/>
        <v>67.827487640402225</v>
      </c>
      <c r="X73" s="76">
        <f t="shared" si="48"/>
        <v>107.07222215170314</v>
      </c>
      <c r="Y73" s="76">
        <f t="shared" si="48"/>
        <v>15.010503237890907</v>
      </c>
      <c r="Z73" s="76">
        <f t="shared" si="48"/>
        <v>128.02480494395482</v>
      </c>
      <c r="AA73" s="76">
        <f t="shared" si="48"/>
        <v>575.09201541517348</v>
      </c>
      <c r="AB73" s="76">
        <f t="shared" si="48"/>
        <v>70.805279780712567</v>
      </c>
      <c r="AC73" s="76">
        <f t="shared" si="48"/>
        <v>33.478216398318985</v>
      </c>
      <c r="AD73" s="76">
        <f t="shared" si="48"/>
        <v>181.09837914540444</v>
      </c>
      <c r="AE73" s="765">
        <f t="shared" si="48"/>
        <v>433.16409478664036</v>
      </c>
      <c r="AF73" s="856">
        <f t="shared" si="48"/>
        <v>963.35964775074024</v>
      </c>
      <c r="AG73" s="500">
        <f t="shared" si="48"/>
        <v>1515.8432526340391</v>
      </c>
      <c r="AH73" s="500">
        <f t="shared" si="48"/>
        <v>642.21725729006027</v>
      </c>
      <c r="AI73" s="554">
        <f t="shared" si="48"/>
        <v>21.5400383845578</v>
      </c>
      <c r="AJ73" s="529">
        <f t="shared" si="48"/>
        <v>0</v>
      </c>
      <c r="AK73" s="793">
        <f t="shared" si="48"/>
        <v>0</v>
      </c>
      <c r="AL73" s="525">
        <f t="shared" si="48"/>
        <v>560</v>
      </c>
      <c r="AM73" s="22">
        <f t="shared" si="41"/>
        <v>126217.07124713497</v>
      </c>
      <c r="AN73" s="102">
        <f t="shared" si="42"/>
        <v>47150</v>
      </c>
      <c r="AO73" s="24">
        <f t="shared" si="42"/>
        <v>0</v>
      </c>
      <c r="AP73" s="455">
        <f t="shared" si="43"/>
        <v>72.803370524274698</v>
      </c>
      <c r="AQ73" s="301">
        <f t="shared" si="44"/>
        <v>47150</v>
      </c>
    </row>
    <row r="74" spans="2:43" ht="26.25" customHeight="1" x14ac:dyDescent="0.2">
      <c r="B74" s="152" t="s">
        <v>43</v>
      </c>
      <c r="C74" s="17">
        <f t="shared" ref="C74:Q74" si="49">C31+C10+C52</f>
        <v>27800</v>
      </c>
      <c r="D74" s="94">
        <f t="shared" si="49"/>
        <v>0</v>
      </c>
      <c r="E74" s="18">
        <f t="shared" si="49"/>
        <v>10619.340982077143</v>
      </c>
      <c r="F74" s="18">
        <f t="shared" si="49"/>
        <v>14329.186148317487</v>
      </c>
      <c r="G74" s="18">
        <f t="shared" si="49"/>
        <v>5000</v>
      </c>
      <c r="H74" s="18">
        <f t="shared" si="49"/>
        <v>13723.157076856842</v>
      </c>
      <c r="I74" s="18">
        <f t="shared" si="49"/>
        <v>0</v>
      </c>
      <c r="J74" s="18">
        <f t="shared" si="49"/>
        <v>0</v>
      </c>
      <c r="K74" s="18">
        <f t="shared" si="49"/>
        <v>1546.1381084525813</v>
      </c>
      <c r="L74" s="18">
        <f t="shared" si="49"/>
        <v>1259.0456292114882</v>
      </c>
      <c r="M74" s="18">
        <f t="shared" si="49"/>
        <v>12049.709566985575</v>
      </c>
      <c r="N74" s="18">
        <f t="shared" si="49"/>
        <v>380</v>
      </c>
      <c r="O74" s="18">
        <f t="shared" si="49"/>
        <v>0</v>
      </c>
      <c r="P74" s="18">
        <f t="shared" si="49"/>
        <v>11880</v>
      </c>
      <c r="Q74" s="18">
        <f t="shared" si="49"/>
        <v>0</v>
      </c>
      <c r="R74" s="18">
        <f t="shared" si="46"/>
        <v>3282.9601960593973</v>
      </c>
      <c r="S74" s="20">
        <f t="shared" si="39"/>
        <v>19375.960535674258</v>
      </c>
      <c r="T74" s="768">
        <f t="shared" si="47"/>
        <v>1611.5730035002009</v>
      </c>
      <c r="U74" s="865">
        <f t="shared" ref="U74:AL74" si="50">U31+U10+U52</f>
        <v>6100</v>
      </c>
      <c r="V74" s="775">
        <f t="shared" si="50"/>
        <v>0</v>
      </c>
      <c r="W74" s="76">
        <f t="shared" si="50"/>
        <v>67.827487640402225</v>
      </c>
      <c r="X74" s="76">
        <f t="shared" si="50"/>
        <v>107.07222215170314</v>
      </c>
      <c r="Y74" s="76">
        <f t="shared" si="50"/>
        <v>15.010503237890907</v>
      </c>
      <c r="Z74" s="76">
        <f t="shared" si="50"/>
        <v>128.02480494395482</v>
      </c>
      <c r="AA74" s="76">
        <f t="shared" si="50"/>
        <v>575.09201541517348</v>
      </c>
      <c r="AB74" s="76">
        <f t="shared" si="50"/>
        <v>70.805279780712567</v>
      </c>
      <c r="AC74" s="76">
        <f t="shared" si="50"/>
        <v>33.478216398318985</v>
      </c>
      <c r="AD74" s="76">
        <f t="shared" si="50"/>
        <v>181.09837914540444</v>
      </c>
      <c r="AE74" s="765">
        <f t="shared" si="50"/>
        <v>433.16409478664036</v>
      </c>
      <c r="AF74" s="856">
        <f t="shared" si="50"/>
        <v>963.35964775074024</v>
      </c>
      <c r="AG74" s="500">
        <f t="shared" si="50"/>
        <v>1655.8432526340391</v>
      </c>
      <c r="AH74" s="500">
        <f t="shared" si="50"/>
        <v>642.21725729006027</v>
      </c>
      <c r="AI74" s="554">
        <f t="shared" si="50"/>
        <v>21.5400383845578</v>
      </c>
      <c r="AJ74" s="529">
        <f t="shared" si="50"/>
        <v>0</v>
      </c>
      <c r="AK74" s="793">
        <f t="shared" si="50"/>
        <v>0</v>
      </c>
      <c r="AL74" s="525">
        <f t="shared" si="50"/>
        <v>2450</v>
      </c>
      <c r="AM74" s="22">
        <f t="shared" si="41"/>
        <v>131407.07124713497</v>
      </c>
      <c r="AN74" s="102">
        <f t="shared" si="42"/>
        <v>52750</v>
      </c>
      <c r="AO74" s="24">
        <f t="shared" si="42"/>
        <v>0</v>
      </c>
      <c r="AP74" s="455">
        <f t="shared" si="43"/>
        <v>71.355973657285958</v>
      </c>
      <c r="AQ74" s="301">
        <f t="shared" si="44"/>
        <v>52750</v>
      </c>
    </row>
    <row r="75" spans="2:43" ht="26.25" customHeight="1" x14ac:dyDescent="0.2">
      <c r="B75" s="152" t="s">
        <v>44</v>
      </c>
      <c r="C75" s="17">
        <f t="shared" ref="C75:Q75" si="51">C32+C11+C53</f>
        <v>26590</v>
      </c>
      <c r="D75" s="94">
        <f t="shared" si="51"/>
        <v>0</v>
      </c>
      <c r="E75" s="18">
        <f t="shared" si="51"/>
        <v>9839.3409820771431</v>
      </c>
      <c r="F75" s="18">
        <f t="shared" si="51"/>
        <v>12729.186148317487</v>
      </c>
      <c r="G75" s="18">
        <f t="shared" si="51"/>
        <v>5160</v>
      </c>
      <c r="H75" s="18">
        <f t="shared" si="51"/>
        <v>22578.157076856842</v>
      </c>
      <c r="I75" s="18">
        <f t="shared" si="51"/>
        <v>0</v>
      </c>
      <c r="J75" s="18">
        <f t="shared" si="51"/>
        <v>0</v>
      </c>
      <c r="K75" s="18">
        <f t="shared" si="51"/>
        <v>1646.1381084525813</v>
      </c>
      <c r="L75" s="18">
        <f t="shared" si="51"/>
        <v>1259.0456292114882</v>
      </c>
      <c r="M75" s="18">
        <f t="shared" si="51"/>
        <v>12949.709566985575</v>
      </c>
      <c r="N75" s="18">
        <f t="shared" si="51"/>
        <v>380</v>
      </c>
      <c r="O75" s="18">
        <f t="shared" si="51"/>
        <v>0</v>
      </c>
      <c r="P75" s="18">
        <f t="shared" si="51"/>
        <v>13180</v>
      </c>
      <c r="Q75" s="18">
        <f t="shared" si="51"/>
        <v>0</v>
      </c>
      <c r="R75" s="18">
        <f t="shared" si="46"/>
        <v>3332.9601960593973</v>
      </c>
      <c r="S75" s="20">
        <f t="shared" si="39"/>
        <v>19655.960535674258</v>
      </c>
      <c r="T75" s="768">
        <f t="shared" si="47"/>
        <v>1611.5730035002009</v>
      </c>
      <c r="U75" s="865">
        <f t="shared" ref="U75:AL75" si="52">U32+U11+U53</f>
        <v>6100</v>
      </c>
      <c r="V75" s="775">
        <f t="shared" si="52"/>
        <v>0</v>
      </c>
      <c r="W75" s="76">
        <f t="shared" si="52"/>
        <v>67.827487640402225</v>
      </c>
      <c r="X75" s="76">
        <f t="shared" si="52"/>
        <v>107.07222215170314</v>
      </c>
      <c r="Y75" s="76">
        <f t="shared" si="52"/>
        <v>15.010503237890907</v>
      </c>
      <c r="Z75" s="76">
        <f t="shared" si="52"/>
        <v>128.02480494395482</v>
      </c>
      <c r="AA75" s="76">
        <f t="shared" si="52"/>
        <v>575.09201541517348</v>
      </c>
      <c r="AB75" s="76">
        <f t="shared" si="52"/>
        <v>70.805279780712567</v>
      </c>
      <c r="AC75" s="76">
        <f t="shared" si="52"/>
        <v>33.478216398318985</v>
      </c>
      <c r="AD75" s="76">
        <f t="shared" si="52"/>
        <v>181.09837914540444</v>
      </c>
      <c r="AE75" s="765">
        <f t="shared" si="52"/>
        <v>433.16409478664036</v>
      </c>
      <c r="AF75" s="856">
        <f t="shared" si="52"/>
        <v>963.35964775074024</v>
      </c>
      <c r="AG75" s="500">
        <f t="shared" si="52"/>
        <v>1705.8432526340391</v>
      </c>
      <c r="AH75" s="500">
        <f t="shared" si="52"/>
        <v>642.21725729006027</v>
      </c>
      <c r="AI75" s="554">
        <f t="shared" si="52"/>
        <v>21.5400383845578</v>
      </c>
      <c r="AJ75" s="529">
        <f t="shared" si="52"/>
        <v>0</v>
      </c>
      <c r="AK75" s="793">
        <f t="shared" si="52"/>
        <v>0</v>
      </c>
      <c r="AL75" s="525">
        <f t="shared" si="52"/>
        <v>1750</v>
      </c>
      <c r="AM75" s="22">
        <f t="shared" si="41"/>
        <v>138762.07124713497</v>
      </c>
      <c r="AN75" s="102">
        <f t="shared" si="42"/>
        <v>48140</v>
      </c>
      <c r="AO75" s="24">
        <f t="shared" si="42"/>
        <v>0</v>
      </c>
      <c r="AP75" s="455">
        <f t="shared" si="43"/>
        <v>74.243196087246176</v>
      </c>
      <c r="AQ75" s="301">
        <f t="shared" si="44"/>
        <v>48140</v>
      </c>
    </row>
    <row r="76" spans="2:43" ht="26.25" customHeight="1" x14ac:dyDescent="0.2">
      <c r="B76" s="153" t="s">
        <v>45</v>
      </c>
      <c r="C76" s="17">
        <f t="shared" ref="C76:Q76" si="53">C33+C12+C54</f>
        <v>33160</v>
      </c>
      <c r="D76" s="94">
        <f t="shared" si="53"/>
        <v>0</v>
      </c>
      <c r="E76" s="18">
        <f t="shared" si="53"/>
        <v>23799.340982077141</v>
      </c>
      <c r="F76" s="18">
        <f t="shared" si="53"/>
        <v>14569.186148317487</v>
      </c>
      <c r="G76" s="18">
        <f t="shared" si="53"/>
        <v>8670</v>
      </c>
      <c r="H76" s="18">
        <f t="shared" si="53"/>
        <v>16703.157076856842</v>
      </c>
      <c r="I76" s="18">
        <f t="shared" si="53"/>
        <v>0</v>
      </c>
      <c r="J76" s="18">
        <f t="shared" si="53"/>
        <v>0</v>
      </c>
      <c r="K76" s="18">
        <f t="shared" si="53"/>
        <v>1546.1381084525813</v>
      </c>
      <c r="L76" s="18">
        <f t="shared" si="53"/>
        <v>1259.0456292114882</v>
      </c>
      <c r="M76" s="18">
        <f t="shared" si="53"/>
        <v>11789.709566985575</v>
      </c>
      <c r="N76" s="18">
        <f t="shared" si="53"/>
        <v>420</v>
      </c>
      <c r="O76" s="18">
        <f t="shared" si="53"/>
        <v>0</v>
      </c>
      <c r="P76" s="18">
        <f t="shared" si="53"/>
        <v>19680</v>
      </c>
      <c r="Q76" s="18">
        <f t="shared" si="53"/>
        <v>0</v>
      </c>
      <c r="R76" s="18">
        <f t="shared" si="46"/>
        <v>3332.9601960593973</v>
      </c>
      <c r="S76" s="20">
        <f t="shared" si="39"/>
        <v>19105.960535674258</v>
      </c>
      <c r="T76" s="768">
        <f t="shared" si="47"/>
        <v>1611.5730035002009</v>
      </c>
      <c r="U76" s="865">
        <f t="shared" ref="U76:AL76" si="54">U33+U12+U54</f>
        <v>6100</v>
      </c>
      <c r="V76" s="862">
        <f t="shared" si="54"/>
        <v>0</v>
      </c>
      <c r="W76" s="749">
        <f t="shared" si="54"/>
        <v>67.827487640402225</v>
      </c>
      <c r="X76" s="749">
        <f t="shared" si="54"/>
        <v>107.07222215170314</v>
      </c>
      <c r="Y76" s="749">
        <f t="shared" si="54"/>
        <v>15.010503237890907</v>
      </c>
      <c r="Z76" s="749">
        <f t="shared" si="54"/>
        <v>128.02480494395482</v>
      </c>
      <c r="AA76" s="749">
        <f t="shared" si="54"/>
        <v>575.09201541517348</v>
      </c>
      <c r="AB76" s="749">
        <f t="shared" si="54"/>
        <v>70.805279780712567</v>
      </c>
      <c r="AC76" s="749">
        <f t="shared" si="54"/>
        <v>33.478216398318985</v>
      </c>
      <c r="AD76" s="749">
        <f t="shared" si="54"/>
        <v>181.09837914540444</v>
      </c>
      <c r="AE76" s="863">
        <f t="shared" si="54"/>
        <v>433.16409478664036</v>
      </c>
      <c r="AF76" s="857">
        <f t="shared" si="54"/>
        <v>963.35964775074024</v>
      </c>
      <c r="AG76" s="750">
        <f t="shared" si="54"/>
        <v>1705.8432526340391</v>
      </c>
      <c r="AH76" s="750">
        <f t="shared" si="54"/>
        <v>642.21725729006027</v>
      </c>
      <c r="AI76" s="751">
        <f t="shared" si="54"/>
        <v>21.5400383845578</v>
      </c>
      <c r="AJ76" s="752">
        <f t="shared" si="54"/>
        <v>0</v>
      </c>
      <c r="AK76" s="852">
        <f t="shared" si="54"/>
        <v>0</v>
      </c>
      <c r="AL76" s="854">
        <f t="shared" si="54"/>
        <v>1510</v>
      </c>
      <c r="AM76" s="22">
        <f t="shared" si="41"/>
        <v>163257.07124713497</v>
      </c>
      <c r="AN76" s="102">
        <f t="shared" si="42"/>
        <v>67990</v>
      </c>
      <c r="AO76" s="24">
        <f t="shared" si="42"/>
        <v>0</v>
      </c>
      <c r="AP76" s="455">
        <f t="shared" si="43"/>
        <v>70.598546553119917</v>
      </c>
      <c r="AQ76" s="301">
        <f t="shared" si="44"/>
        <v>67990</v>
      </c>
    </row>
    <row r="77" spans="2:43" ht="26.25" customHeight="1" x14ac:dyDescent="0.2">
      <c r="B77" s="151" t="s">
        <v>46</v>
      </c>
      <c r="C77" s="17">
        <f t="shared" ref="C77:Q77" si="55">C34+C13+C55</f>
        <v>31190</v>
      </c>
      <c r="D77" s="94">
        <f t="shared" si="55"/>
        <v>0</v>
      </c>
      <c r="E77" s="18">
        <f t="shared" si="55"/>
        <v>11939.340982077143</v>
      </c>
      <c r="F77" s="18">
        <f t="shared" si="55"/>
        <v>13889.186148317487</v>
      </c>
      <c r="G77" s="18">
        <f t="shared" si="55"/>
        <v>7060</v>
      </c>
      <c r="H77" s="18">
        <f t="shared" si="55"/>
        <v>21703.157076856842</v>
      </c>
      <c r="I77" s="18">
        <f t="shared" si="55"/>
        <v>0</v>
      </c>
      <c r="J77" s="18">
        <f t="shared" si="55"/>
        <v>0</v>
      </c>
      <c r="K77" s="18">
        <f t="shared" si="55"/>
        <v>1516.1381084525813</v>
      </c>
      <c r="L77" s="18">
        <f t="shared" si="55"/>
        <v>1259.0456292114882</v>
      </c>
      <c r="M77" s="18">
        <f t="shared" si="55"/>
        <v>11709.709566985575</v>
      </c>
      <c r="N77" s="18">
        <f t="shared" si="55"/>
        <v>810</v>
      </c>
      <c r="O77" s="18">
        <f t="shared" si="55"/>
        <v>0</v>
      </c>
      <c r="P77" s="18">
        <f t="shared" si="55"/>
        <v>12450</v>
      </c>
      <c r="Q77" s="18">
        <f t="shared" si="55"/>
        <v>0</v>
      </c>
      <c r="R77" s="18">
        <f t="shared" si="46"/>
        <v>3382.9601960593973</v>
      </c>
      <c r="S77" s="20">
        <f t="shared" si="39"/>
        <v>19525.960535674258</v>
      </c>
      <c r="T77" s="768">
        <f t="shared" si="47"/>
        <v>1611.5730035002009</v>
      </c>
      <c r="U77" s="865">
        <f t="shared" ref="U77:AL77" si="56">U34+U13+U55</f>
        <v>6100</v>
      </c>
      <c r="V77" s="775">
        <f t="shared" si="56"/>
        <v>0</v>
      </c>
      <c r="W77" s="76">
        <f t="shared" si="56"/>
        <v>67.827487640402225</v>
      </c>
      <c r="X77" s="76">
        <f t="shared" si="56"/>
        <v>107.07222215170314</v>
      </c>
      <c r="Y77" s="76">
        <f t="shared" si="56"/>
        <v>15.010503237890907</v>
      </c>
      <c r="Z77" s="76">
        <f t="shared" si="56"/>
        <v>128.02480494395482</v>
      </c>
      <c r="AA77" s="76">
        <f t="shared" si="56"/>
        <v>575.09201541517348</v>
      </c>
      <c r="AB77" s="76">
        <f t="shared" si="56"/>
        <v>70.805279780712567</v>
      </c>
      <c r="AC77" s="76">
        <f t="shared" si="56"/>
        <v>33.478216398318985</v>
      </c>
      <c r="AD77" s="76">
        <f t="shared" si="56"/>
        <v>181.09837914540444</v>
      </c>
      <c r="AE77" s="765">
        <f t="shared" si="56"/>
        <v>433.16409478664036</v>
      </c>
      <c r="AF77" s="856">
        <f t="shared" si="56"/>
        <v>963.35964775074024</v>
      </c>
      <c r="AG77" s="500">
        <f t="shared" si="56"/>
        <v>1755.8432526340391</v>
      </c>
      <c r="AH77" s="500">
        <f t="shared" si="56"/>
        <v>642.21725729006027</v>
      </c>
      <c r="AI77" s="554">
        <f t="shared" si="56"/>
        <v>21.5400383845578</v>
      </c>
      <c r="AJ77" s="529">
        <f t="shared" si="56"/>
        <v>0</v>
      </c>
      <c r="AK77" s="793">
        <f t="shared" si="56"/>
        <v>0</v>
      </c>
      <c r="AL77" s="525">
        <f t="shared" si="56"/>
        <v>1345</v>
      </c>
      <c r="AM77" s="22">
        <f t="shared" si="41"/>
        <v>145492.07124713497</v>
      </c>
      <c r="AN77" s="102">
        <f t="shared" si="42"/>
        <v>57470</v>
      </c>
      <c r="AO77" s="24">
        <f t="shared" si="42"/>
        <v>0</v>
      </c>
      <c r="AP77" s="455">
        <f t="shared" si="43"/>
        <v>71.684364646622981</v>
      </c>
      <c r="AQ77" s="301">
        <f t="shared" si="44"/>
        <v>57470</v>
      </c>
    </row>
    <row r="78" spans="2:43" ht="26.25" customHeight="1" x14ac:dyDescent="0.2">
      <c r="B78" s="152" t="s">
        <v>47</v>
      </c>
      <c r="C78" s="17">
        <f t="shared" ref="C78:Q78" si="57">C35+C14+C56</f>
        <v>35070</v>
      </c>
      <c r="D78" s="94">
        <f t="shared" si="57"/>
        <v>0</v>
      </c>
      <c r="E78" s="18">
        <f t="shared" si="57"/>
        <v>15239.340982077143</v>
      </c>
      <c r="F78" s="553">
        <f t="shared" si="57"/>
        <v>17739.186148317487</v>
      </c>
      <c r="G78" s="18">
        <f t="shared" si="57"/>
        <v>10070</v>
      </c>
      <c r="H78" s="18">
        <f t="shared" si="57"/>
        <v>17513.157076856842</v>
      </c>
      <c r="I78" s="553">
        <f t="shared" si="57"/>
        <v>0</v>
      </c>
      <c r="J78" s="553">
        <f t="shared" si="57"/>
        <v>0</v>
      </c>
      <c r="K78" s="553">
        <f t="shared" si="57"/>
        <v>1436.1381084525813</v>
      </c>
      <c r="L78" s="553">
        <f t="shared" si="57"/>
        <v>1259.0456292114882</v>
      </c>
      <c r="M78" s="553">
        <f t="shared" si="57"/>
        <v>12139.709566985575</v>
      </c>
      <c r="N78" s="553">
        <f t="shared" si="57"/>
        <v>370</v>
      </c>
      <c r="O78" s="553">
        <f t="shared" si="57"/>
        <v>0</v>
      </c>
      <c r="P78" s="18">
        <f t="shared" si="57"/>
        <v>20600</v>
      </c>
      <c r="Q78" s="18">
        <f t="shared" si="57"/>
        <v>0</v>
      </c>
      <c r="R78" s="18">
        <f t="shared" si="46"/>
        <v>3322.9601960593973</v>
      </c>
      <c r="S78" s="20">
        <f t="shared" si="39"/>
        <v>19235.960535674258</v>
      </c>
      <c r="T78" s="768">
        <f t="shared" si="47"/>
        <v>1611.5730035002009</v>
      </c>
      <c r="U78" s="865">
        <f t="shared" ref="U78:AL78" si="58">U35+U14+U56</f>
        <v>6100</v>
      </c>
      <c r="V78" s="775">
        <f t="shared" si="58"/>
        <v>0</v>
      </c>
      <c r="W78" s="76">
        <f t="shared" si="58"/>
        <v>67.827487640402225</v>
      </c>
      <c r="X78" s="76">
        <f t="shared" si="58"/>
        <v>107.07222215170314</v>
      </c>
      <c r="Y78" s="76">
        <f t="shared" si="58"/>
        <v>15.010503237890907</v>
      </c>
      <c r="Z78" s="76">
        <f t="shared" si="58"/>
        <v>128.02480494395482</v>
      </c>
      <c r="AA78" s="76">
        <f t="shared" si="58"/>
        <v>575.09201541517348</v>
      </c>
      <c r="AB78" s="76">
        <f t="shared" si="58"/>
        <v>70.805279780712567</v>
      </c>
      <c r="AC78" s="76">
        <f t="shared" si="58"/>
        <v>33.478216398318985</v>
      </c>
      <c r="AD78" s="76">
        <f t="shared" si="58"/>
        <v>181.09837914540444</v>
      </c>
      <c r="AE78" s="765">
        <f t="shared" si="58"/>
        <v>433.16409478664036</v>
      </c>
      <c r="AF78" s="856">
        <f t="shared" si="58"/>
        <v>963.35964775074024</v>
      </c>
      <c r="AG78" s="500">
        <f t="shared" si="58"/>
        <v>1695.8432526340391</v>
      </c>
      <c r="AH78" s="500">
        <f t="shared" si="58"/>
        <v>642.21725729006027</v>
      </c>
      <c r="AI78" s="554">
        <f t="shared" si="58"/>
        <v>21.5400383845578</v>
      </c>
      <c r="AJ78" s="529">
        <f t="shared" si="58"/>
        <v>0</v>
      </c>
      <c r="AK78" s="793">
        <f t="shared" si="58"/>
        <v>0</v>
      </c>
      <c r="AL78" s="525">
        <f t="shared" si="58"/>
        <v>0</v>
      </c>
      <c r="AM78" s="22">
        <f t="shared" si="41"/>
        <v>161707.07124713497</v>
      </c>
      <c r="AN78" s="102">
        <f t="shared" si="42"/>
        <v>57040</v>
      </c>
      <c r="AO78" s="24">
        <f t="shared" si="42"/>
        <v>0</v>
      </c>
      <c r="AP78" s="455">
        <f t="shared" si="43"/>
        <v>73.924222310817754</v>
      </c>
      <c r="AQ78" s="301">
        <f t="shared" si="44"/>
        <v>57040</v>
      </c>
    </row>
    <row r="79" spans="2:43" ht="26.25" customHeight="1" x14ac:dyDescent="0.2">
      <c r="B79" s="151" t="s">
        <v>48</v>
      </c>
      <c r="C79" s="17">
        <f t="shared" ref="C79:Q79" si="59">C36+C15+C57</f>
        <v>36060</v>
      </c>
      <c r="D79" s="94">
        <f t="shared" si="59"/>
        <v>0</v>
      </c>
      <c r="E79" s="18">
        <f t="shared" si="59"/>
        <v>11339.340982077143</v>
      </c>
      <c r="F79" s="553">
        <f t="shared" si="59"/>
        <v>15009.186148317487</v>
      </c>
      <c r="G79" s="18">
        <f t="shared" si="59"/>
        <v>9470</v>
      </c>
      <c r="H79" s="18">
        <f t="shared" si="59"/>
        <v>17103.157076856842</v>
      </c>
      <c r="I79" s="553">
        <f t="shared" si="59"/>
        <v>0</v>
      </c>
      <c r="J79" s="553">
        <f t="shared" si="59"/>
        <v>0</v>
      </c>
      <c r="K79" s="553">
        <f t="shared" si="59"/>
        <v>1386.1381084525813</v>
      </c>
      <c r="L79" s="553">
        <f t="shared" si="59"/>
        <v>1259.0456292114882</v>
      </c>
      <c r="M79" s="553">
        <f t="shared" si="59"/>
        <v>12289.709566985575</v>
      </c>
      <c r="N79" s="553">
        <f t="shared" si="59"/>
        <v>70</v>
      </c>
      <c r="O79" s="553">
        <f t="shared" si="59"/>
        <v>0</v>
      </c>
      <c r="P79" s="18">
        <f t="shared" si="59"/>
        <v>12160</v>
      </c>
      <c r="Q79" s="18">
        <f t="shared" si="59"/>
        <v>0</v>
      </c>
      <c r="R79" s="18">
        <f t="shared" si="46"/>
        <v>3252.9601960593973</v>
      </c>
      <c r="S79" s="20">
        <f t="shared" si="39"/>
        <v>19245.960535674258</v>
      </c>
      <c r="T79" s="768">
        <f t="shared" si="47"/>
        <v>1611.5730035002009</v>
      </c>
      <c r="U79" s="865">
        <f t="shared" ref="U79:AL79" si="60">U36+U15+U57</f>
        <v>6100</v>
      </c>
      <c r="V79" s="775">
        <f t="shared" si="60"/>
        <v>0</v>
      </c>
      <c r="W79" s="76">
        <f t="shared" si="60"/>
        <v>67.827487640402225</v>
      </c>
      <c r="X79" s="76">
        <f t="shared" si="60"/>
        <v>107.07222215170314</v>
      </c>
      <c r="Y79" s="76">
        <f t="shared" si="60"/>
        <v>15.010503237890907</v>
      </c>
      <c r="Z79" s="76">
        <f t="shared" si="60"/>
        <v>128.02480494395482</v>
      </c>
      <c r="AA79" s="76">
        <f t="shared" si="60"/>
        <v>575.09201541517348</v>
      </c>
      <c r="AB79" s="76">
        <f t="shared" si="60"/>
        <v>70.805279780712567</v>
      </c>
      <c r="AC79" s="76">
        <f t="shared" si="60"/>
        <v>33.478216398318985</v>
      </c>
      <c r="AD79" s="76">
        <f t="shared" si="60"/>
        <v>181.09837914540444</v>
      </c>
      <c r="AE79" s="765">
        <f t="shared" si="60"/>
        <v>433.16409478664036</v>
      </c>
      <c r="AF79" s="856">
        <f t="shared" si="60"/>
        <v>963.35964775074024</v>
      </c>
      <c r="AG79" s="500">
        <f t="shared" si="60"/>
        <v>1625.8432526340391</v>
      </c>
      <c r="AH79" s="500">
        <f t="shared" si="60"/>
        <v>642.21725729006027</v>
      </c>
      <c r="AI79" s="554">
        <f t="shared" si="60"/>
        <v>21.5400383845578</v>
      </c>
      <c r="AJ79" s="529">
        <f t="shared" si="60"/>
        <v>0</v>
      </c>
      <c r="AK79" s="793">
        <f t="shared" si="60"/>
        <v>0</v>
      </c>
      <c r="AL79" s="525">
        <f t="shared" si="60"/>
        <v>0</v>
      </c>
      <c r="AM79" s="22">
        <f t="shared" si="41"/>
        <v>146357.07124713497</v>
      </c>
      <c r="AN79" s="102">
        <f t="shared" si="42"/>
        <v>69210</v>
      </c>
      <c r="AO79" s="24">
        <f t="shared" si="42"/>
        <v>0</v>
      </c>
      <c r="AP79" s="455">
        <f t="shared" si="43"/>
        <v>67.893983250969342</v>
      </c>
      <c r="AQ79" s="301">
        <f t="shared" si="44"/>
        <v>69210</v>
      </c>
    </row>
    <row r="80" spans="2:43" ht="26.25" customHeight="1" x14ac:dyDescent="0.2">
      <c r="B80" s="152" t="s">
        <v>49</v>
      </c>
      <c r="C80" s="17">
        <f t="shared" ref="C80:Q80" si="61">C37+C16+C58</f>
        <v>31150</v>
      </c>
      <c r="D80" s="94">
        <f t="shared" si="61"/>
        <v>0</v>
      </c>
      <c r="E80" s="18">
        <f t="shared" si="61"/>
        <v>10839.340982077143</v>
      </c>
      <c r="F80" s="553">
        <f t="shared" si="61"/>
        <v>15129.186148317487</v>
      </c>
      <c r="G80" s="18">
        <f t="shared" si="61"/>
        <v>6670</v>
      </c>
      <c r="H80" s="18">
        <f t="shared" si="61"/>
        <v>15863.157076856842</v>
      </c>
      <c r="I80" s="553">
        <f t="shared" si="61"/>
        <v>0</v>
      </c>
      <c r="J80" s="553">
        <f t="shared" si="61"/>
        <v>0</v>
      </c>
      <c r="K80" s="553">
        <f t="shared" si="61"/>
        <v>1446.1381084525813</v>
      </c>
      <c r="L80" s="553">
        <f t="shared" si="61"/>
        <v>1259.0456292114882</v>
      </c>
      <c r="M80" s="553">
        <f t="shared" si="61"/>
        <v>11499.709566985575</v>
      </c>
      <c r="N80" s="553">
        <f t="shared" si="61"/>
        <v>590</v>
      </c>
      <c r="O80" s="553">
        <f t="shared" si="61"/>
        <v>0</v>
      </c>
      <c r="P80" s="18">
        <f t="shared" si="61"/>
        <v>18400</v>
      </c>
      <c r="Q80" s="18">
        <f t="shared" si="61"/>
        <v>0</v>
      </c>
      <c r="R80" s="18">
        <f t="shared" si="46"/>
        <v>3192.9601960593973</v>
      </c>
      <c r="S80" s="20">
        <f t="shared" si="39"/>
        <v>19485.960535674258</v>
      </c>
      <c r="T80" s="768">
        <f t="shared" si="47"/>
        <v>1611.5730035002009</v>
      </c>
      <c r="U80" s="865">
        <f t="shared" ref="U80:AL80" si="62">U37+U16+U58</f>
        <v>6100</v>
      </c>
      <c r="V80" s="775">
        <f t="shared" si="62"/>
        <v>0</v>
      </c>
      <c r="W80" s="76">
        <f t="shared" si="62"/>
        <v>67.827487640402225</v>
      </c>
      <c r="X80" s="76">
        <f t="shared" si="62"/>
        <v>107.07222215170314</v>
      </c>
      <c r="Y80" s="76">
        <f t="shared" si="62"/>
        <v>15.010503237890907</v>
      </c>
      <c r="Z80" s="76">
        <f t="shared" si="62"/>
        <v>128.02480494395482</v>
      </c>
      <c r="AA80" s="76">
        <f t="shared" si="62"/>
        <v>575.09201541517348</v>
      </c>
      <c r="AB80" s="76">
        <f t="shared" si="62"/>
        <v>70.805279780712567</v>
      </c>
      <c r="AC80" s="76">
        <f t="shared" si="62"/>
        <v>33.478216398318985</v>
      </c>
      <c r="AD80" s="76">
        <f t="shared" si="62"/>
        <v>181.09837914540444</v>
      </c>
      <c r="AE80" s="765">
        <f t="shared" si="62"/>
        <v>433.16409478664036</v>
      </c>
      <c r="AF80" s="856">
        <f t="shared" si="62"/>
        <v>963.35964775074024</v>
      </c>
      <c r="AG80" s="500">
        <f t="shared" si="62"/>
        <v>1565.8432526340391</v>
      </c>
      <c r="AH80" s="500">
        <f t="shared" si="62"/>
        <v>642.21725729006027</v>
      </c>
      <c r="AI80" s="554">
        <f t="shared" si="62"/>
        <v>21.5400383845578</v>
      </c>
      <c r="AJ80" s="529">
        <f t="shared" si="62"/>
        <v>0</v>
      </c>
      <c r="AK80" s="793">
        <f t="shared" si="62"/>
        <v>0</v>
      </c>
      <c r="AL80" s="525">
        <f t="shared" si="62"/>
        <v>890</v>
      </c>
      <c r="AM80" s="22">
        <f t="shared" si="41"/>
        <v>144127.07124713497</v>
      </c>
      <c r="AN80" s="102">
        <f t="shared" si="42"/>
        <v>48090</v>
      </c>
      <c r="AO80" s="24">
        <f t="shared" si="42"/>
        <v>0</v>
      </c>
      <c r="AP80" s="455">
        <f t="shared" si="43"/>
        <v>74.981410502207524</v>
      </c>
      <c r="AQ80" s="301">
        <f>AN80+AO80</f>
        <v>48090</v>
      </c>
    </row>
    <row r="81" spans="2:43" ht="26.25" customHeight="1" x14ac:dyDescent="0.2">
      <c r="B81" s="152" t="s">
        <v>50</v>
      </c>
      <c r="C81" s="17">
        <f t="shared" ref="C81:Q81" si="63">C38+C17+C59</f>
        <v>33090</v>
      </c>
      <c r="D81" s="94">
        <f t="shared" si="63"/>
        <v>0</v>
      </c>
      <c r="E81" s="18">
        <f t="shared" si="63"/>
        <v>9839.3409820771431</v>
      </c>
      <c r="F81" s="553">
        <f t="shared" si="63"/>
        <v>15059.186148317487</v>
      </c>
      <c r="G81" s="18">
        <f t="shared" si="63"/>
        <v>5950</v>
      </c>
      <c r="H81" s="18">
        <f t="shared" si="63"/>
        <v>22983.157076856842</v>
      </c>
      <c r="I81" s="553">
        <f t="shared" si="63"/>
        <v>0</v>
      </c>
      <c r="J81" s="553">
        <f t="shared" si="63"/>
        <v>0</v>
      </c>
      <c r="K81" s="553">
        <f t="shared" si="63"/>
        <v>1516.1381084525813</v>
      </c>
      <c r="L81" s="553">
        <f t="shared" si="63"/>
        <v>1259.0456292114882</v>
      </c>
      <c r="M81" s="553">
        <f t="shared" si="63"/>
        <v>11679.709566985575</v>
      </c>
      <c r="N81" s="553">
        <f t="shared" si="63"/>
        <v>500</v>
      </c>
      <c r="O81" s="553">
        <f t="shared" si="63"/>
        <v>0</v>
      </c>
      <c r="P81" s="18">
        <f t="shared" si="63"/>
        <v>13830</v>
      </c>
      <c r="Q81" s="18">
        <f t="shared" si="63"/>
        <v>0</v>
      </c>
      <c r="R81" s="18">
        <f t="shared" si="46"/>
        <v>3382.9601960593973</v>
      </c>
      <c r="S81" s="20">
        <f t="shared" si="39"/>
        <v>19355.960535674258</v>
      </c>
      <c r="T81" s="768">
        <f t="shared" si="47"/>
        <v>1611.5730035002009</v>
      </c>
      <c r="U81" s="865">
        <f t="shared" ref="U81:AL81" si="64">U38+U17+U59</f>
        <v>6100</v>
      </c>
      <c r="V81" s="775">
        <f t="shared" si="64"/>
        <v>0</v>
      </c>
      <c r="W81" s="76">
        <f t="shared" si="64"/>
        <v>67.827487640402225</v>
      </c>
      <c r="X81" s="76">
        <f t="shared" si="64"/>
        <v>107.07222215170314</v>
      </c>
      <c r="Y81" s="76">
        <f t="shared" si="64"/>
        <v>15.010503237890907</v>
      </c>
      <c r="Z81" s="76">
        <f t="shared" si="64"/>
        <v>128.02480494395482</v>
      </c>
      <c r="AA81" s="76">
        <f t="shared" si="64"/>
        <v>575.09201541517348</v>
      </c>
      <c r="AB81" s="76">
        <f t="shared" si="64"/>
        <v>70.805279780712567</v>
      </c>
      <c r="AC81" s="76">
        <f t="shared" si="64"/>
        <v>33.478216398318985</v>
      </c>
      <c r="AD81" s="76">
        <f t="shared" si="64"/>
        <v>181.09837914540444</v>
      </c>
      <c r="AE81" s="765">
        <f t="shared" si="64"/>
        <v>433.16409478664036</v>
      </c>
      <c r="AF81" s="856">
        <f t="shared" si="64"/>
        <v>963.35964775074024</v>
      </c>
      <c r="AG81" s="500">
        <f t="shared" si="64"/>
        <v>1755.8432526340391</v>
      </c>
      <c r="AH81" s="500">
        <f t="shared" si="64"/>
        <v>642.21725729006027</v>
      </c>
      <c r="AI81" s="554">
        <f t="shared" si="64"/>
        <v>21.5400383845578</v>
      </c>
      <c r="AJ81" s="529">
        <f t="shared" si="64"/>
        <v>0</v>
      </c>
      <c r="AK81" s="793">
        <f t="shared" si="64"/>
        <v>0</v>
      </c>
      <c r="AL81" s="525">
        <f t="shared" si="64"/>
        <v>0</v>
      </c>
      <c r="AM81" s="22">
        <f t="shared" si="41"/>
        <v>146157.07124713497</v>
      </c>
      <c r="AN81" s="102">
        <f t="shared" si="42"/>
        <v>56360</v>
      </c>
      <c r="AO81" s="24">
        <f t="shared" si="42"/>
        <v>0</v>
      </c>
      <c r="AP81" s="455">
        <f t="shared" si="43"/>
        <v>72.170247351037901</v>
      </c>
      <c r="AQ81" s="301">
        <f t="shared" si="44"/>
        <v>56360</v>
      </c>
    </row>
    <row r="82" spans="2:43" ht="26.25" customHeight="1" x14ac:dyDescent="0.2">
      <c r="B82" s="151" t="s">
        <v>51</v>
      </c>
      <c r="C82" s="17">
        <f t="shared" ref="C82:Q82" si="65">C39+C18+C60</f>
        <v>27760</v>
      </c>
      <c r="D82" s="94">
        <f t="shared" si="65"/>
        <v>0</v>
      </c>
      <c r="E82" s="18">
        <f t="shared" si="65"/>
        <v>11839.340982077143</v>
      </c>
      <c r="F82" s="553">
        <f t="shared" si="65"/>
        <v>11529.186148317487</v>
      </c>
      <c r="G82" s="18">
        <f t="shared" si="65"/>
        <v>6440</v>
      </c>
      <c r="H82" s="18">
        <f t="shared" si="65"/>
        <v>9363.1570768568417</v>
      </c>
      <c r="I82" s="553">
        <f t="shared" si="65"/>
        <v>0</v>
      </c>
      <c r="J82" s="553">
        <f t="shared" si="65"/>
        <v>0</v>
      </c>
      <c r="K82" s="553">
        <f t="shared" si="65"/>
        <v>1586.1381084525813</v>
      </c>
      <c r="L82" s="553">
        <f t="shared" si="65"/>
        <v>1259.0456292114882</v>
      </c>
      <c r="M82" s="553">
        <f t="shared" si="65"/>
        <v>11899.709566985575</v>
      </c>
      <c r="N82" s="553">
        <f t="shared" si="65"/>
        <v>650</v>
      </c>
      <c r="O82" s="553">
        <f t="shared" si="65"/>
        <v>0</v>
      </c>
      <c r="P82" s="18">
        <f t="shared" si="65"/>
        <v>14220</v>
      </c>
      <c r="Q82" s="18">
        <f t="shared" si="65"/>
        <v>0</v>
      </c>
      <c r="R82" s="18">
        <f t="shared" si="46"/>
        <v>3402.9601960593973</v>
      </c>
      <c r="S82" s="20">
        <f t="shared" si="39"/>
        <v>19285.960535674258</v>
      </c>
      <c r="T82" s="768">
        <f t="shared" si="47"/>
        <v>1611.5730035002009</v>
      </c>
      <c r="U82" s="865">
        <f t="shared" ref="U82:AL82" si="66">U39+U18+U60</f>
        <v>6100</v>
      </c>
      <c r="V82" s="775">
        <f t="shared" si="66"/>
        <v>0</v>
      </c>
      <c r="W82" s="76">
        <f t="shared" si="66"/>
        <v>67.827487640402225</v>
      </c>
      <c r="X82" s="76">
        <f t="shared" si="66"/>
        <v>107.07222215170314</v>
      </c>
      <c r="Y82" s="76">
        <f t="shared" si="66"/>
        <v>15.010503237890907</v>
      </c>
      <c r="Z82" s="76">
        <f t="shared" si="66"/>
        <v>128.02480494395482</v>
      </c>
      <c r="AA82" s="76">
        <f t="shared" si="66"/>
        <v>575.09201541517348</v>
      </c>
      <c r="AB82" s="76">
        <f t="shared" si="66"/>
        <v>70.805279780712567</v>
      </c>
      <c r="AC82" s="76">
        <f t="shared" si="66"/>
        <v>33.478216398318985</v>
      </c>
      <c r="AD82" s="76">
        <f t="shared" si="66"/>
        <v>181.09837914540444</v>
      </c>
      <c r="AE82" s="765">
        <f t="shared" si="66"/>
        <v>433.16409478664036</v>
      </c>
      <c r="AF82" s="856">
        <f t="shared" si="66"/>
        <v>963.35964775074024</v>
      </c>
      <c r="AG82" s="500">
        <f t="shared" si="66"/>
        <v>1775.8432526340391</v>
      </c>
      <c r="AH82" s="500">
        <f t="shared" si="66"/>
        <v>642.21725729006027</v>
      </c>
      <c r="AI82" s="554">
        <f t="shared" si="66"/>
        <v>21.5400383845578</v>
      </c>
      <c r="AJ82" s="529">
        <f t="shared" si="66"/>
        <v>0</v>
      </c>
      <c r="AK82" s="793">
        <f t="shared" si="66"/>
        <v>0</v>
      </c>
      <c r="AL82" s="525">
        <f t="shared" si="66"/>
        <v>605</v>
      </c>
      <c r="AM82" s="22">
        <f t="shared" si="41"/>
        <v>127552.07124713497</v>
      </c>
      <c r="AN82" s="102">
        <f t="shared" si="42"/>
        <v>59390</v>
      </c>
      <c r="AO82" s="24">
        <f t="shared" si="42"/>
        <v>0</v>
      </c>
      <c r="AP82" s="455">
        <f t="shared" si="43"/>
        <v>68.230800266737603</v>
      </c>
      <c r="AQ82" s="301">
        <f t="shared" si="44"/>
        <v>59390</v>
      </c>
    </row>
    <row r="83" spans="2:43" ht="26.25" customHeight="1" thickBot="1" x14ac:dyDescent="0.25">
      <c r="B83" s="154" t="s">
        <v>52</v>
      </c>
      <c r="C83" s="295">
        <f t="shared" ref="C83:Q83" si="67">C40+C19+C61</f>
        <v>25830</v>
      </c>
      <c r="D83" s="295">
        <f t="shared" si="67"/>
        <v>82680</v>
      </c>
      <c r="E83" s="98">
        <f t="shared" si="67"/>
        <v>9839.3409820771431</v>
      </c>
      <c r="F83" s="623">
        <f t="shared" si="67"/>
        <v>18429.186148317487</v>
      </c>
      <c r="G83" s="98">
        <f t="shared" si="67"/>
        <v>6380</v>
      </c>
      <c r="H83" s="98">
        <f t="shared" si="67"/>
        <v>12933.157076856842</v>
      </c>
      <c r="I83" s="623">
        <f t="shared" si="67"/>
        <v>0</v>
      </c>
      <c r="J83" s="623">
        <f t="shared" si="67"/>
        <v>0</v>
      </c>
      <c r="K83" s="623">
        <f t="shared" si="67"/>
        <v>157953.13810845258</v>
      </c>
      <c r="L83" s="623">
        <f t="shared" si="67"/>
        <v>1259.0456292114882</v>
      </c>
      <c r="M83" s="623">
        <f t="shared" si="67"/>
        <v>12409.709566985575</v>
      </c>
      <c r="N83" s="623">
        <f t="shared" si="67"/>
        <v>270</v>
      </c>
      <c r="O83" s="623">
        <f t="shared" si="67"/>
        <v>0</v>
      </c>
      <c r="P83" s="98">
        <f t="shared" si="67"/>
        <v>12430</v>
      </c>
      <c r="Q83" s="98">
        <f t="shared" si="67"/>
        <v>0</v>
      </c>
      <c r="R83" s="98">
        <f t="shared" si="46"/>
        <v>3638.9601960593973</v>
      </c>
      <c r="S83" s="296">
        <f t="shared" si="39"/>
        <v>19175.960535674258</v>
      </c>
      <c r="T83" s="868">
        <f t="shared" si="47"/>
        <v>2371.5730035002007</v>
      </c>
      <c r="U83" s="866">
        <f t="shared" ref="U83:AL83" si="68">U40+U19+U61</f>
        <v>6100</v>
      </c>
      <c r="V83" s="860">
        <f t="shared" si="68"/>
        <v>0</v>
      </c>
      <c r="W83" s="666">
        <f t="shared" si="68"/>
        <v>67.827487640402225</v>
      </c>
      <c r="X83" s="666">
        <f t="shared" si="68"/>
        <v>107.07222215170314</v>
      </c>
      <c r="Y83" s="666">
        <f t="shared" si="68"/>
        <v>15.010503237890907</v>
      </c>
      <c r="Z83" s="666">
        <f t="shared" si="68"/>
        <v>128.02480494395482</v>
      </c>
      <c r="AA83" s="666">
        <f t="shared" si="68"/>
        <v>575.09201541517348</v>
      </c>
      <c r="AB83" s="666">
        <f t="shared" si="68"/>
        <v>70.805279780712567</v>
      </c>
      <c r="AC83" s="666">
        <f t="shared" si="68"/>
        <v>33.478216398318985</v>
      </c>
      <c r="AD83" s="666">
        <f t="shared" si="68"/>
        <v>941.09837914540446</v>
      </c>
      <c r="AE83" s="861">
        <f t="shared" si="68"/>
        <v>433.16409478664036</v>
      </c>
      <c r="AF83" s="855">
        <f t="shared" si="68"/>
        <v>963.35964775074024</v>
      </c>
      <c r="AG83" s="688">
        <f t="shared" si="68"/>
        <v>2011.8432526340391</v>
      </c>
      <c r="AH83" s="688">
        <f t="shared" si="68"/>
        <v>642.21725729006027</v>
      </c>
      <c r="AI83" s="689">
        <f t="shared" si="68"/>
        <v>21.5400383845578</v>
      </c>
      <c r="AJ83" s="667">
        <f t="shared" si="68"/>
        <v>0</v>
      </c>
      <c r="AK83" s="851">
        <f t="shared" si="68"/>
        <v>0</v>
      </c>
      <c r="AL83" s="853">
        <f t="shared" si="68"/>
        <v>2090</v>
      </c>
      <c r="AM83" s="461">
        <f t="shared" si="41"/>
        <v>373790.07124713488</v>
      </c>
      <c r="AN83" s="299">
        <f t="shared" si="42"/>
        <v>46950</v>
      </c>
      <c r="AO83" s="670">
        <f t="shared" si="42"/>
        <v>0</v>
      </c>
      <c r="AP83" s="671">
        <f t="shared" si="43"/>
        <v>88.841091398584084</v>
      </c>
      <c r="AQ83" s="692">
        <f t="shared" si="44"/>
        <v>46950</v>
      </c>
    </row>
    <row r="84" spans="2:43" ht="26.25" customHeight="1" thickBot="1" x14ac:dyDescent="0.25">
      <c r="B84" s="179" t="s">
        <v>53</v>
      </c>
      <c r="C84" s="82">
        <f t="shared" ref="C84:AL84" si="69">SUM(C72:C83)</f>
        <v>370970</v>
      </c>
      <c r="D84" s="82">
        <f t="shared" si="69"/>
        <v>82680</v>
      </c>
      <c r="E84" s="83">
        <f t="shared" si="69"/>
        <v>146692.09178492575</v>
      </c>
      <c r="F84" s="83">
        <f t="shared" si="69"/>
        <v>176750.23377980979</v>
      </c>
      <c r="G84" s="83">
        <f t="shared" si="69"/>
        <v>81110</v>
      </c>
      <c r="H84" s="83">
        <f t="shared" si="69"/>
        <v>206952.88492228216</v>
      </c>
      <c r="I84" s="83">
        <f t="shared" si="69"/>
        <v>0</v>
      </c>
      <c r="J84" s="83">
        <f>SUM(J72:J83)</f>
        <v>0</v>
      </c>
      <c r="K84" s="115">
        <f t="shared" si="69"/>
        <v>174670.65730143097</v>
      </c>
      <c r="L84" s="83">
        <f t="shared" si="69"/>
        <v>15108.547550537862</v>
      </c>
      <c r="M84" s="83">
        <f t="shared" si="69"/>
        <v>143816.5148038269</v>
      </c>
      <c r="N84" s="83">
        <f t="shared" si="69"/>
        <v>5050</v>
      </c>
      <c r="O84" s="83">
        <f t="shared" si="69"/>
        <v>0</v>
      </c>
      <c r="P84" s="83">
        <f t="shared" si="69"/>
        <v>171370</v>
      </c>
      <c r="Q84" s="83">
        <f t="shared" si="69"/>
        <v>650</v>
      </c>
      <c r="R84" s="83">
        <f t="shared" si="69"/>
        <v>40051.522352712767</v>
      </c>
      <c r="S84" s="84">
        <f t="shared" si="69"/>
        <v>232501.52642809114</v>
      </c>
      <c r="T84" s="769">
        <f t="shared" si="69"/>
        <v>20098.876042002415</v>
      </c>
      <c r="U84" s="772">
        <f t="shared" si="69"/>
        <v>73200</v>
      </c>
      <c r="V84" s="530">
        <f t="shared" si="69"/>
        <v>0</v>
      </c>
      <c r="W84" s="85">
        <f t="shared" si="69"/>
        <v>813.92985168482653</v>
      </c>
      <c r="X84" s="85">
        <f t="shared" si="69"/>
        <v>1284.8666658204374</v>
      </c>
      <c r="Y84" s="85">
        <f t="shared" si="69"/>
        <v>180.12603885469085</v>
      </c>
      <c r="Z84" s="85">
        <f t="shared" si="69"/>
        <v>1536.2976593274582</v>
      </c>
      <c r="AA84" s="85">
        <f t="shared" si="69"/>
        <v>6901.1041849820822</v>
      </c>
      <c r="AB84" s="85">
        <f t="shared" si="69"/>
        <v>849.66335736855081</v>
      </c>
      <c r="AC84" s="85">
        <f t="shared" si="69"/>
        <v>401.73859677982779</v>
      </c>
      <c r="AD84" s="85">
        <f t="shared" si="69"/>
        <v>2933.1805497448527</v>
      </c>
      <c r="AE84" s="87">
        <f t="shared" si="69"/>
        <v>5197.9691374396843</v>
      </c>
      <c r="AF84" s="183">
        <f t="shared" si="69"/>
        <v>11560.315773008881</v>
      </c>
      <c r="AG84" s="120">
        <f t="shared" si="69"/>
        <v>20526.119031608469</v>
      </c>
      <c r="AH84" s="419">
        <f t="shared" si="69"/>
        <v>7706.6070874807219</v>
      </c>
      <c r="AI84" s="183">
        <f t="shared" si="69"/>
        <v>258.48046061469353</v>
      </c>
      <c r="AJ84" s="530">
        <f t="shared" si="69"/>
        <v>0</v>
      </c>
      <c r="AK84" s="196">
        <f t="shared" si="69"/>
        <v>0</v>
      </c>
      <c r="AL84" s="598">
        <f t="shared" si="69"/>
        <v>11810</v>
      </c>
      <c r="AM84" s="298">
        <f>SUM(C84:S84)+T84+U84+AJ84+AK84+AL84</f>
        <v>1953482.8549656195</v>
      </c>
      <c r="AN84" s="324">
        <f>SUM(AN72:AN83)</f>
        <v>660710</v>
      </c>
      <c r="AO84" s="266">
        <f>SUM(AO72:AO83)</f>
        <v>0</v>
      </c>
      <c r="AP84" s="454">
        <f t="shared" si="43"/>
        <v>74.726042160776643</v>
      </c>
      <c r="AQ84" s="200">
        <f t="shared" si="44"/>
        <v>660710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8" spans="2:10" ht="16.5" x14ac:dyDescent="0.25">
      <c r="B108" s="1074" t="s">
        <v>62</v>
      </c>
      <c r="C108" s="1074"/>
      <c r="D108" s="1074"/>
      <c r="E108" s="1074"/>
      <c r="F108" s="1074"/>
      <c r="G108" s="1074"/>
      <c r="H108" s="1074"/>
      <c r="I108" s="1074"/>
      <c r="J108" s="1074"/>
    </row>
    <row r="109" spans="2:10" ht="16.5" x14ac:dyDescent="0.25">
      <c r="B109" s="1073" t="s">
        <v>63</v>
      </c>
      <c r="C109" s="1073"/>
      <c r="D109" s="1073"/>
      <c r="E109" s="1073"/>
      <c r="F109" s="1073"/>
      <c r="G109" s="1073"/>
      <c r="H109" s="1073"/>
      <c r="I109" s="1073"/>
      <c r="J109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9:J109"/>
    <mergeCell ref="B67:AQ67"/>
    <mergeCell ref="B68:AQ68"/>
    <mergeCell ref="B108:J108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53281" r:id="rId4">
          <objectPr defaultSize="0" r:id="rId5">
            <anchor moveWithCells="1" sizeWithCells="1">
              <from>
                <xdr:col>1</xdr:col>
                <xdr:colOff>657225</xdr:colOff>
                <xdr:row>0</xdr:row>
                <xdr:rowOff>142875</xdr:rowOff>
              </from>
              <to>
                <xdr:col>2</xdr:col>
                <xdr:colOff>704850</xdr:colOff>
                <xdr:row>3</xdr:row>
                <xdr:rowOff>104775</xdr:rowOff>
              </to>
            </anchor>
          </objectPr>
        </oleObject>
      </mc:Choice>
      <mc:Fallback>
        <oleObject progId="Word.Document.8" shapeId="35328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Q109"/>
  <sheetViews>
    <sheetView topLeftCell="B58" zoomScale="71" zoomScaleNormal="71" workbookViewId="0">
      <selection activeCell="P51" sqref="P51:X51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4.710937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2.8554687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2.42578125" style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260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82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7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20</v>
      </c>
      <c r="D8" s="98"/>
      <c r="E8" s="98"/>
      <c r="F8" s="98">
        <v>1500</v>
      </c>
      <c r="G8" s="98"/>
      <c r="H8" s="98">
        <v>1840</v>
      </c>
      <c r="I8" s="326"/>
      <c r="J8" s="609"/>
      <c r="K8" s="326"/>
      <c r="L8" s="326"/>
      <c r="M8" s="98"/>
      <c r="N8" s="98">
        <v>90</v>
      </c>
      <c r="O8" s="326"/>
      <c r="P8" s="98">
        <v>1500</v>
      </c>
      <c r="Q8" s="98"/>
      <c r="R8" s="98">
        <f>SUM(AF8:AI8)</f>
        <v>0</v>
      </c>
      <c r="S8" s="296"/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/>
      <c r="AH8" s="98"/>
      <c r="AI8" s="758"/>
      <c r="AJ8" s="496"/>
      <c r="AK8" s="473"/>
      <c r="AL8" s="474"/>
      <c r="AM8" s="460">
        <f t="shared" ref="AM8:AM20" si="0">SUM(C8:S8)+T8+U8+AJ8+AK8+AL8</f>
        <v>4950</v>
      </c>
      <c r="AN8" s="299">
        <v>9540</v>
      </c>
      <c r="AO8" s="281">
        <v>0</v>
      </c>
      <c r="AP8" s="14">
        <f t="shared" ref="AP8:AP20" si="1">(AM8*100)/(AM8+AQ8)</f>
        <v>34.161490683229815</v>
      </c>
      <c r="AQ8" s="550">
        <f t="shared" ref="AQ8:AQ20" si="2">AN8+AO8</f>
        <v>9540</v>
      </c>
    </row>
    <row r="9" spans="2:43" ht="26.25" customHeight="1" x14ac:dyDescent="0.2">
      <c r="B9" s="151" t="s">
        <v>42</v>
      </c>
      <c r="C9" s="18">
        <v>0</v>
      </c>
      <c r="D9" s="98"/>
      <c r="E9" s="18"/>
      <c r="F9" s="18">
        <v>740</v>
      </c>
      <c r="G9" s="18"/>
      <c r="H9" s="18">
        <v>1620</v>
      </c>
      <c r="I9" s="277"/>
      <c r="J9" s="609"/>
      <c r="K9" s="277"/>
      <c r="L9" s="277"/>
      <c r="M9" s="98"/>
      <c r="N9" s="18"/>
      <c r="O9" s="277"/>
      <c r="P9" s="18">
        <v>720</v>
      </c>
      <c r="Q9" s="18"/>
      <c r="R9" s="18">
        <f t="shared" ref="R9:R19" si="3">SUM(AF9:AI9)</f>
        <v>0</v>
      </c>
      <c r="S9" s="20"/>
      <c r="T9" s="777">
        <f t="shared" ref="T9:T19" si="4">SUM(V9:AE9)</f>
        <v>0</v>
      </c>
      <c r="U9" s="786">
        <v>0</v>
      </c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/>
      <c r="AH9" s="498"/>
      <c r="AI9" s="522"/>
      <c r="AJ9" s="77"/>
      <c r="AK9" s="78"/>
      <c r="AL9" s="188"/>
      <c r="AM9" s="22">
        <f t="shared" si="0"/>
        <v>3080</v>
      </c>
      <c r="AN9" s="101">
        <v>8240</v>
      </c>
      <c r="AO9" s="24">
        <v>0</v>
      </c>
      <c r="AP9" s="25">
        <f t="shared" si="1"/>
        <v>27.208480565371026</v>
      </c>
      <c r="AQ9" s="301">
        <f t="shared" si="2"/>
        <v>8240</v>
      </c>
    </row>
    <row r="10" spans="2:43" ht="26.25" customHeight="1" x14ac:dyDescent="0.2">
      <c r="B10" s="152" t="s">
        <v>43</v>
      </c>
      <c r="C10" s="18">
        <v>0</v>
      </c>
      <c r="D10" s="98"/>
      <c r="E10" s="18"/>
      <c r="F10" s="18">
        <v>1070</v>
      </c>
      <c r="G10" s="18"/>
      <c r="H10" s="18">
        <v>1430</v>
      </c>
      <c r="I10" s="19"/>
      <c r="J10" s="609"/>
      <c r="K10" s="277"/>
      <c r="L10" s="277"/>
      <c r="M10" s="98"/>
      <c r="N10" s="18">
        <v>60</v>
      </c>
      <c r="O10" s="277"/>
      <c r="P10" s="18">
        <v>550</v>
      </c>
      <c r="Q10" s="18"/>
      <c r="R10" s="18">
        <f t="shared" si="3"/>
        <v>0</v>
      </c>
      <c r="S10" s="20"/>
      <c r="T10" s="777">
        <f t="shared" si="4"/>
        <v>0</v>
      </c>
      <c r="U10" s="786">
        <v>0</v>
      </c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/>
      <c r="AH10" s="498"/>
      <c r="AI10" s="522"/>
      <c r="AJ10" s="181"/>
      <c r="AK10" s="110"/>
      <c r="AL10" s="189"/>
      <c r="AM10" s="22">
        <f t="shared" si="0"/>
        <v>3110</v>
      </c>
      <c r="AN10" s="101">
        <v>7460</v>
      </c>
      <c r="AO10" s="24">
        <v>0</v>
      </c>
      <c r="AP10" s="25">
        <f t="shared" si="1"/>
        <v>29.422894985808892</v>
      </c>
      <c r="AQ10" s="301">
        <f t="shared" si="2"/>
        <v>7460</v>
      </c>
    </row>
    <row r="11" spans="2:43" ht="26.25" customHeight="1" x14ac:dyDescent="0.2">
      <c r="B11" s="152" t="s">
        <v>44</v>
      </c>
      <c r="C11" s="18">
        <v>0</v>
      </c>
      <c r="D11" s="98"/>
      <c r="E11" s="18"/>
      <c r="F11" s="18">
        <v>1500</v>
      </c>
      <c r="G11" s="18"/>
      <c r="H11" s="18">
        <v>2640</v>
      </c>
      <c r="I11" s="19"/>
      <c r="J11" s="609"/>
      <c r="K11" s="277"/>
      <c r="L11" s="277"/>
      <c r="M11" s="98"/>
      <c r="N11" s="18"/>
      <c r="O11" s="277"/>
      <c r="P11" s="18">
        <v>1700</v>
      </c>
      <c r="Q11" s="18"/>
      <c r="R11" s="18">
        <f t="shared" si="3"/>
        <v>0</v>
      </c>
      <c r="S11" s="462">
        <v>2660</v>
      </c>
      <c r="T11" s="777">
        <f t="shared" si="4"/>
        <v>0</v>
      </c>
      <c r="U11" s="786">
        <v>0</v>
      </c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/>
      <c r="AH11" s="498"/>
      <c r="AI11" s="522"/>
      <c r="AJ11" s="181"/>
      <c r="AK11" s="110"/>
      <c r="AL11" s="189"/>
      <c r="AM11" s="22">
        <f t="shared" si="0"/>
        <v>8500</v>
      </c>
      <c r="AN11" s="102">
        <v>10740</v>
      </c>
      <c r="AO11" s="24">
        <v>0</v>
      </c>
      <c r="AP11" s="25">
        <f t="shared" si="1"/>
        <v>44.178794178794178</v>
      </c>
      <c r="AQ11" s="301">
        <f t="shared" si="2"/>
        <v>10740</v>
      </c>
    </row>
    <row r="12" spans="2:43" ht="26.25" customHeight="1" x14ac:dyDescent="0.2">
      <c r="B12" s="153" t="s">
        <v>45</v>
      </c>
      <c r="C12" s="334">
        <v>0</v>
      </c>
      <c r="D12" s="18"/>
      <c r="E12" s="334"/>
      <c r="F12" s="334">
        <v>1480</v>
      </c>
      <c r="G12" s="18"/>
      <c r="H12" s="18">
        <v>2640</v>
      </c>
      <c r="I12" s="277"/>
      <c r="J12" s="609"/>
      <c r="K12" s="612"/>
      <c r="L12" s="612"/>
      <c r="M12" s="98"/>
      <c r="N12" s="334"/>
      <c r="O12" s="612"/>
      <c r="P12" s="18">
        <v>2590</v>
      </c>
      <c r="Q12" s="18"/>
      <c r="R12" s="18">
        <f t="shared" si="3"/>
        <v>0</v>
      </c>
      <c r="S12" s="20">
        <v>1900</v>
      </c>
      <c r="T12" s="777">
        <f t="shared" si="4"/>
        <v>0</v>
      </c>
      <c r="U12" s="786">
        <v>0</v>
      </c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/>
      <c r="AH12" s="498"/>
      <c r="AI12" s="522"/>
      <c r="AJ12" s="77"/>
      <c r="AK12" s="78"/>
      <c r="AL12" s="188"/>
      <c r="AM12" s="22">
        <f t="shared" si="0"/>
        <v>8610</v>
      </c>
      <c r="AN12" s="102">
        <v>7880</v>
      </c>
      <c r="AO12" s="24">
        <v>0</v>
      </c>
      <c r="AP12" s="25">
        <f t="shared" si="1"/>
        <v>52.213462704669496</v>
      </c>
      <c r="AQ12" s="301">
        <f t="shared" si="2"/>
        <v>7880</v>
      </c>
    </row>
    <row r="13" spans="2:43" ht="26.25" customHeight="1" x14ac:dyDescent="0.2">
      <c r="B13" s="151" t="s">
        <v>46</v>
      </c>
      <c r="C13" s="18">
        <v>0</v>
      </c>
      <c r="D13" s="18"/>
      <c r="E13" s="18"/>
      <c r="F13" s="18">
        <v>780</v>
      </c>
      <c r="G13" s="18"/>
      <c r="H13" s="18">
        <v>950</v>
      </c>
      <c r="I13" s="277"/>
      <c r="J13" s="610"/>
      <c r="K13" s="277"/>
      <c r="L13" s="277"/>
      <c r="M13" s="18"/>
      <c r="N13" s="18"/>
      <c r="O13" s="277"/>
      <c r="P13" s="18">
        <v>760</v>
      </c>
      <c r="Q13" s="18"/>
      <c r="R13" s="18">
        <f t="shared" si="3"/>
        <v>0</v>
      </c>
      <c r="S13" s="462">
        <v>2460</v>
      </c>
      <c r="T13" s="777">
        <f t="shared" si="4"/>
        <v>0</v>
      </c>
      <c r="U13" s="786">
        <v>0</v>
      </c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/>
      <c r="AH13" s="498"/>
      <c r="AI13" s="522"/>
      <c r="AJ13" s="77"/>
      <c r="AK13" s="78"/>
      <c r="AL13" s="188"/>
      <c r="AM13" s="22">
        <f t="shared" si="0"/>
        <v>4950</v>
      </c>
      <c r="AN13" s="103">
        <v>4630</v>
      </c>
      <c r="AO13" s="31">
        <v>0</v>
      </c>
      <c r="AP13" s="32">
        <f t="shared" si="1"/>
        <v>51.670146137787057</v>
      </c>
      <c r="AQ13" s="620">
        <f t="shared" si="2"/>
        <v>4630</v>
      </c>
    </row>
    <row r="14" spans="2:43" ht="26.25" customHeight="1" x14ac:dyDescent="0.2">
      <c r="B14" s="152" t="s">
        <v>47</v>
      </c>
      <c r="C14" s="18">
        <v>0</v>
      </c>
      <c r="D14" s="18"/>
      <c r="E14" s="18">
        <v>1200</v>
      </c>
      <c r="F14" s="18">
        <v>990</v>
      </c>
      <c r="G14" s="18"/>
      <c r="H14" s="18">
        <v>1340</v>
      </c>
      <c r="I14" s="277"/>
      <c r="J14" s="610"/>
      <c r="K14" s="277"/>
      <c r="L14" s="277"/>
      <c r="M14" s="18"/>
      <c r="N14" s="18">
        <v>170</v>
      </c>
      <c r="O14" s="277"/>
      <c r="P14" s="18">
        <v>640</v>
      </c>
      <c r="Q14" s="18"/>
      <c r="R14" s="18">
        <f t="shared" si="3"/>
        <v>0</v>
      </c>
      <c r="S14" s="20">
        <v>2920</v>
      </c>
      <c r="T14" s="777">
        <f t="shared" si="4"/>
        <v>0</v>
      </c>
      <c r="U14" s="786">
        <v>0</v>
      </c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/>
      <c r="AH14" s="498"/>
      <c r="AI14" s="522"/>
      <c r="AJ14" s="77"/>
      <c r="AK14" s="78"/>
      <c r="AL14" s="188"/>
      <c r="AM14" s="22">
        <f t="shared" si="0"/>
        <v>7260</v>
      </c>
      <c r="AN14" s="23">
        <v>6420</v>
      </c>
      <c r="AO14" s="24">
        <v>0</v>
      </c>
      <c r="AP14" s="25">
        <f t="shared" si="1"/>
        <v>53.070175438596493</v>
      </c>
      <c r="AQ14" s="301">
        <f t="shared" si="2"/>
        <v>6420</v>
      </c>
    </row>
    <row r="15" spans="2:43" ht="26.25" customHeight="1" x14ac:dyDescent="0.2">
      <c r="B15" s="151" t="s">
        <v>48</v>
      </c>
      <c r="C15" s="18">
        <v>0</v>
      </c>
      <c r="D15" s="18"/>
      <c r="E15" s="18"/>
      <c r="F15" s="18">
        <v>1080</v>
      </c>
      <c r="G15" s="18"/>
      <c r="H15" s="18">
        <v>2300</v>
      </c>
      <c r="I15" s="277"/>
      <c r="J15" s="610"/>
      <c r="K15" s="277"/>
      <c r="L15" s="608"/>
      <c r="M15" s="18"/>
      <c r="N15" s="18">
        <v>90</v>
      </c>
      <c r="O15" s="608"/>
      <c r="P15" s="18">
        <v>350</v>
      </c>
      <c r="Q15" s="18"/>
      <c r="R15" s="18">
        <f t="shared" si="3"/>
        <v>0</v>
      </c>
      <c r="S15" s="20">
        <v>2300</v>
      </c>
      <c r="T15" s="777">
        <f t="shared" si="4"/>
        <v>0</v>
      </c>
      <c r="U15" s="786">
        <v>0</v>
      </c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/>
      <c r="AH15" s="498"/>
      <c r="AI15" s="522"/>
      <c r="AJ15" s="77"/>
      <c r="AK15" s="78"/>
      <c r="AL15" s="188"/>
      <c r="AM15" s="22">
        <f t="shared" si="0"/>
        <v>6120</v>
      </c>
      <c r="AN15" s="23">
        <v>11750</v>
      </c>
      <c r="AO15" s="24">
        <v>0</v>
      </c>
      <c r="AP15" s="25">
        <f t="shared" si="1"/>
        <v>34.247341913822048</v>
      </c>
      <c r="AQ15" s="301">
        <f t="shared" si="2"/>
        <v>11750</v>
      </c>
    </row>
    <row r="16" spans="2:43" ht="26.25" customHeight="1" x14ac:dyDescent="0.2">
      <c r="B16" s="152" t="s">
        <v>49</v>
      </c>
      <c r="C16" s="18">
        <v>0</v>
      </c>
      <c r="D16" s="18"/>
      <c r="E16" s="18">
        <v>0</v>
      </c>
      <c r="F16" s="18">
        <v>840</v>
      </c>
      <c r="G16" s="18"/>
      <c r="H16" s="18">
        <v>810</v>
      </c>
      <c r="I16" s="277"/>
      <c r="J16" s="610"/>
      <c r="K16" s="277"/>
      <c r="L16" s="608"/>
      <c r="M16" s="18"/>
      <c r="N16" s="18">
        <v>120</v>
      </c>
      <c r="O16" s="608"/>
      <c r="P16" s="18">
        <v>280</v>
      </c>
      <c r="Q16" s="18"/>
      <c r="R16" s="18">
        <f t="shared" si="3"/>
        <v>0</v>
      </c>
      <c r="S16" s="20">
        <v>1960</v>
      </c>
      <c r="T16" s="777">
        <f t="shared" si="4"/>
        <v>0</v>
      </c>
      <c r="U16" s="786">
        <v>0</v>
      </c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/>
      <c r="AH16" s="498"/>
      <c r="AI16" s="522"/>
      <c r="AJ16" s="77"/>
      <c r="AK16" s="78"/>
      <c r="AL16" s="188"/>
      <c r="AM16" s="22">
        <f t="shared" si="0"/>
        <v>4010</v>
      </c>
      <c r="AN16" s="23">
        <v>5900</v>
      </c>
      <c r="AO16" s="24">
        <v>0</v>
      </c>
      <c r="AP16" s="25">
        <f t="shared" si="1"/>
        <v>40.464177598385469</v>
      </c>
      <c r="AQ16" s="301">
        <f t="shared" si="2"/>
        <v>5900</v>
      </c>
    </row>
    <row r="17" spans="2:43" ht="26.25" customHeight="1" x14ac:dyDescent="0.2">
      <c r="B17" s="152" t="s">
        <v>50</v>
      </c>
      <c r="C17" s="18">
        <v>200</v>
      </c>
      <c r="D17" s="18"/>
      <c r="E17" s="18">
        <v>1500</v>
      </c>
      <c r="F17" s="18">
        <v>540</v>
      </c>
      <c r="G17" s="18"/>
      <c r="H17" s="18">
        <v>1160</v>
      </c>
      <c r="I17" s="277"/>
      <c r="J17" s="610"/>
      <c r="K17" s="277"/>
      <c r="L17" s="608"/>
      <c r="M17" s="18"/>
      <c r="N17" s="18">
        <v>0</v>
      </c>
      <c r="O17" s="608"/>
      <c r="P17" s="18">
        <v>560</v>
      </c>
      <c r="Q17" s="18"/>
      <c r="R17" s="18">
        <f t="shared" si="3"/>
        <v>0</v>
      </c>
      <c r="S17" s="20">
        <v>0</v>
      </c>
      <c r="T17" s="777">
        <f t="shared" si="4"/>
        <v>0</v>
      </c>
      <c r="U17" s="786">
        <v>0</v>
      </c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/>
      <c r="AH17" s="498"/>
      <c r="AI17" s="522"/>
      <c r="AJ17" s="77"/>
      <c r="AK17" s="78"/>
      <c r="AL17" s="188"/>
      <c r="AM17" s="22">
        <f t="shared" si="0"/>
        <v>3960</v>
      </c>
      <c r="AN17" s="23">
        <v>4480</v>
      </c>
      <c r="AO17" s="24">
        <v>0</v>
      </c>
      <c r="AP17" s="25">
        <f t="shared" si="1"/>
        <v>46.919431279620852</v>
      </c>
      <c r="AQ17" s="301">
        <f t="shared" si="2"/>
        <v>4480</v>
      </c>
    </row>
    <row r="18" spans="2:43" ht="26.25" customHeight="1" x14ac:dyDescent="0.2">
      <c r="B18" s="151" t="s">
        <v>51</v>
      </c>
      <c r="C18" s="18">
        <v>1400</v>
      </c>
      <c r="D18" s="18"/>
      <c r="E18" s="18">
        <v>0</v>
      </c>
      <c r="F18" s="18">
        <v>490</v>
      </c>
      <c r="G18" s="18">
        <v>0</v>
      </c>
      <c r="H18" s="18">
        <v>370</v>
      </c>
      <c r="I18" s="277"/>
      <c r="J18" s="610">
        <v>0</v>
      </c>
      <c r="K18" s="277"/>
      <c r="L18" s="608"/>
      <c r="M18" s="18"/>
      <c r="N18" s="18">
        <v>0</v>
      </c>
      <c r="O18" s="608"/>
      <c r="P18" s="18">
        <v>320</v>
      </c>
      <c r="Q18" s="18"/>
      <c r="R18" s="18">
        <f t="shared" si="3"/>
        <v>0</v>
      </c>
      <c r="S18" s="20">
        <v>4280</v>
      </c>
      <c r="T18" s="777">
        <f t="shared" si="4"/>
        <v>0</v>
      </c>
      <c r="U18" s="786">
        <v>0</v>
      </c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/>
      <c r="AH18" s="498"/>
      <c r="AI18" s="522"/>
      <c r="AJ18" s="480"/>
      <c r="AK18" s="99"/>
      <c r="AL18" s="204"/>
      <c r="AM18" s="22">
        <f t="shared" si="0"/>
        <v>6860</v>
      </c>
      <c r="AN18" s="23">
        <v>4140</v>
      </c>
      <c r="AO18" s="24">
        <v>0</v>
      </c>
      <c r="AP18" s="25">
        <f t="shared" si="1"/>
        <v>62.363636363636367</v>
      </c>
      <c r="AQ18" s="301">
        <f t="shared" si="2"/>
        <v>4140</v>
      </c>
    </row>
    <row r="19" spans="2:43" ht="26.25" customHeight="1" thickBot="1" x14ac:dyDescent="0.25">
      <c r="B19" s="153" t="s">
        <v>52</v>
      </c>
      <c r="C19" s="79">
        <v>160</v>
      </c>
      <c r="D19" s="79">
        <v>8150</v>
      </c>
      <c r="E19" s="79">
        <v>0</v>
      </c>
      <c r="F19" s="79">
        <v>380</v>
      </c>
      <c r="G19" s="79">
        <v>0</v>
      </c>
      <c r="H19" s="79">
        <v>330</v>
      </c>
      <c r="I19" s="327"/>
      <c r="J19" s="611"/>
      <c r="K19" s="327"/>
      <c r="L19" s="327"/>
      <c r="M19" s="79"/>
      <c r="N19" s="79"/>
      <c r="O19" s="327"/>
      <c r="P19" s="79">
        <v>410</v>
      </c>
      <c r="Q19" s="79"/>
      <c r="R19" s="79">
        <f t="shared" si="3"/>
        <v>0</v>
      </c>
      <c r="S19" s="80">
        <v>0</v>
      </c>
      <c r="T19" s="782">
        <f t="shared" si="4"/>
        <v>0</v>
      </c>
      <c r="U19" s="787">
        <v>0</v>
      </c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/>
      <c r="AH19" s="499"/>
      <c r="AI19" s="552"/>
      <c r="AJ19" s="481"/>
      <c r="AK19" s="192"/>
      <c r="AL19" s="187"/>
      <c r="AM19" s="460">
        <f t="shared" si="0"/>
        <v>9430</v>
      </c>
      <c r="AN19" s="193">
        <v>2230</v>
      </c>
      <c r="AO19" s="194">
        <v>0</v>
      </c>
      <c r="AP19" s="33">
        <f t="shared" si="1"/>
        <v>80.874785591766724</v>
      </c>
      <c r="AQ19" s="323">
        <f t="shared" si="2"/>
        <v>2230</v>
      </c>
    </row>
    <row r="20" spans="2:43" ht="26.25" customHeight="1" thickBot="1" x14ac:dyDescent="0.25">
      <c r="B20" s="179" t="s">
        <v>53</v>
      </c>
      <c r="C20" s="82">
        <f t="shared" ref="C20:AO20" si="5">SUM(C8:C19)</f>
        <v>1780</v>
      </c>
      <c r="D20" s="82">
        <f t="shared" si="5"/>
        <v>8150</v>
      </c>
      <c r="E20" s="83">
        <f t="shared" si="5"/>
        <v>2700</v>
      </c>
      <c r="F20" s="83">
        <f t="shared" si="5"/>
        <v>11390</v>
      </c>
      <c r="G20" s="83">
        <f t="shared" si="5"/>
        <v>0</v>
      </c>
      <c r="H20" s="83">
        <f t="shared" si="5"/>
        <v>17430</v>
      </c>
      <c r="I20" s="195">
        <f t="shared" si="5"/>
        <v>0</v>
      </c>
      <c r="J20" s="83">
        <f>SUM(J8:J19)</f>
        <v>0</v>
      </c>
      <c r="K20" s="328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530</v>
      </c>
      <c r="O20" s="328">
        <f t="shared" si="5"/>
        <v>0</v>
      </c>
      <c r="P20" s="83">
        <f t="shared" si="5"/>
        <v>10380</v>
      </c>
      <c r="Q20" s="83">
        <f t="shared" si="5"/>
        <v>0</v>
      </c>
      <c r="R20" s="83">
        <f t="shared" si="5"/>
        <v>0</v>
      </c>
      <c r="S20" s="84">
        <f t="shared" si="5"/>
        <v>18480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70840</v>
      </c>
      <c r="AN20" s="198">
        <f t="shared" si="5"/>
        <v>83410</v>
      </c>
      <c r="AO20" s="199">
        <f t="shared" si="5"/>
        <v>0</v>
      </c>
      <c r="AP20" s="37">
        <f t="shared" si="1"/>
        <v>45.925445705024309</v>
      </c>
      <c r="AQ20" s="200">
        <f t="shared" si="2"/>
        <v>83410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2023-LEMIE.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82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71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379" t="s">
        <v>41</v>
      </c>
      <c r="C29" s="340">
        <f>Foglio2!D22</f>
        <v>0</v>
      </c>
      <c r="D29" s="340"/>
      <c r="E29" s="215">
        <f>Foglio2!E22</f>
        <v>28.102975480590427</v>
      </c>
      <c r="F29" s="215">
        <f>Foglio2!F22</f>
        <v>6.5383385242832111</v>
      </c>
      <c r="G29" s="329">
        <f>Foglio2!G22</f>
        <v>0</v>
      </c>
      <c r="H29" s="329">
        <f>Foglio2!H22</f>
        <v>2.7509545369115602</v>
      </c>
      <c r="I29" s="329">
        <f>Foglio2!I22</f>
        <v>0</v>
      </c>
      <c r="J29" s="277">
        <v>0</v>
      </c>
      <c r="K29" s="215">
        <f>Foglio2!K22</f>
        <v>3.9019428064213884</v>
      </c>
      <c r="L29" s="215">
        <f>Foglio2!L22</f>
        <v>3.596066902359293</v>
      </c>
      <c r="M29" s="215">
        <f>Foglio2!M22</f>
        <v>32.41686717167552</v>
      </c>
      <c r="N29" s="215">
        <f>Foglio2!N22</f>
        <v>0</v>
      </c>
      <c r="O29" s="215">
        <f>Foglio2!O22</f>
        <v>0</v>
      </c>
      <c r="P29" s="329">
        <f>Foglio2!P22</f>
        <v>0</v>
      </c>
      <c r="Q29" s="329">
        <f>Foglio2!Q22</f>
        <v>0</v>
      </c>
      <c r="R29" s="215">
        <f>Foglio2!S22</f>
        <v>8.8055038396690666</v>
      </c>
      <c r="S29" s="619">
        <f>Foglio2!T22</f>
        <v>53.85610657891516</v>
      </c>
      <c r="T29" s="842">
        <f t="shared" ref="T29:T34" si="6">SUM(V29:AE29)</f>
        <v>4.6029502062227161</v>
      </c>
      <c r="U29" s="437">
        <f>Foglio2!V22</f>
        <v>31.592776542383376</v>
      </c>
      <c r="V29" s="844">
        <f>Foglio2!W22</f>
        <v>0</v>
      </c>
      <c r="W29" s="489">
        <f>Foglio2!X22</f>
        <v>0.19372783457148501</v>
      </c>
      <c r="X29" s="489">
        <f>Foglio2!Y22</f>
        <v>0.30581804607267671</v>
      </c>
      <c r="Y29" s="489">
        <f>Foglio2!Z22</f>
        <v>4.287277015952326E-2</v>
      </c>
      <c r="Z29" s="489">
        <f>Foglio2!AA22</f>
        <v>0.3656624931284575</v>
      </c>
      <c r="AA29" s="489">
        <f>Foglio2!AB22</f>
        <v>1.6425690336106327</v>
      </c>
      <c r="AB29" s="489">
        <f>Foglio2!AC22</f>
        <v>0.20223295901608682</v>
      </c>
      <c r="AC29" s="489">
        <f>Foglio2!AD22</f>
        <v>9.5619970513232719E-2</v>
      </c>
      <c r="AD29" s="489">
        <f>Foglio2!AE22</f>
        <v>0.51725042540639399</v>
      </c>
      <c r="AE29" s="845">
        <f>Foglio2!AF22</f>
        <v>1.2371966737442273</v>
      </c>
      <c r="AF29" s="434">
        <f>Foglio2!AG22</f>
        <v>2.7515331168057506</v>
      </c>
      <c r="AG29" s="215">
        <f>Foglio2!AH22</f>
        <v>4.1581572695654581</v>
      </c>
      <c r="AH29" s="215">
        <f>Foglio2!AI22</f>
        <v>1.8342911245489237</v>
      </c>
      <c r="AI29" s="619">
        <f>Foglio2!AJ22</f>
        <v>6.1522328748933514E-2</v>
      </c>
      <c r="AJ29" s="606"/>
      <c r="AK29" s="753"/>
      <c r="AL29" s="847"/>
      <c r="AM29" s="55">
        <f t="shared" ref="AM29:AM41" si="7">SUM(C29:S29)+T29+U29+AJ29+AK29+AL29</f>
        <v>176.16448258943171</v>
      </c>
      <c r="AN29" s="222">
        <v>0</v>
      </c>
      <c r="AO29" s="223">
        <v>0</v>
      </c>
      <c r="AP29" s="58">
        <f t="shared" ref="AP29:AP41" si="8">(AM29*100)/(AM29+AQ29)</f>
        <v>100</v>
      </c>
      <c r="AQ29" s="652">
        <f t="shared" ref="AQ29:AQ41" si="9">AN29+AO29</f>
        <v>0</v>
      </c>
    </row>
    <row r="30" spans="2:43" ht="26.25" customHeight="1" x14ac:dyDescent="0.2">
      <c r="B30" s="151" t="s">
        <v>42</v>
      </c>
      <c r="C30" s="340">
        <f t="shared" ref="C30:C35" si="10">C29</f>
        <v>0</v>
      </c>
      <c r="D30" s="340"/>
      <c r="E30" s="434">
        <f t="shared" ref="E30:I32" si="11">E29</f>
        <v>28.102975480590427</v>
      </c>
      <c r="F30" s="434">
        <f t="shared" si="11"/>
        <v>6.5383385242832111</v>
      </c>
      <c r="G30" s="340">
        <f t="shared" si="11"/>
        <v>0</v>
      </c>
      <c r="H30" s="340">
        <f t="shared" si="11"/>
        <v>2.7509545369115602</v>
      </c>
      <c r="I30" s="340">
        <f t="shared" si="11"/>
        <v>0</v>
      </c>
      <c r="J30" s="19"/>
      <c r="K30" s="434">
        <f t="shared" ref="K30:Q32" si="12">K29</f>
        <v>3.9019428064213884</v>
      </c>
      <c r="L30" s="434">
        <f t="shared" si="12"/>
        <v>3.596066902359293</v>
      </c>
      <c r="M30" s="434">
        <f t="shared" si="12"/>
        <v>32.41686717167552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ref="R30:R35" si="13">SUM(AF29:AI29)</f>
        <v>8.8055038396690666</v>
      </c>
      <c r="S30" s="437">
        <f t="shared" ref="S30:S35" si="14">S29</f>
        <v>53.85610657891516</v>
      </c>
      <c r="T30" s="842">
        <f t="shared" si="6"/>
        <v>4.6029502062227161</v>
      </c>
      <c r="U30" s="437">
        <f t="shared" ref="U30:AI32" si="15">U29</f>
        <v>31.592776542383376</v>
      </c>
      <c r="V30" s="844">
        <f t="shared" si="15"/>
        <v>0</v>
      </c>
      <c r="W30" s="433">
        <f t="shared" si="15"/>
        <v>0.19372783457148501</v>
      </c>
      <c r="X30" s="433">
        <f t="shared" si="15"/>
        <v>0.30581804607267671</v>
      </c>
      <c r="Y30" s="433">
        <f t="shared" si="15"/>
        <v>4.287277015952326E-2</v>
      </c>
      <c r="Z30" s="433">
        <f t="shared" si="15"/>
        <v>0.3656624931284575</v>
      </c>
      <c r="AA30" s="433">
        <f t="shared" si="15"/>
        <v>1.6425690336106327</v>
      </c>
      <c r="AB30" s="433">
        <f t="shared" si="15"/>
        <v>0.20223295901608682</v>
      </c>
      <c r="AC30" s="433">
        <f t="shared" si="15"/>
        <v>9.5619970513232719E-2</v>
      </c>
      <c r="AD30" s="433">
        <f t="shared" si="15"/>
        <v>0.51725042540639399</v>
      </c>
      <c r="AE30" s="846">
        <f t="shared" si="15"/>
        <v>1.2371966737442273</v>
      </c>
      <c r="AF30" s="434">
        <f t="shared" si="15"/>
        <v>2.7515331168057506</v>
      </c>
      <c r="AG30" s="434">
        <f t="shared" si="15"/>
        <v>4.1581572695654581</v>
      </c>
      <c r="AH30" s="434">
        <f t="shared" si="15"/>
        <v>1.8342911245489237</v>
      </c>
      <c r="AI30" s="437">
        <f t="shared" si="15"/>
        <v>6.1522328748933514E-2</v>
      </c>
      <c r="AJ30" s="606"/>
      <c r="AK30" s="753"/>
      <c r="AL30" s="847"/>
      <c r="AM30" s="55">
        <f t="shared" si="7"/>
        <v>176.16448258943171</v>
      </c>
      <c r="AN30" s="56"/>
      <c r="AO30" s="57"/>
      <c r="AP30" s="58">
        <f t="shared" si="8"/>
        <v>100</v>
      </c>
      <c r="AQ30" s="652">
        <f t="shared" si="9"/>
        <v>0</v>
      </c>
    </row>
    <row r="31" spans="2:43" ht="26.25" customHeight="1" x14ac:dyDescent="0.2">
      <c r="B31" s="152" t="s">
        <v>43</v>
      </c>
      <c r="C31" s="340">
        <f t="shared" si="10"/>
        <v>0</v>
      </c>
      <c r="D31" s="340"/>
      <c r="E31" s="434">
        <f t="shared" si="11"/>
        <v>28.102975480590427</v>
      </c>
      <c r="F31" s="434">
        <f t="shared" si="11"/>
        <v>6.5383385242832111</v>
      </c>
      <c r="G31" s="340">
        <f t="shared" si="11"/>
        <v>0</v>
      </c>
      <c r="H31" s="340">
        <f t="shared" si="11"/>
        <v>2.7509545369115602</v>
      </c>
      <c r="I31" s="340">
        <f t="shared" si="11"/>
        <v>0</v>
      </c>
      <c r="J31" s="19"/>
      <c r="K31" s="434">
        <f t="shared" si="12"/>
        <v>3.9019428064213884</v>
      </c>
      <c r="L31" s="434">
        <f t="shared" si="12"/>
        <v>3.596066902359293</v>
      </c>
      <c r="M31" s="434">
        <f t="shared" si="12"/>
        <v>32.41686717167552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13"/>
        <v>8.8055038396690666</v>
      </c>
      <c r="S31" s="437">
        <f t="shared" si="14"/>
        <v>53.85610657891516</v>
      </c>
      <c r="T31" s="842">
        <f t="shared" si="6"/>
        <v>4.6029502062227161</v>
      </c>
      <c r="U31" s="437">
        <f t="shared" si="15"/>
        <v>31.592776542383376</v>
      </c>
      <c r="V31" s="844">
        <f t="shared" si="15"/>
        <v>0</v>
      </c>
      <c r="W31" s="433">
        <f t="shared" si="15"/>
        <v>0.19372783457148501</v>
      </c>
      <c r="X31" s="433">
        <f t="shared" si="15"/>
        <v>0.30581804607267671</v>
      </c>
      <c r="Y31" s="433">
        <f t="shared" si="15"/>
        <v>4.287277015952326E-2</v>
      </c>
      <c r="Z31" s="433">
        <f t="shared" si="15"/>
        <v>0.3656624931284575</v>
      </c>
      <c r="AA31" s="433">
        <f t="shared" si="15"/>
        <v>1.6425690336106327</v>
      </c>
      <c r="AB31" s="433">
        <f t="shared" si="15"/>
        <v>0.20223295901608682</v>
      </c>
      <c r="AC31" s="433">
        <f t="shared" si="15"/>
        <v>9.5619970513232719E-2</v>
      </c>
      <c r="AD31" s="433">
        <f t="shared" si="15"/>
        <v>0.51725042540639399</v>
      </c>
      <c r="AE31" s="846">
        <f t="shared" si="15"/>
        <v>1.2371966737442273</v>
      </c>
      <c r="AF31" s="434">
        <f t="shared" si="15"/>
        <v>2.7515331168057506</v>
      </c>
      <c r="AG31" s="434">
        <f t="shared" si="15"/>
        <v>4.1581572695654581</v>
      </c>
      <c r="AH31" s="434">
        <f t="shared" si="15"/>
        <v>1.8342911245489237</v>
      </c>
      <c r="AI31" s="437">
        <f t="shared" si="15"/>
        <v>6.1522328748933514E-2</v>
      </c>
      <c r="AJ31" s="606"/>
      <c r="AK31" s="753"/>
      <c r="AL31" s="847"/>
      <c r="AM31" s="55">
        <f t="shared" si="7"/>
        <v>176.16448258943171</v>
      </c>
      <c r="AN31" s="56"/>
      <c r="AO31" s="57"/>
      <c r="AP31" s="58">
        <f t="shared" si="8"/>
        <v>100</v>
      </c>
      <c r="AQ31" s="652">
        <f t="shared" si="9"/>
        <v>0</v>
      </c>
    </row>
    <row r="32" spans="2:43" ht="26.25" customHeight="1" x14ac:dyDescent="0.2">
      <c r="B32" s="152" t="s">
        <v>44</v>
      </c>
      <c r="C32" s="340">
        <f t="shared" si="10"/>
        <v>0</v>
      </c>
      <c r="D32" s="340"/>
      <c r="E32" s="434">
        <f t="shared" si="11"/>
        <v>28.102975480590427</v>
      </c>
      <c r="F32" s="434">
        <f t="shared" si="11"/>
        <v>6.5383385242832111</v>
      </c>
      <c r="G32" s="340">
        <f t="shared" si="11"/>
        <v>0</v>
      </c>
      <c r="H32" s="340">
        <f t="shared" si="11"/>
        <v>2.7509545369115602</v>
      </c>
      <c r="I32" s="340">
        <f t="shared" si="11"/>
        <v>0</v>
      </c>
      <c r="J32" s="19"/>
      <c r="K32" s="434">
        <f t="shared" si="12"/>
        <v>3.9019428064213884</v>
      </c>
      <c r="L32" s="434">
        <f t="shared" si="12"/>
        <v>3.596066902359293</v>
      </c>
      <c r="M32" s="434">
        <f t="shared" si="12"/>
        <v>32.41686717167552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13"/>
        <v>8.8055038396690666</v>
      </c>
      <c r="S32" s="437">
        <f t="shared" si="14"/>
        <v>53.85610657891516</v>
      </c>
      <c r="T32" s="842">
        <f t="shared" si="6"/>
        <v>4.6029502062227161</v>
      </c>
      <c r="U32" s="437">
        <f t="shared" si="15"/>
        <v>31.592776542383376</v>
      </c>
      <c r="V32" s="844">
        <f t="shared" si="15"/>
        <v>0</v>
      </c>
      <c r="W32" s="433">
        <f t="shared" si="15"/>
        <v>0.19372783457148501</v>
      </c>
      <c r="X32" s="433">
        <f t="shared" si="15"/>
        <v>0.30581804607267671</v>
      </c>
      <c r="Y32" s="433">
        <f t="shared" si="15"/>
        <v>4.287277015952326E-2</v>
      </c>
      <c r="Z32" s="433">
        <f t="shared" si="15"/>
        <v>0.3656624931284575</v>
      </c>
      <c r="AA32" s="433">
        <f t="shared" si="15"/>
        <v>1.6425690336106327</v>
      </c>
      <c r="AB32" s="433">
        <f t="shared" si="15"/>
        <v>0.20223295901608682</v>
      </c>
      <c r="AC32" s="433">
        <f t="shared" si="15"/>
        <v>9.5619970513232719E-2</v>
      </c>
      <c r="AD32" s="433">
        <f t="shared" si="15"/>
        <v>0.51725042540639399</v>
      </c>
      <c r="AE32" s="846">
        <f t="shared" si="15"/>
        <v>1.2371966737442273</v>
      </c>
      <c r="AF32" s="434">
        <f t="shared" si="15"/>
        <v>2.7515331168057506</v>
      </c>
      <c r="AG32" s="434">
        <f t="shared" si="15"/>
        <v>4.1581572695654581</v>
      </c>
      <c r="AH32" s="434">
        <f t="shared" si="15"/>
        <v>1.8342911245489237</v>
      </c>
      <c r="AI32" s="437">
        <f t="shared" si="15"/>
        <v>6.1522328748933514E-2</v>
      </c>
      <c r="AJ32" s="606"/>
      <c r="AK32" s="753"/>
      <c r="AL32" s="847"/>
      <c r="AM32" s="55">
        <f t="shared" si="7"/>
        <v>176.16448258943171</v>
      </c>
      <c r="AN32" s="56"/>
      <c r="AO32" s="57"/>
      <c r="AP32" s="58">
        <f t="shared" si="8"/>
        <v>100</v>
      </c>
      <c r="AQ32" s="652">
        <f t="shared" si="9"/>
        <v>0</v>
      </c>
    </row>
    <row r="33" spans="2:43" ht="26.25" customHeight="1" x14ac:dyDescent="0.2">
      <c r="B33" s="153" t="s">
        <v>45</v>
      </c>
      <c r="C33" s="340">
        <f t="shared" si="10"/>
        <v>0</v>
      </c>
      <c r="D33" s="340"/>
      <c r="E33" s="434">
        <f t="shared" ref="E33:I38" si="16">E32</f>
        <v>28.102975480590427</v>
      </c>
      <c r="F33" s="434">
        <f t="shared" si="16"/>
        <v>6.5383385242832111</v>
      </c>
      <c r="G33" s="340">
        <f t="shared" si="16"/>
        <v>0</v>
      </c>
      <c r="H33" s="340">
        <f t="shared" si="16"/>
        <v>2.7509545369115602</v>
      </c>
      <c r="I33" s="340">
        <f t="shared" si="16"/>
        <v>0</v>
      </c>
      <c r="J33" s="19"/>
      <c r="K33" s="434">
        <f t="shared" ref="K33:Q33" si="17">K32</f>
        <v>3.9019428064213884</v>
      </c>
      <c r="L33" s="434">
        <f t="shared" si="17"/>
        <v>3.596066902359293</v>
      </c>
      <c r="M33" s="434">
        <f t="shared" si="17"/>
        <v>32.41686717167552</v>
      </c>
      <c r="N33" s="434">
        <f t="shared" si="17"/>
        <v>0</v>
      </c>
      <c r="O33" s="434">
        <f t="shared" si="17"/>
        <v>0</v>
      </c>
      <c r="P33" s="340">
        <f t="shared" si="17"/>
        <v>0</v>
      </c>
      <c r="Q33" s="340">
        <f t="shared" si="17"/>
        <v>0</v>
      </c>
      <c r="R33" s="215">
        <f t="shared" si="13"/>
        <v>8.8055038396690666</v>
      </c>
      <c r="S33" s="437">
        <f t="shared" si="14"/>
        <v>53.85610657891516</v>
      </c>
      <c r="T33" s="842">
        <f t="shared" si="6"/>
        <v>4.6029502062227161</v>
      </c>
      <c r="U33" s="437">
        <f t="shared" ref="U33:AI33" si="18">U32</f>
        <v>31.592776542383376</v>
      </c>
      <c r="V33" s="844">
        <f t="shared" si="18"/>
        <v>0</v>
      </c>
      <c r="W33" s="433">
        <f t="shared" si="18"/>
        <v>0.19372783457148501</v>
      </c>
      <c r="X33" s="433">
        <f t="shared" si="18"/>
        <v>0.30581804607267671</v>
      </c>
      <c r="Y33" s="433">
        <f t="shared" si="18"/>
        <v>4.287277015952326E-2</v>
      </c>
      <c r="Z33" s="433">
        <f t="shared" si="18"/>
        <v>0.3656624931284575</v>
      </c>
      <c r="AA33" s="433">
        <f t="shared" si="18"/>
        <v>1.6425690336106327</v>
      </c>
      <c r="AB33" s="433">
        <f t="shared" si="18"/>
        <v>0.20223295901608682</v>
      </c>
      <c r="AC33" s="433">
        <f t="shared" si="18"/>
        <v>9.5619970513232719E-2</v>
      </c>
      <c r="AD33" s="433">
        <f t="shared" si="18"/>
        <v>0.51725042540639399</v>
      </c>
      <c r="AE33" s="846">
        <f t="shared" si="18"/>
        <v>1.2371966737442273</v>
      </c>
      <c r="AF33" s="434">
        <f t="shared" si="18"/>
        <v>2.7515331168057506</v>
      </c>
      <c r="AG33" s="434">
        <f t="shared" si="18"/>
        <v>4.1581572695654581</v>
      </c>
      <c r="AH33" s="434">
        <f t="shared" si="18"/>
        <v>1.8342911245489237</v>
      </c>
      <c r="AI33" s="437">
        <f t="shared" si="18"/>
        <v>6.1522328748933514E-2</v>
      </c>
      <c r="AJ33" s="606"/>
      <c r="AK33" s="753"/>
      <c r="AL33" s="847"/>
      <c r="AM33" s="55">
        <f t="shared" si="7"/>
        <v>176.16448258943171</v>
      </c>
      <c r="AN33" s="56"/>
      <c r="AO33" s="57"/>
      <c r="AP33" s="58">
        <f t="shared" si="8"/>
        <v>100</v>
      </c>
      <c r="AQ33" s="652">
        <f t="shared" si="9"/>
        <v>0</v>
      </c>
    </row>
    <row r="34" spans="2:43" ht="26.25" customHeight="1" x14ac:dyDescent="0.2">
      <c r="B34" s="151" t="s">
        <v>46</v>
      </c>
      <c r="C34" s="340">
        <f t="shared" si="10"/>
        <v>0</v>
      </c>
      <c r="D34" s="340"/>
      <c r="E34" s="434">
        <f t="shared" si="16"/>
        <v>28.102975480590427</v>
      </c>
      <c r="F34" s="434">
        <f t="shared" si="16"/>
        <v>6.5383385242832111</v>
      </c>
      <c r="G34" s="340">
        <f t="shared" si="16"/>
        <v>0</v>
      </c>
      <c r="H34" s="340">
        <f t="shared" si="16"/>
        <v>2.7509545369115602</v>
      </c>
      <c r="I34" s="340">
        <f t="shared" si="16"/>
        <v>0</v>
      </c>
      <c r="J34" s="19"/>
      <c r="K34" s="434">
        <f t="shared" ref="K34:Q38" si="19">K33</f>
        <v>3.9019428064213884</v>
      </c>
      <c r="L34" s="434">
        <f t="shared" si="19"/>
        <v>3.596066902359293</v>
      </c>
      <c r="M34" s="434">
        <f t="shared" si="19"/>
        <v>32.41686717167552</v>
      </c>
      <c r="N34" s="434">
        <f t="shared" si="19"/>
        <v>0</v>
      </c>
      <c r="O34" s="434">
        <f t="shared" si="19"/>
        <v>0</v>
      </c>
      <c r="P34" s="340">
        <f t="shared" si="19"/>
        <v>0</v>
      </c>
      <c r="Q34" s="340">
        <f t="shared" si="19"/>
        <v>0</v>
      </c>
      <c r="R34" s="215">
        <f t="shared" si="13"/>
        <v>8.8055038396690666</v>
      </c>
      <c r="S34" s="437">
        <f t="shared" si="14"/>
        <v>53.85610657891516</v>
      </c>
      <c r="T34" s="842">
        <f t="shared" si="6"/>
        <v>4.6029502062227161</v>
      </c>
      <c r="U34" s="437">
        <f t="shared" ref="U34:AI38" si="20">U33</f>
        <v>31.592776542383376</v>
      </c>
      <c r="V34" s="844">
        <f t="shared" si="20"/>
        <v>0</v>
      </c>
      <c r="W34" s="433">
        <f t="shared" si="20"/>
        <v>0.19372783457148501</v>
      </c>
      <c r="X34" s="433">
        <f t="shared" si="20"/>
        <v>0.30581804607267671</v>
      </c>
      <c r="Y34" s="433">
        <f t="shared" si="20"/>
        <v>4.287277015952326E-2</v>
      </c>
      <c r="Z34" s="433">
        <f t="shared" si="20"/>
        <v>0.3656624931284575</v>
      </c>
      <c r="AA34" s="433">
        <f t="shared" si="20"/>
        <v>1.6425690336106327</v>
      </c>
      <c r="AB34" s="433">
        <f t="shared" si="20"/>
        <v>0.20223295901608682</v>
      </c>
      <c r="AC34" s="433">
        <f t="shared" si="20"/>
        <v>9.5619970513232719E-2</v>
      </c>
      <c r="AD34" s="433">
        <f t="shared" si="20"/>
        <v>0.51725042540639399</v>
      </c>
      <c r="AE34" s="846">
        <f t="shared" si="20"/>
        <v>1.2371966737442273</v>
      </c>
      <c r="AF34" s="434">
        <f t="shared" si="20"/>
        <v>2.7515331168057506</v>
      </c>
      <c r="AG34" s="434">
        <f t="shared" si="20"/>
        <v>4.1581572695654581</v>
      </c>
      <c r="AH34" s="434">
        <f t="shared" si="20"/>
        <v>1.8342911245489237</v>
      </c>
      <c r="AI34" s="437">
        <f t="shared" si="20"/>
        <v>6.1522328748933514E-2</v>
      </c>
      <c r="AJ34" s="606"/>
      <c r="AK34" s="753"/>
      <c r="AL34" s="847"/>
      <c r="AM34" s="55">
        <f t="shared" si="7"/>
        <v>176.16448258943171</v>
      </c>
      <c r="AN34" s="61"/>
      <c r="AO34" s="62"/>
      <c r="AP34" s="63">
        <f t="shared" si="8"/>
        <v>100</v>
      </c>
      <c r="AQ34" s="653">
        <f t="shared" si="9"/>
        <v>0</v>
      </c>
    </row>
    <row r="35" spans="2:43" ht="26.25" customHeight="1" x14ac:dyDescent="0.2">
      <c r="B35" s="152" t="s">
        <v>47</v>
      </c>
      <c r="C35" s="340">
        <f t="shared" si="10"/>
        <v>0</v>
      </c>
      <c r="D35" s="340"/>
      <c r="E35" s="434">
        <f t="shared" si="16"/>
        <v>28.102975480590427</v>
      </c>
      <c r="F35" s="434">
        <f t="shared" si="16"/>
        <v>6.5383385242832111</v>
      </c>
      <c r="G35" s="340">
        <f t="shared" si="16"/>
        <v>0</v>
      </c>
      <c r="H35" s="340">
        <f t="shared" si="16"/>
        <v>2.7509545369115602</v>
      </c>
      <c r="I35" s="340">
        <f t="shared" si="16"/>
        <v>0</v>
      </c>
      <c r="J35" s="19"/>
      <c r="K35" s="434">
        <f t="shared" si="19"/>
        <v>3.9019428064213884</v>
      </c>
      <c r="L35" s="434">
        <f t="shared" si="19"/>
        <v>3.596066902359293</v>
      </c>
      <c r="M35" s="434">
        <f t="shared" si="19"/>
        <v>32.41686717167552</v>
      </c>
      <c r="N35" s="434">
        <f t="shared" si="19"/>
        <v>0</v>
      </c>
      <c r="O35" s="434">
        <f t="shared" si="19"/>
        <v>0</v>
      </c>
      <c r="P35" s="340">
        <f t="shared" si="19"/>
        <v>0</v>
      </c>
      <c r="Q35" s="340">
        <f t="shared" si="19"/>
        <v>0</v>
      </c>
      <c r="R35" s="215">
        <f t="shared" si="13"/>
        <v>8.8055038396690666</v>
      </c>
      <c r="S35" s="437">
        <f t="shared" si="14"/>
        <v>53.85610657891516</v>
      </c>
      <c r="T35" s="842">
        <f t="shared" ref="T35:T40" si="21">SUM(V35:AE35)</f>
        <v>4.6029502062227161</v>
      </c>
      <c r="U35" s="437">
        <f t="shared" si="20"/>
        <v>31.592776542383376</v>
      </c>
      <c r="V35" s="844">
        <f t="shared" si="20"/>
        <v>0</v>
      </c>
      <c r="W35" s="433">
        <f t="shared" si="20"/>
        <v>0.19372783457148501</v>
      </c>
      <c r="X35" s="433">
        <f t="shared" si="20"/>
        <v>0.30581804607267671</v>
      </c>
      <c r="Y35" s="433">
        <f t="shared" si="20"/>
        <v>4.287277015952326E-2</v>
      </c>
      <c r="Z35" s="433">
        <f t="shared" si="20"/>
        <v>0.3656624931284575</v>
      </c>
      <c r="AA35" s="433">
        <f t="shared" si="20"/>
        <v>1.6425690336106327</v>
      </c>
      <c r="AB35" s="433">
        <f t="shared" si="20"/>
        <v>0.20223295901608682</v>
      </c>
      <c r="AC35" s="433">
        <f t="shared" si="20"/>
        <v>9.5619970513232719E-2</v>
      </c>
      <c r="AD35" s="433">
        <f t="shared" si="20"/>
        <v>0.51725042540639399</v>
      </c>
      <c r="AE35" s="846">
        <f t="shared" si="20"/>
        <v>1.2371966737442273</v>
      </c>
      <c r="AF35" s="434">
        <f t="shared" si="20"/>
        <v>2.7515331168057506</v>
      </c>
      <c r="AG35" s="434">
        <f t="shared" si="20"/>
        <v>4.1581572695654581</v>
      </c>
      <c r="AH35" s="434">
        <f t="shared" si="20"/>
        <v>1.8342911245489237</v>
      </c>
      <c r="AI35" s="437">
        <f t="shared" si="20"/>
        <v>6.1522328748933514E-2</v>
      </c>
      <c r="AJ35" s="606"/>
      <c r="AK35" s="753"/>
      <c r="AL35" s="847"/>
      <c r="AM35" s="55">
        <f t="shared" si="7"/>
        <v>176.16448258943171</v>
      </c>
      <c r="AN35" s="56"/>
      <c r="AO35" s="57"/>
      <c r="AP35" s="58">
        <f t="shared" si="8"/>
        <v>100</v>
      </c>
      <c r="AQ35" s="652">
        <f t="shared" si="9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6"/>
        <v>28.102975480590427</v>
      </c>
      <c r="F36" s="434">
        <f t="shared" si="16"/>
        <v>6.5383385242832111</v>
      </c>
      <c r="G36" s="340">
        <f t="shared" si="16"/>
        <v>0</v>
      </c>
      <c r="H36" s="340">
        <f t="shared" si="16"/>
        <v>2.7509545369115602</v>
      </c>
      <c r="I36" s="340">
        <f t="shared" si="16"/>
        <v>0</v>
      </c>
      <c r="J36" s="19"/>
      <c r="K36" s="434">
        <f t="shared" si="19"/>
        <v>3.9019428064213884</v>
      </c>
      <c r="L36" s="434">
        <f t="shared" si="19"/>
        <v>3.596066902359293</v>
      </c>
      <c r="M36" s="434">
        <f t="shared" si="19"/>
        <v>32.41686717167552</v>
      </c>
      <c r="N36" s="434">
        <f t="shared" si="19"/>
        <v>0</v>
      </c>
      <c r="O36" s="434">
        <f t="shared" si="19"/>
        <v>0</v>
      </c>
      <c r="P36" s="340">
        <f t="shared" si="19"/>
        <v>0</v>
      </c>
      <c r="Q36" s="340">
        <f t="shared" si="19"/>
        <v>0</v>
      </c>
      <c r="R36" s="215">
        <f>SUM(AF35:AI35)</f>
        <v>8.8055038396690666</v>
      </c>
      <c r="S36" s="437">
        <f>S35</f>
        <v>53.85610657891516</v>
      </c>
      <c r="T36" s="842">
        <f t="shared" si="21"/>
        <v>4.6029502062227161</v>
      </c>
      <c r="U36" s="437">
        <f t="shared" si="20"/>
        <v>31.592776542383376</v>
      </c>
      <c r="V36" s="844">
        <f t="shared" si="20"/>
        <v>0</v>
      </c>
      <c r="W36" s="433">
        <f t="shared" si="20"/>
        <v>0.19372783457148501</v>
      </c>
      <c r="X36" s="433">
        <f t="shared" si="20"/>
        <v>0.30581804607267671</v>
      </c>
      <c r="Y36" s="433">
        <f t="shared" si="20"/>
        <v>4.287277015952326E-2</v>
      </c>
      <c r="Z36" s="433">
        <f t="shared" si="20"/>
        <v>0.3656624931284575</v>
      </c>
      <c r="AA36" s="433">
        <f t="shared" si="20"/>
        <v>1.6425690336106327</v>
      </c>
      <c r="AB36" s="433">
        <f t="shared" si="20"/>
        <v>0.20223295901608682</v>
      </c>
      <c r="AC36" s="433">
        <f t="shared" si="20"/>
        <v>9.5619970513232719E-2</v>
      </c>
      <c r="AD36" s="433">
        <f t="shared" si="20"/>
        <v>0.51725042540639399</v>
      </c>
      <c r="AE36" s="846">
        <f t="shared" si="20"/>
        <v>1.2371966737442273</v>
      </c>
      <c r="AF36" s="434">
        <f t="shared" si="20"/>
        <v>2.7515331168057506</v>
      </c>
      <c r="AG36" s="434">
        <f t="shared" si="20"/>
        <v>4.1581572695654581</v>
      </c>
      <c r="AH36" s="434">
        <f t="shared" si="20"/>
        <v>1.8342911245489237</v>
      </c>
      <c r="AI36" s="437">
        <f t="shared" si="20"/>
        <v>6.1522328748933514E-2</v>
      </c>
      <c r="AJ36" s="606"/>
      <c r="AK36" s="753"/>
      <c r="AL36" s="847"/>
      <c r="AM36" s="55">
        <f t="shared" si="7"/>
        <v>176.16448258943171</v>
      </c>
      <c r="AN36" s="56"/>
      <c r="AO36" s="57"/>
      <c r="AP36" s="58">
        <f>(AM36*100)/(AM36+AQ36)</f>
        <v>100</v>
      </c>
      <c r="AQ36" s="652">
        <f t="shared" si="9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6"/>
        <v>28.102975480590427</v>
      </c>
      <c r="F37" s="434">
        <f t="shared" si="16"/>
        <v>6.5383385242832111</v>
      </c>
      <c r="G37" s="340">
        <f t="shared" si="16"/>
        <v>0</v>
      </c>
      <c r="H37" s="340">
        <f t="shared" si="16"/>
        <v>2.7509545369115602</v>
      </c>
      <c r="I37" s="340">
        <f t="shared" si="16"/>
        <v>0</v>
      </c>
      <c r="J37" s="19"/>
      <c r="K37" s="434">
        <f t="shared" si="19"/>
        <v>3.9019428064213884</v>
      </c>
      <c r="L37" s="434">
        <f t="shared" si="19"/>
        <v>3.596066902359293</v>
      </c>
      <c r="M37" s="434">
        <f t="shared" si="19"/>
        <v>32.41686717167552</v>
      </c>
      <c r="N37" s="434">
        <f t="shared" si="19"/>
        <v>0</v>
      </c>
      <c r="O37" s="434">
        <f t="shared" si="19"/>
        <v>0</v>
      </c>
      <c r="P37" s="340">
        <f t="shared" si="19"/>
        <v>0</v>
      </c>
      <c r="Q37" s="340">
        <f t="shared" si="19"/>
        <v>0</v>
      </c>
      <c r="R37" s="215">
        <f>SUM(AF36:AI36)</f>
        <v>8.8055038396690666</v>
      </c>
      <c r="S37" s="437">
        <f>S36</f>
        <v>53.85610657891516</v>
      </c>
      <c r="T37" s="842">
        <f t="shared" si="21"/>
        <v>4.6029502062227161</v>
      </c>
      <c r="U37" s="437">
        <f t="shared" si="20"/>
        <v>31.592776542383376</v>
      </c>
      <c r="V37" s="844">
        <f t="shared" si="20"/>
        <v>0</v>
      </c>
      <c r="W37" s="433">
        <f t="shared" si="20"/>
        <v>0.19372783457148501</v>
      </c>
      <c r="X37" s="433">
        <f t="shared" si="20"/>
        <v>0.30581804607267671</v>
      </c>
      <c r="Y37" s="433">
        <f t="shared" si="20"/>
        <v>4.287277015952326E-2</v>
      </c>
      <c r="Z37" s="433">
        <f t="shared" si="20"/>
        <v>0.3656624931284575</v>
      </c>
      <c r="AA37" s="433">
        <f t="shared" si="20"/>
        <v>1.6425690336106327</v>
      </c>
      <c r="AB37" s="433">
        <f t="shared" si="20"/>
        <v>0.20223295901608682</v>
      </c>
      <c r="AC37" s="433">
        <f t="shared" si="20"/>
        <v>9.5619970513232719E-2</v>
      </c>
      <c r="AD37" s="433">
        <f t="shared" si="20"/>
        <v>0.51725042540639399</v>
      </c>
      <c r="AE37" s="846">
        <f t="shared" si="20"/>
        <v>1.2371966737442273</v>
      </c>
      <c r="AF37" s="434">
        <f t="shared" si="20"/>
        <v>2.7515331168057506</v>
      </c>
      <c r="AG37" s="434">
        <f t="shared" si="20"/>
        <v>4.1581572695654581</v>
      </c>
      <c r="AH37" s="434">
        <f t="shared" si="20"/>
        <v>1.8342911245489237</v>
      </c>
      <c r="AI37" s="437">
        <f t="shared" si="20"/>
        <v>6.1522328748933514E-2</v>
      </c>
      <c r="AJ37" s="606"/>
      <c r="AK37" s="753"/>
      <c r="AL37" s="847"/>
      <c r="AM37" s="55">
        <f t="shared" si="7"/>
        <v>176.16448258943171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6"/>
        <v>28.102975480590427</v>
      </c>
      <c r="F38" s="434">
        <f t="shared" si="16"/>
        <v>6.5383385242832111</v>
      </c>
      <c r="G38" s="340">
        <f t="shared" si="16"/>
        <v>0</v>
      </c>
      <c r="H38" s="340">
        <f t="shared" si="16"/>
        <v>2.7509545369115602</v>
      </c>
      <c r="I38" s="340">
        <f t="shared" si="16"/>
        <v>0</v>
      </c>
      <c r="J38" s="19"/>
      <c r="K38" s="434">
        <f t="shared" si="19"/>
        <v>3.9019428064213884</v>
      </c>
      <c r="L38" s="434">
        <f t="shared" si="19"/>
        <v>3.596066902359293</v>
      </c>
      <c r="M38" s="434">
        <f t="shared" si="19"/>
        <v>32.41686717167552</v>
      </c>
      <c r="N38" s="434">
        <f t="shared" si="19"/>
        <v>0</v>
      </c>
      <c r="O38" s="434">
        <f t="shared" si="19"/>
        <v>0</v>
      </c>
      <c r="P38" s="340">
        <f t="shared" si="19"/>
        <v>0</v>
      </c>
      <c r="Q38" s="340">
        <f t="shared" si="19"/>
        <v>0</v>
      </c>
      <c r="R38" s="215">
        <f>SUM(AF37:AI37)</f>
        <v>8.8055038396690666</v>
      </c>
      <c r="S38" s="437">
        <f>S37</f>
        <v>53.85610657891516</v>
      </c>
      <c r="T38" s="842">
        <f t="shared" si="21"/>
        <v>4.6029502062227161</v>
      </c>
      <c r="U38" s="437">
        <f t="shared" si="20"/>
        <v>31.592776542383376</v>
      </c>
      <c r="V38" s="844">
        <f t="shared" si="20"/>
        <v>0</v>
      </c>
      <c r="W38" s="433">
        <f t="shared" si="20"/>
        <v>0.19372783457148501</v>
      </c>
      <c r="X38" s="433">
        <f t="shared" si="20"/>
        <v>0.30581804607267671</v>
      </c>
      <c r="Y38" s="433">
        <f t="shared" si="20"/>
        <v>4.287277015952326E-2</v>
      </c>
      <c r="Z38" s="433">
        <f t="shared" si="20"/>
        <v>0.3656624931284575</v>
      </c>
      <c r="AA38" s="433">
        <f t="shared" si="20"/>
        <v>1.6425690336106327</v>
      </c>
      <c r="AB38" s="433">
        <f t="shared" si="20"/>
        <v>0.20223295901608682</v>
      </c>
      <c r="AC38" s="433">
        <f t="shared" si="20"/>
        <v>9.5619970513232719E-2</v>
      </c>
      <c r="AD38" s="433">
        <f t="shared" si="20"/>
        <v>0.51725042540639399</v>
      </c>
      <c r="AE38" s="846">
        <f t="shared" si="20"/>
        <v>1.2371966737442273</v>
      </c>
      <c r="AF38" s="434">
        <f t="shared" si="20"/>
        <v>2.7515331168057506</v>
      </c>
      <c r="AG38" s="434">
        <f t="shared" si="20"/>
        <v>4.1581572695654581</v>
      </c>
      <c r="AH38" s="434">
        <f t="shared" si="20"/>
        <v>1.8342911245489237</v>
      </c>
      <c r="AI38" s="437">
        <f t="shared" si="20"/>
        <v>6.1522328748933514E-2</v>
      </c>
      <c r="AJ38" s="606"/>
      <c r="AK38" s="753"/>
      <c r="AL38" s="847"/>
      <c r="AM38" s="55">
        <f t="shared" si="7"/>
        <v>176.16448258943171</v>
      </c>
      <c r="AN38" s="56"/>
      <c r="AO38" s="57"/>
      <c r="AP38" s="58">
        <f t="shared" si="8"/>
        <v>100</v>
      </c>
      <c r="AQ38" s="652">
        <f t="shared" si="9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I40" si="22">E38</f>
        <v>28.102975480590427</v>
      </c>
      <c r="F39" s="434">
        <f t="shared" si="22"/>
        <v>6.5383385242832111</v>
      </c>
      <c r="G39" s="340">
        <f t="shared" si="22"/>
        <v>0</v>
      </c>
      <c r="H39" s="340">
        <f t="shared" si="22"/>
        <v>2.7509545369115602</v>
      </c>
      <c r="I39" s="340">
        <f t="shared" si="22"/>
        <v>0</v>
      </c>
      <c r="J39" s="19"/>
      <c r="K39" s="434">
        <f t="shared" ref="K39:Q39" si="23">K38</f>
        <v>3.9019428064213884</v>
      </c>
      <c r="L39" s="434">
        <f t="shared" si="23"/>
        <v>3.596066902359293</v>
      </c>
      <c r="M39" s="434">
        <f t="shared" si="23"/>
        <v>32.41686717167552</v>
      </c>
      <c r="N39" s="434">
        <f t="shared" si="23"/>
        <v>0</v>
      </c>
      <c r="O39" s="434">
        <f t="shared" si="23"/>
        <v>0</v>
      </c>
      <c r="P39" s="340">
        <f t="shared" si="23"/>
        <v>0</v>
      </c>
      <c r="Q39" s="340">
        <f t="shared" si="23"/>
        <v>0</v>
      </c>
      <c r="R39" s="215">
        <f>SUM(AF38:AI38)</f>
        <v>8.8055038396690666</v>
      </c>
      <c r="S39" s="437">
        <f>S38</f>
        <v>53.85610657891516</v>
      </c>
      <c r="T39" s="842">
        <f t="shared" si="21"/>
        <v>4.6029502062227161</v>
      </c>
      <c r="U39" s="437">
        <f t="shared" ref="U39:AI39" si="24">U38</f>
        <v>31.592776542383376</v>
      </c>
      <c r="V39" s="844">
        <f t="shared" si="24"/>
        <v>0</v>
      </c>
      <c r="W39" s="433">
        <f t="shared" si="24"/>
        <v>0.19372783457148501</v>
      </c>
      <c r="X39" s="433">
        <f t="shared" si="24"/>
        <v>0.30581804607267671</v>
      </c>
      <c r="Y39" s="433">
        <f t="shared" si="24"/>
        <v>4.287277015952326E-2</v>
      </c>
      <c r="Z39" s="433">
        <f t="shared" si="24"/>
        <v>0.3656624931284575</v>
      </c>
      <c r="AA39" s="433">
        <f t="shared" si="24"/>
        <v>1.6425690336106327</v>
      </c>
      <c r="AB39" s="433">
        <f t="shared" si="24"/>
        <v>0.20223295901608682</v>
      </c>
      <c r="AC39" s="433">
        <f t="shared" si="24"/>
        <v>9.5619970513232719E-2</v>
      </c>
      <c r="AD39" s="433">
        <f t="shared" si="24"/>
        <v>0.51725042540639399</v>
      </c>
      <c r="AE39" s="846">
        <f t="shared" si="24"/>
        <v>1.2371966737442273</v>
      </c>
      <c r="AF39" s="434">
        <f t="shared" si="24"/>
        <v>2.7515331168057506</v>
      </c>
      <c r="AG39" s="434">
        <f t="shared" si="24"/>
        <v>4.1581572695654581</v>
      </c>
      <c r="AH39" s="434">
        <f t="shared" si="24"/>
        <v>1.8342911245489237</v>
      </c>
      <c r="AI39" s="437">
        <f t="shared" si="24"/>
        <v>6.1522328748933514E-2</v>
      </c>
      <c r="AJ39" s="606"/>
      <c r="AK39" s="753"/>
      <c r="AL39" s="847"/>
      <c r="AM39" s="55">
        <f t="shared" si="7"/>
        <v>176.16448258943171</v>
      </c>
      <c r="AN39" s="56"/>
      <c r="AO39" s="57"/>
      <c r="AP39" s="58">
        <f t="shared" si="8"/>
        <v>100</v>
      </c>
      <c r="AQ39" s="652">
        <f>AN39+AO39</f>
        <v>0</v>
      </c>
    </row>
    <row r="40" spans="2:43" ht="26.25" customHeight="1" thickBot="1" x14ac:dyDescent="0.25">
      <c r="B40" s="154" t="s">
        <v>52</v>
      </c>
      <c r="C40" s="340">
        <f>C39</f>
        <v>0</v>
      </c>
      <c r="D40" s="340"/>
      <c r="E40" s="434">
        <f t="shared" si="22"/>
        <v>28.102975480590427</v>
      </c>
      <c r="F40" s="434">
        <f t="shared" si="22"/>
        <v>6.5383385242832111</v>
      </c>
      <c r="G40" s="340">
        <f t="shared" si="22"/>
        <v>0</v>
      </c>
      <c r="H40" s="340">
        <f t="shared" si="22"/>
        <v>2.7509545369115602</v>
      </c>
      <c r="I40" s="340">
        <f t="shared" si="22"/>
        <v>0</v>
      </c>
      <c r="J40" s="19"/>
      <c r="K40" s="434">
        <f t="shared" ref="K40:Q40" si="25">K39</f>
        <v>3.9019428064213884</v>
      </c>
      <c r="L40" s="434">
        <f t="shared" si="25"/>
        <v>3.596066902359293</v>
      </c>
      <c r="M40" s="434">
        <f t="shared" si="25"/>
        <v>32.41686717167552</v>
      </c>
      <c r="N40" s="434">
        <f t="shared" si="25"/>
        <v>0</v>
      </c>
      <c r="O40" s="434">
        <f t="shared" si="25"/>
        <v>0</v>
      </c>
      <c r="P40" s="340">
        <f t="shared" si="25"/>
        <v>0</v>
      </c>
      <c r="Q40" s="340">
        <f t="shared" si="25"/>
        <v>0</v>
      </c>
      <c r="R40" s="215">
        <f>SUM(AF39:AI39)</f>
        <v>8.8055038396690666</v>
      </c>
      <c r="S40" s="437">
        <f>S39</f>
        <v>53.85610657891516</v>
      </c>
      <c r="T40" s="842">
        <f t="shared" si="21"/>
        <v>4.6029502062227161</v>
      </c>
      <c r="U40" s="437">
        <f t="shared" ref="U40:AI40" si="26">U39</f>
        <v>31.592776542383376</v>
      </c>
      <c r="V40" s="844">
        <f t="shared" si="26"/>
        <v>0</v>
      </c>
      <c r="W40" s="433">
        <f t="shared" si="26"/>
        <v>0.19372783457148501</v>
      </c>
      <c r="X40" s="433">
        <f t="shared" si="26"/>
        <v>0.30581804607267671</v>
      </c>
      <c r="Y40" s="433">
        <f t="shared" si="26"/>
        <v>4.287277015952326E-2</v>
      </c>
      <c r="Z40" s="433">
        <f t="shared" si="26"/>
        <v>0.3656624931284575</v>
      </c>
      <c r="AA40" s="433">
        <f t="shared" si="26"/>
        <v>1.6425690336106327</v>
      </c>
      <c r="AB40" s="433">
        <f t="shared" si="26"/>
        <v>0.20223295901608682</v>
      </c>
      <c r="AC40" s="433">
        <f t="shared" si="26"/>
        <v>9.5619970513232719E-2</v>
      </c>
      <c r="AD40" s="433">
        <f t="shared" si="26"/>
        <v>0.51725042540639399</v>
      </c>
      <c r="AE40" s="846">
        <f t="shared" si="26"/>
        <v>1.2371966737442273</v>
      </c>
      <c r="AF40" s="434">
        <f t="shared" si="26"/>
        <v>2.7515331168057506</v>
      </c>
      <c r="AG40" s="434">
        <f t="shared" si="26"/>
        <v>4.1581572695654581</v>
      </c>
      <c r="AH40" s="434">
        <f t="shared" si="26"/>
        <v>1.8342911245489237</v>
      </c>
      <c r="AI40" s="437">
        <f t="shared" si="26"/>
        <v>6.1522328748933514E-2</v>
      </c>
      <c r="AJ40" s="606"/>
      <c r="AK40" s="753"/>
      <c r="AL40" s="847"/>
      <c r="AM40" s="55">
        <f t="shared" si="7"/>
        <v>176.16448258943171</v>
      </c>
      <c r="AN40" s="112"/>
      <c r="AO40" s="113"/>
      <c r="AP40" s="65">
        <f t="shared" si="8"/>
        <v>100</v>
      </c>
      <c r="AQ40" s="654">
        <f t="shared" si="9"/>
        <v>0</v>
      </c>
    </row>
    <row r="41" spans="2:43" ht="26.25" customHeight="1" thickBot="1" x14ac:dyDescent="0.25">
      <c r="B41" s="179" t="s">
        <v>53</v>
      </c>
      <c r="C41" s="446">
        <f t="shared" ref="C41:AL41" si="27">SUM(C29:C40)</f>
        <v>0</v>
      </c>
      <c r="D41" s="446">
        <f t="shared" si="27"/>
        <v>0</v>
      </c>
      <c r="E41" s="115">
        <f t="shared" si="27"/>
        <v>337.23570576708511</v>
      </c>
      <c r="F41" s="115">
        <f t="shared" si="27"/>
        <v>78.460062291398515</v>
      </c>
      <c r="G41" s="435">
        <f t="shared" si="27"/>
        <v>0</v>
      </c>
      <c r="H41" s="191">
        <f t="shared" si="27"/>
        <v>33.011454442938721</v>
      </c>
      <c r="I41" s="191">
        <f t="shared" si="27"/>
        <v>0</v>
      </c>
      <c r="J41" s="195">
        <f t="shared" si="27"/>
        <v>0</v>
      </c>
      <c r="K41" s="115">
        <f t="shared" si="27"/>
        <v>46.82331367705666</v>
      </c>
      <c r="L41" s="115">
        <f t="shared" si="27"/>
        <v>43.152802828311508</v>
      </c>
      <c r="M41" s="115">
        <f t="shared" si="27"/>
        <v>389.00240606010613</v>
      </c>
      <c r="N41" s="115">
        <f t="shared" si="27"/>
        <v>0</v>
      </c>
      <c r="O41" s="115">
        <f t="shared" si="27"/>
        <v>0</v>
      </c>
      <c r="P41" s="191">
        <f t="shared" si="27"/>
        <v>0</v>
      </c>
      <c r="Q41" s="191">
        <f t="shared" si="27"/>
        <v>0</v>
      </c>
      <c r="R41" s="115">
        <f t="shared" si="27"/>
        <v>105.66604607602882</v>
      </c>
      <c r="S41" s="118">
        <f t="shared" si="27"/>
        <v>646.27327894698192</v>
      </c>
      <c r="T41" s="843">
        <f>SUM(T29:T40)</f>
        <v>55.23540247467259</v>
      </c>
      <c r="U41" s="841">
        <f t="shared" si="27"/>
        <v>379.11331850860051</v>
      </c>
      <c r="V41" s="706">
        <f t="shared" si="27"/>
        <v>0</v>
      </c>
      <c r="W41" s="119">
        <f t="shared" si="27"/>
        <v>2.3247340148578202</v>
      </c>
      <c r="X41" s="119">
        <f t="shared" si="27"/>
        <v>3.6698165528721205</v>
      </c>
      <c r="Y41" s="119">
        <f t="shared" si="27"/>
        <v>0.51447324191427923</v>
      </c>
      <c r="Z41" s="119">
        <f t="shared" si="27"/>
        <v>4.3879499175414898</v>
      </c>
      <c r="AA41" s="119">
        <f t="shared" si="27"/>
        <v>19.710828403327596</v>
      </c>
      <c r="AB41" s="119">
        <f t="shared" si="27"/>
        <v>2.4267955081930417</v>
      </c>
      <c r="AC41" s="119">
        <f t="shared" si="27"/>
        <v>1.1474396461587926</v>
      </c>
      <c r="AD41" s="119">
        <f t="shared" si="27"/>
        <v>6.2070051048767292</v>
      </c>
      <c r="AE41" s="121">
        <f t="shared" si="27"/>
        <v>14.846360084930728</v>
      </c>
      <c r="AF41" s="183">
        <f t="shared" si="27"/>
        <v>33.018397401668999</v>
      </c>
      <c r="AG41" s="120">
        <f t="shared" si="27"/>
        <v>49.897887234785493</v>
      </c>
      <c r="AH41" s="120">
        <f t="shared" si="27"/>
        <v>22.011493494587082</v>
      </c>
      <c r="AI41" s="183">
        <f t="shared" si="27"/>
        <v>0.73826794498720194</v>
      </c>
      <c r="AJ41" s="655">
        <f t="shared" si="27"/>
        <v>0</v>
      </c>
      <c r="AK41" s="119">
        <f t="shared" si="27"/>
        <v>0</v>
      </c>
      <c r="AL41" s="848">
        <f t="shared" si="27"/>
        <v>0</v>
      </c>
      <c r="AM41" s="67">
        <f t="shared" si="7"/>
        <v>2113.9737910731801</v>
      </c>
      <c r="AN41" s="122">
        <f>SUM(AN29:AN40)</f>
        <v>0</v>
      </c>
      <c r="AO41" s="123">
        <f>SUM(AO29:AO40)</f>
        <v>0</v>
      </c>
      <c r="AP41" s="68">
        <f t="shared" si="8"/>
        <v>100</v>
      </c>
      <c r="AQ41" s="124">
        <f t="shared" si="9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2023-LEMIE.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82</v>
      </c>
      <c r="C48" s="155" t="s">
        <v>4</v>
      </c>
      <c r="D48" s="155"/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617" t="s">
        <v>187</v>
      </c>
      <c r="AG48" s="538" t="s">
        <v>189</v>
      </c>
      <c r="AH48" s="539" t="s">
        <v>188</v>
      </c>
      <c r="AI48" s="754" t="s">
        <v>190</v>
      </c>
      <c r="AJ48" s="1038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426"/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5" t="s">
        <v>39</v>
      </c>
      <c r="AG49" s="126" t="s">
        <v>39</v>
      </c>
      <c r="AH49" s="126" t="s">
        <v>39</v>
      </c>
      <c r="AI49" s="128" t="s">
        <v>39</v>
      </c>
      <c r="AJ49" s="1039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3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883"/>
      <c r="AG50" s="502"/>
      <c r="AH50" s="502"/>
      <c r="AI50" s="884"/>
      <c r="AJ50" s="262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8">(AM50*100)/(AM50+AQ50)</f>
        <v>#DIV/0!</v>
      </c>
      <c r="AQ50" s="59">
        <f t="shared" ref="AQ50:AQ57" si="29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30">SUM(AF51:AI51)</f>
        <v>0</v>
      </c>
      <c r="S51" s="220"/>
      <c r="T51" s="315">
        <f t="shared" ref="T51:T61" si="31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506">
        <v>0</v>
      </c>
      <c r="AF51" s="877"/>
      <c r="AG51" s="503"/>
      <c r="AH51" s="503"/>
      <c r="AI51" s="878"/>
      <c r="AJ51" s="1040"/>
      <c r="AK51" s="268"/>
      <c r="AL51" s="270"/>
      <c r="AM51" s="55">
        <f t="shared" ref="AM51:AM61" si="32">SUM(C51:S51)</f>
        <v>0</v>
      </c>
      <c r="AN51" s="56"/>
      <c r="AO51" s="57"/>
      <c r="AP51" s="58" t="e">
        <f t="shared" si="28"/>
        <v>#DIV/0!</v>
      </c>
      <c r="AQ51" s="59">
        <f t="shared" si="29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30"/>
        <v>0</v>
      </c>
      <c r="S52" s="220"/>
      <c r="T52" s="315">
        <f t="shared" si="31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506">
        <v>0</v>
      </c>
      <c r="AF52" s="877"/>
      <c r="AG52" s="503"/>
      <c r="AH52" s="503"/>
      <c r="AI52" s="878"/>
      <c r="AJ52" s="1040"/>
      <c r="AK52" s="268"/>
      <c r="AL52" s="270"/>
      <c r="AM52" s="55">
        <f t="shared" si="32"/>
        <v>0</v>
      </c>
      <c r="AN52" s="56"/>
      <c r="AO52" s="57"/>
      <c r="AP52" s="58" t="e">
        <f t="shared" si="28"/>
        <v>#DIV/0!</v>
      </c>
      <c r="AQ52" s="59">
        <f t="shared" si="29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30"/>
        <v>0</v>
      </c>
      <c r="S53" s="220"/>
      <c r="T53" s="315">
        <f t="shared" si="31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506">
        <v>0</v>
      </c>
      <c r="AF53" s="877"/>
      <c r="AG53" s="503"/>
      <c r="AH53" s="503"/>
      <c r="AI53" s="878"/>
      <c r="AJ53" s="1040"/>
      <c r="AK53" s="268"/>
      <c r="AL53" s="270"/>
      <c r="AM53" s="55">
        <f t="shared" si="32"/>
        <v>0</v>
      </c>
      <c r="AN53" s="56"/>
      <c r="AO53" s="57"/>
      <c r="AP53" s="58" t="e">
        <f t="shared" si="28"/>
        <v>#DIV/0!</v>
      </c>
      <c r="AQ53" s="59">
        <f t="shared" si="29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30"/>
        <v>0</v>
      </c>
      <c r="S54" s="220"/>
      <c r="T54" s="315">
        <f t="shared" si="31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506">
        <v>0</v>
      </c>
      <c r="AF54" s="877"/>
      <c r="AG54" s="503"/>
      <c r="AH54" s="503"/>
      <c r="AI54" s="878"/>
      <c r="AJ54" s="1040"/>
      <c r="AK54" s="268"/>
      <c r="AL54" s="270"/>
      <c r="AM54" s="55">
        <f t="shared" si="32"/>
        <v>0</v>
      </c>
      <c r="AN54" s="56"/>
      <c r="AO54" s="57"/>
      <c r="AP54" s="58" t="e">
        <f t="shared" si="28"/>
        <v>#DIV/0!</v>
      </c>
      <c r="AQ54" s="59">
        <f t="shared" si="29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30"/>
        <v>0</v>
      </c>
      <c r="S55" s="220"/>
      <c r="T55" s="315">
        <f t="shared" si="31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506">
        <v>0</v>
      </c>
      <c r="AF55" s="877"/>
      <c r="AG55" s="503"/>
      <c r="AH55" s="503"/>
      <c r="AI55" s="878"/>
      <c r="AJ55" s="1040"/>
      <c r="AK55" s="268"/>
      <c r="AL55" s="270"/>
      <c r="AM55" s="55">
        <f t="shared" si="32"/>
        <v>0</v>
      </c>
      <c r="AN55" s="61"/>
      <c r="AO55" s="62"/>
      <c r="AP55" s="63" t="e">
        <f t="shared" si="28"/>
        <v>#DIV/0!</v>
      </c>
      <c r="AQ55" s="64">
        <f t="shared" si="29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30"/>
        <v>0</v>
      </c>
      <c r="S56" s="220"/>
      <c r="T56" s="315">
        <f t="shared" si="31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506">
        <v>0</v>
      </c>
      <c r="AF56" s="877"/>
      <c r="AG56" s="503"/>
      <c r="AH56" s="503"/>
      <c r="AI56" s="878"/>
      <c r="AJ56" s="1040"/>
      <c r="AK56" s="268"/>
      <c r="AL56" s="270"/>
      <c r="AM56" s="55">
        <f t="shared" si="32"/>
        <v>0</v>
      </c>
      <c r="AN56" s="56"/>
      <c r="AO56" s="57"/>
      <c r="AP56" s="58" t="e">
        <f t="shared" si="28"/>
        <v>#DIV/0!</v>
      </c>
      <c r="AQ56" s="59">
        <f t="shared" si="29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30"/>
        <v>0</v>
      </c>
      <c r="S57" s="220"/>
      <c r="T57" s="315">
        <f t="shared" si="31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506">
        <v>0</v>
      </c>
      <c r="AF57" s="877"/>
      <c r="AG57" s="503"/>
      <c r="AH57" s="503"/>
      <c r="AI57" s="878"/>
      <c r="AJ57" s="1040"/>
      <c r="AK57" s="268"/>
      <c r="AL57" s="270"/>
      <c r="AM57" s="55">
        <f t="shared" si="32"/>
        <v>0</v>
      </c>
      <c r="AN57" s="56"/>
      <c r="AO57" s="57"/>
      <c r="AP57" s="58" t="e">
        <f t="shared" ref="AP57:AP62" si="33">(AM57*100)/(AM57+AQ57)</f>
        <v>#DIV/0!</v>
      </c>
      <c r="AQ57" s="59">
        <f t="shared" si="29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30"/>
        <v>0</v>
      </c>
      <c r="S58" s="220"/>
      <c r="T58" s="315">
        <f t="shared" si="31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506">
        <v>0</v>
      </c>
      <c r="AF58" s="877"/>
      <c r="AG58" s="503"/>
      <c r="AH58" s="503"/>
      <c r="AI58" s="878"/>
      <c r="AJ58" s="1040"/>
      <c r="AK58" s="268"/>
      <c r="AL58" s="270"/>
      <c r="AM58" s="55">
        <f t="shared" si="32"/>
        <v>0</v>
      </c>
      <c r="AN58" s="56"/>
      <c r="AO58" s="57"/>
      <c r="AP58" s="58" t="e">
        <f t="shared" si="33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30"/>
        <v>0</v>
      </c>
      <c r="S59" s="220"/>
      <c r="T59" s="315">
        <f t="shared" si="31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506">
        <v>0</v>
      </c>
      <c r="AF59" s="877"/>
      <c r="AG59" s="503"/>
      <c r="AH59" s="503"/>
      <c r="AI59" s="878"/>
      <c r="AJ59" s="1040"/>
      <c r="AK59" s="268"/>
      <c r="AL59" s="270"/>
      <c r="AM59" s="55">
        <f t="shared" si="32"/>
        <v>0</v>
      </c>
      <c r="AN59" s="56"/>
      <c r="AO59" s="57"/>
      <c r="AP59" s="58" t="e">
        <f t="shared" si="33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30"/>
        <v>0</v>
      </c>
      <c r="S60" s="220"/>
      <c r="T60" s="315">
        <f t="shared" si="31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506">
        <v>0</v>
      </c>
      <c r="AF60" s="877"/>
      <c r="AG60" s="503"/>
      <c r="AH60" s="503"/>
      <c r="AI60" s="878"/>
      <c r="AJ60" s="1040"/>
      <c r="AK60" s="268"/>
      <c r="AL60" s="270"/>
      <c r="AM60" s="55">
        <f t="shared" si="32"/>
        <v>0</v>
      </c>
      <c r="AN60" s="56"/>
      <c r="AO60" s="57"/>
      <c r="AP60" s="58" t="e">
        <f t="shared" si="33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557</v>
      </c>
      <c r="L61" s="307"/>
      <c r="M61" s="309"/>
      <c r="N61" s="307"/>
      <c r="O61" s="307"/>
      <c r="P61" s="330"/>
      <c r="Q61" s="330"/>
      <c r="R61" s="304">
        <f t="shared" si="30"/>
        <v>0</v>
      </c>
      <c r="S61" s="310"/>
      <c r="T61" s="315">
        <f t="shared" si="31"/>
        <v>202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202</v>
      </c>
      <c r="AE61" s="507">
        <v>0</v>
      </c>
      <c r="AF61" s="885"/>
      <c r="AG61" s="504"/>
      <c r="AH61" s="504"/>
      <c r="AI61" s="886"/>
      <c r="AJ61" s="1041"/>
      <c r="AK61" s="313"/>
      <c r="AL61" s="314"/>
      <c r="AM61" s="60">
        <f t="shared" si="32"/>
        <v>557</v>
      </c>
      <c r="AN61" s="112"/>
      <c r="AO61" s="113"/>
      <c r="AP61" s="65">
        <f t="shared" si="33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4">SUM(C50:C61)</f>
        <v>0</v>
      </c>
      <c r="D62" s="427"/>
      <c r="E62" s="115">
        <f t="shared" si="34"/>
        <v>0</v>
      </c>
      <c r="F62" s="191">
        <f t="shared" si="34"/>
        <v>0</v>
      </c>
      <c r="G62" s="115">
        <f t="shared" si="34"/>
        <v>0</v>
      </c>
      <c r="H62" s="191">
        <f t="shared" si="34"/>
        <v>0</v>
      </c>
      <c r="I62" s="191">
        <f t="shared" si="34"/>
        <v>0</v>
      </c>
      <c r="J62" s="191">
        <f t="shared" si="34"/>
        <v>0</v>
      </c>
      <c r="K62" s="115">
        <f t="shared" si="34"/>
        <v>557</v>
      </c>
      <c r="L62" s="115">
        <f t="shared" si="34"/>
        <v>0</v>
      </c>
      <c r="M62" s="115">
        <f t="shared" si="34"/>
        <v>0</v>
      </c>
      <c r="N62" s="115">
        <f t="shared" si="34"/>
        <v>0</v>
      </c>
      <c r="O62" s="115">
        <f t="shared" si="34"/>
        <v>0</v>
      </c>
      <c r="P62" s="191">
        <f t="shared" si="34"/>
        <v>0</v>
      </c>
      <c r="Q62" s="191">
        <f t="shared" si="34"/>
        <v>0</v>
      </c>
      <c r="R62" s="115">
        <f>SUM(R50:R61)</f>
        <v>0</v>
      </c>
      <c r="S62" s="116">
        <f>SUM(S50:S61)</f>
        <v>0</v>
      </c>
      <c r="T62" s="117">
        <f>SUM(T50:T61)</f>
        <v>202</v>
      </c>
      <c r="U62" s="118">
        <f t="shared" ref="U62:AL62" si="35">SUM(U50:U61)</f>
        <v>0</v>
      </c>
      <c r="V62" s="186">
        <f t="shared" si="35"/>
        <v>0</v>
      </c>
      <c r="W62" s="119">
        <f t="shared" si="35"/>
        <v>0</v>
      </c>
      <c r="X62" s="119">
        <f t="shared" si="35"/>
        <v>0</v>
      </c>
      <c r="Y62" s="119">
        <f t="shared" si="35"/>
        <v>0</v>
      </c>
      <c r="Z62" s="119">
        <f t="shared" si="35"/>
        <v>0</v>
      </c>
      <c r="AA62" s="119">
        <f t="shared" si="35"/>
        <v>0</v>
      </c>
      <c r="AB62" s="119">
        <f t="shared" si="35"/>
        <v>0</v>
      </c>
      <c r="AC62" s="119">
        <f t="shared" si="35"/>
        <v>0</v>
      </c>
      <c r="AD62" s="119">
        <f t="shared" si="35"/>
        <v>202</v>
      </c>
      <c r="AE62" s="119">
        <f t="shared" si="35"/>
        <v>0</v>
      </c>
      <c r="AF62" s="1042">
        <f t="shared" si="35"/>
        <v>0</v>
      </c>
      <c r="AG62" s="184">
        <f t="shared" si="35"/>
        <v>0</v>
      </c>
      <c r="AH62" s="184">
        <f t="shared" si="35"/>
        <v>0</v>
      </c>
      <c r="AI62" s="121">
        <f t="shared" si="35"/>
        <v>0</v>
      </c>
      <c r="AJ62" s="183">
        <f t="shared" si="35"/>
        <v>0</v>
      </c>
      <c r="AK62" s="120">
        <f t="shared" si="35"/>
        <v>0</v>
      </c>
      <c r="AL62" s="121">
        <f t="shared" si="35"/>
        <v>0</v>
      </c>
      <c r="AM62" s="67">
        <f>SUM(C62:U62)</f>
        <v>759</v>
      </c>
      <c r="AN62" s="122">
        <f>SUM(AN50:AN61)</f>
        <v>0</v>
      </c>
      <c r="AO62" s="123">
        <f>SUM(AO50:AO61)</f>
        <v>0</v>
      </c>
      <c r="AP62" s="68">
        <f t="shared" si="33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887" t="s">
        <v>208</v>
      </c>
      <c r="AG63" s="634" t="s">
        <v>209</v>
      </c>
      <c r="AH63" s="634" t="s">
        <v>210</v>
      </c>
      <c r="AI63" s="707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2023-LEMIE.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82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/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18" customHeight="1" x14ac:dyDescent="0.2">
      <c r="B72" s="150" t="s">
        <v>41</v>
      </c>
      <c r="C72" s="261">
        <f t="shared" ref="C72:Q72" si="36">C29+C8+C50</f>
        <v>20</v>
      </c>
      <c r="D72" s="261">
        <f t="shared" si="36"/>
        <v>0</v>
      </c>
      <c r="E72" s="79">
        <f t="shared" si="36"/>
        <v>28.102975480590427</v>
      </c>
      <c r="F72" s="524">
        <f t="shared" si="36"/>
        <v>1506.5383385242833</v>
      </c>
      <c r="G72" s="524">
        <f t="shared" si="36"/>
        <v>0</v>
      </c>
      <c r="H72" s="524">
        <f t="shared" si="36"/>
        <v>1842.7509545369116</v>
      </c>
      <c r="I72" s="524">
        <f t="shared" si="36"/>
        <v>0</v>
      </c>
      <c r="J72" s="524">
        <f t="shared" si="36"/>
        <v>0</v>
      </c>
      <c r="K72" s="524">
        <f t="shared" si="36"/>
        <v>3.9019428064213884</v>
      </c>
      <c r="L72" s="524">
        <f t="shared" si="36"/>
        <v>3.596066902359293</v>
      </c>
      <c r="M72" s="524">
        <f t="shared" si="36"/>
        <v>32.41686717167552</v>
      </c>
      <c r="N72" s="524">
        <f t="shared" si="36"/>
        <v>90</v>
      </c>
      <c r="O72" s="524">
        <f t="shared" si="36"/>
        <v>0</v>
      </c>
      <c r="P72" s="524">
        <f t="shared" si="36"/>
        <v>1500</v>
      </c>
      <c r="Q72" s="524">
        <f t="shared" si="36"/>
        <v>0</v>
      </c>
      <c r="R72" s="524">
        <f>SUM(AF72:AI72)</f>
        <v>8.8055038396690666</v>
      </c>
      <c r="S72" s="665">
        <f t="shared" ref="S72:S83" si="37">S8+S29</f>
        <v>53.85610657891516</v>
      </c>
      <c r="T72" s="867">
        <f>SUM(V72:AE72)</f>
        <v>4.6029502062227161</v>
      </c>
      <c r="U72" s="864">
        <f t="shared" ref="U72:AL72" si="38">U29+U8+U50</f>
        <v>31.592776542383376</v>
      </c>
      <c r="V72" s="860">
        <f t="shared" si="38"/>
        <v>0</v>
      </c>
      <c r="W72" s="666">
        <f t="shared" si="38"/>
        <v>0.19372783457148501</v>
      </c>
      <c r="X72" s="666">
        <f t="shared" si="38"/>
        <v>0.30581804607267671</v>
      </c>
      <c r="Y72" s="666">
        <f t="shared" si="38"/>
        <v>4.287277015952326E-2</v>
      </c>
      <c r="Z72" s="666">
        <f t="shared" si="38"/>
        <v>0.3656624931284575</v>
      </c>
      <c r="AA72" s="666">
        <f t="shared" si="38"/>
        <v>1.6425690336106327</v>
      </c>
      <c r="AB72" s="666">
        <f t="shared" si="38"/>
        <v>0.20223295901608682</v>
      </c>
      <c r="AC72" s="666">
        <f t="shared" si="38"/>
        <v>9.5619970513232719E-2</v>
      </c>
      <c r="AD72" s="666">
        <f t="shared" si="38"/>
        <v>0.51725042540639399</v>
      </c>
      <c r="AE72" s="861">
        <f t="shared" si="38"/>
        <v>1.2371966737442273</v>
      </c>
      <c r="AF72" s="855">
        <f t="shared" si="38"/>
        <v>2.7515331168057506</v>
      </c>
      <c r="AG72" s="688">
        <f t="shared" si="38"/>
        <v>4.1581572695654581</v>
      </c>
      <c r="AH72" s="688">
        <f t="shared" si="38"/>
        <v>1.8342911245489237</v>
      </c>
      <c r="AI72" s="689">
        <f t="shared" si="38"/>
        <v>6.1522328748933514E-2</v>
      </c>
      <c r="AJ72" s="667">
        <f t="shared" si="38"/>
        <v>0</v>
      </c>
      <c r="AK72" s="851">
        <f t="shared" si="38"/>
        <v>0</v>
      </c>
      <c r="AL72" s="853">
        <f t="shared" si="38"/>
        <v>0</v>
      </c>
      <c r="AM72" s="100">
        <f t="shared" ref="AM72:AM83" si="39">SUM(C72:S72)+T72+U72+AJ72+AK72+AL72</f>
        <v>5126.1644825894318</v>
      </c>
      <c r="AN72" s="668">
        <f t="shared" ref="AN72:AO83" si="40">AN8</f>
        <v>9540</v>
      </c>
      <c r="AO72" s="669">
        <f t="shared" si="40"/>
        <v>0</v>
      </c>
      <c r="AP72" s="690">
        <f t="shared" ref="AP72:AP84" si="41">(AM72*100)/(AM72+AQ72)</f>
        <v>34.952318233406075</v>
      </c>
      <c r="AQ72" s="691">
        <f t="shared" ref="AQ72:AQ84" si="42">AN72+AO72</f>
        <v>9540</v>
      </c>
    </row>
    <row r="73" spans="2:43" ht="26.25" customHeight="1" x14ac:dyDescent="0.2">
      <c r="B73" s="151" t="s">
        <v>42</v>
      </c>
      <c r="C73" s="17">
        <f t="shared" ref="C73:Q73" si="43">C30+C9+C51</f>
        <v>0</v>
      </c>
      <c r="D73" s="94">
        <f t="shared" si="43"/>
        <v>0</v>
      </c>
      <c r="E73" s="18">
        <f t="shared" si="43"/>
        <v>28.102975480590427</v>
      </c>
      <c r="F73" s="18">
        <f t="shared" si="43"/>
        <v>746.53833852428318</v>
      </c>
      <c r="G73" s="18">
        <f t="shared" si="43"/>
        <v>0</v>
      </c>
      <c r="H73" s="18">
        <f t="shared" si="43"/>
        <v>1622.7509545369116</v>
      </c>
      <c r="I73" s="18">
        <f t="shared" si="43"/>
        <v>0</v>
      </c>
      <c r="J73" s="18">
        <f t="shared" si="43"/>
        <v>0</v>
      </c>
      <c r="K73" s="18">
        <f t="shared" si="43"/>
        <v>3.9019428064213884</v>
      </c>
      <c r="L73" s="18">
        <f t="shared" si="43"/>
        <v>3.596066902359293</v>
      </c>
      <c r="M73" s="18">
        <f t="shared" si="43"/>
        <v>32.41686717167552</v>
      </c>
      <c r="N73" s="18">
        <f t="shared" si="43"/>
        <v>0</v>
      </c>
      <c r="O73" s="18">
        <f t="shared" si="43"/>
        <v>0</v>
      </c>
      <c r="P73" s="18">
        <f t="shared" si="43"/>
        <v>720</v>
      </c>
      <c r="Q73" s="18">
        <f t="shared" si="43"/>
        <v>0</v>
      </c>
      <c r="R73" s="18">
        <f t="shared" ref="R73:R83" si="44">R30+R9+R51</f>
        <v>8.8055038396690666</v>
      </c>
      <c r="S73" s="20">
        <f t="shared" si="37"/>
        <v>53.85610657891516</v>
      </c>
      <c r="T73" s="768">
        <f t="shared" ref="T73:T83" si="45">SUM(V73:AE73)</f>
        <v>4.6029502062227161</v>
      </c>
      <c r="U73" s="865">
        <f t="shared" ref="U73:AL73" si="46">U30+U9+U51</f>
        <v>31.592776542383376</v>
      </c>
      <c r="V73" s="775">
        <f t="shared" si="46"/>
        <v>0</v>
      </c>
      <c r="W73" s="76">
        <f t="shared" si="46"/>
        <v>0.19372783457148501</v>
      </c>
      <c r="X73" s="76">
        <f t="shared" si="46"/>
        <v>0.30581804607267671</v>
      </c>
      <c r="Y73" s="76">
        <f t="shared" si="46"/>
        <v>4.287277015952326E-2</v>
      </c>
      <c r="Z73" s="76">
        <f t="shared" si="46"/>
        <v>0.3656624931284575</v>
      </c>
      <c r="AA73" s="76">
        <f t="shared" si="46"/>
        <v>1.6425690336106327</v>
      </c>
      <c r="AB73" s="76">
        <f t="shared" si="46"/>
        <v>0.20223295901608682</v>
      </c>
      <c r="AC73" s="76">
        <f t="shared" si="46"/>
        <v>9.5619970513232719E-2</v>
      </c>
      <c r="AD73" s="76">
        <f t="shared" si="46"/>
        <v>0.51725042540639399</v>
      </c>
      <c r="AE73" s="765">
        <f t="shared" si="46"/>
        <v>1.2371966737442273</v>
      </c>
      <c r="AF73" s="856">
        <f t="shared" si="46"/>
        <v>2.7515331168057506</v>
      </c>
      <c r="AG73" s="500">
        <f t="shared" si="46"/>
        <v>4.1581572695654581</v>
      </c>
      <c r="AH73" s="500">
        <f t="shared" si="46"/>
        <v>1.8342911245489237</v>
      </c>
      <c r="AI73" s="554">
        <f t="shared" si="46"/>
        <v>6.1522328748933514E-2</v>
      </c>
      <c r="AJ73" s="529">
        <f t="shared" si="46"/>
        <v>0</v>
      </c>
      <c r="AK73" s="793">
        <f t="shared" si="46"/>
        <v>0</v>
      </c>
      <c r="AL73" s="525">
        <f t="shared" si="46"/>
        <v>0</v>
      </c>
      <c r="AM73" s="22">
        <f t="shared" si="39"/>
        <v>3256.1644825894323</v>
      </c>
      <c r="AN73" s="102">
        <f t="shared" si="40"/>
        <v>8240</v>
      </c>
      <c r="AO73" s="24">
        <f t="shared" si="40"/>
        <v>0</v>
      </c>
      <c r="AP73" s="455">
        <f t="shared" si="41"/>
        <v>28.323920447735308</v>
      </c>
      <c r="AQ73" s="301">
        <f t="shared" si="42"/>
        <v>8240</v>
      </c>
    </row>
    <row r="74" spans="2:43" ht="26.25" customHeight="1" x14ac:dyDescent="0.2">
      <c r="B74" s="152" t="s">
        <v>43</v>
      </c>
      <c r="C74" s="17">
        <f t="shared" ref="C74:Q74" si="47">C31+C10+C52</f>
        <v>0</v>
      </c>
      <c r="D74" s="94">
        <f t="shared" si="47"/>
        <v>0</v>
      </c>
      <c r="E74" s="18">
        <f t="shared" si="47"/>
        <v>28.102975480590427</v>
      </c>
      <c r="F74" s="18">
        <f t="shared" si="47"/>
        <v>1076.5383385242833</v>
      </c>
      <c r="G74" s="18">
        <f t="shared" si="47"/>
        <v>0</v>
      </c>
      <c r="H74" s="18">
        <f t="shared" si="47"/>
        <v>1432.7509545369116</v>
      </c>
      <c r="I74" s="18">
        <f t="shared" si="47"/>
        <v>0</v>
      </c>
      <c r="J74" s="18">
        <f t="shared" si="47"/>
        <v>0</v>
      </c>
      <c r="K74" s="18">
        <f t="shared" si="47"/>
        <v>3.9019428064213884</v>
      </c>
      <c r="L74" s="18">
        <f t="shared" si="47"/>
        <v>3.596066902359293</v>
      </c>
      <c r="M74" s="18">
        <f t="shared" si="47"/>
        <v>32.41686717167552</v>
      </c>
      <c r="N74" s="18">
        <f t="shared" si="47"/>
        <v>60</v>
      </c>
      <c r="O74" s="18">
        <f t="shared" si="47"/>
        <v>0</v>
      </c>
      <c r="P74" s="18">
        <f t="shared" si="47"/>
        <v>550</v>
      </c>
      <c r="Q74" s="18">
        <f t="shared" si="47"/>
        <v>0</v>
      </c>
      <c r="R74" s="18">
        <f t="shared" si="44"/>
        <v>8.8055038396690666</v>
      </c>
      <c r="S74" s="20">
        <f t="shared" si="37"/>
        <v>53.85610657891516</v>
      </c>
      <c r="T74" s="768">
        <f t="shared" si="45"/>
        <v>4.6029502062227161</v>
      </c>
      <c r="U74" s="865">
        <f t="shared" ref="U74:AL74" si="48">U31+U10+U52</f>
        <v>31.592776542383376</v>
      </c>
      <c r="V74" s="775">
        <f t="shared" si="48"/>
        <v>0</v>
      </c>
      <c r="W74" s="76">
        <f t="shared" si="48"/>
        <v>0.19372783457148501</v>
      </c>
      <c r="X74" s="76">
        <f t="shared" si="48"/>
        <v>0.30581804607267671</v>
      </c>
      <c r="Y74" s="76">
        <f t="shared" si="48"/>
        <v>4.287277015952326E-2</v>
      </c>
      <c r="Z74" s="76">
        <f t="shared" si="48"/>
        <v>0.3656624931284575</v>
      </c>
      <c r="AA74" s="76">
        <f t="shared" si="48"/>
        <v>1.6425690336106327</v>
      </c>
      <c r="AB74" s="76">
        <f t="shared" si="48"/>
        <v>0.20223295901608682</v>
      </c>
      <c r="AC74" s="76">
        <f t="shared" si="48"/>
        <v>9.5619970513232719E-2</v>
      </c>
      <c r="AD74" s="76">
        <f t="shared" si="48"/>
        <v>0.51725042540639399</v>
      </c>
      <c r="AE74" s="765">
        <f t="shared" si="48"/>
        <v>1.2371966737442273</v>
      </c>
      <c r="AF74" s="856">
        <f t="shared" si="48"/>
        <v>2.7515331168057506</v>
      </c>
      <c r="AG74" s="500">
        <f t="shared" si="48"/>
        <v>4.1581572695654581</v>
      </c>
      <c r="AH74" s="500">
        <f t="shared" si="48"/>
        <v>1.8342911245489237</v>
      </c>
      <c r="AI74" s="554">
        <f t="shared" si="48"/>
        <v>6.1522328748933514E-2</v>
      </c>
      <c r="AJ74" s="529">
        <f t="shared" si="48"/>
        <v>0</v>
      </c>
      <c r="AK74" s="793">
        <f t="shared" si="48"/>
        <v>0</v>
      </c>
      <c r="AL74" s="525">
        <f t="shared" si="48"/>
        <v>0</v>
      </c>
      <c r="AM74" s="22">
        <f t="shared" si="39"/>
        <v>3286.1644825894323</v>
      </c>
      <c r="AN74" s="102">
        <f t="shared" si="40"/>
        <v>7460</v>
      </c>
      <c r="AO74" s="24">
        <f t="shared" si="40"/>
        <v>0</v>
      </c>
      <c r="AP74" s="455">
        <f t="shared" si="41"/>
        <v>30.579882598238314</v>
      </c>
      <c r="AQ74" s="301">
        <f t="shared" si="42"/>
        <v>7460</v>
      </c>
    </row>
    <row r="75" spans="2:43" ht="26.25" customHeight="1" x14ac:dyDescent="0.2">
      <c r="B75" s="152" t="s">
        <v>44</v>
      </c>
      <c r="C75" s="17">
        <f t="shared" ref="C75:Q75" si="49">C32+C11+C53</f>
        <v>0</v>
      </c>
      <c r="D75" s="94">
        <f t="shared" si="49"/>
        <v>0</v>
      </c>
      <c r="E75" s="18">
        <f t="shared" si="49"/>
        <v>28.102975480590427</v>
      </c>
      <c r="F75" s="18">
        <f t="shared" si="49"/>
        <v>1506.5383385242833</v>
      </c>
      <c r="G75" s="18">
        <f t="shared" si="49"/>
        <v>0</v>
      </c>
      <c r="H75" s="18">
        <f t="shared" si="49"/>
        <v>2642.7509545369116</v>
      </c>
      <c r="I75" s="18">
        <f t="shared" si="49"/>
        <v>0</v>
      </c>
      <c r="J75" s="18">
        <f t="shared" si="49"/>
        <v>0</v>
      </c>
      <c r="K75" s="18">
        <f t="shared" si="49"/>
        <v>3.9019428064213884</v>
      </c>
      <c r="L75" s="18">
        <f t="shared" si="49"/>
        <v>3.596066902359293</v>
      </c>
      <c r="M75" s="18">
        <f t="shared" si="49"/>
        <v>32.41686717167552</v>
      </c>
      <c r="N75" s="18">
        <f t="shared" si="49"/>
        <v>0</v>
      </c>
      <c r="O75" s="18">
        <f t="shared" si="49"/>
        <v>0</v>
      </c>
      <c r="P75" s="18">
        <f t="shared" si="49"/>
        <v>1700</v>
      </c>
      <c r="Q75" s="18">
        <f t="shared" si="49"/>
        <v>0</v>
      </c>
      <c r="R75" s="18">
        <f t="shared" si="44"/>
        <v>8.8055038396690666</v>
      </c>
      <c r="S75" s="20">
        <f t="shared" si="37"/>
        <v>2713.8561065789154</v>
      </c>
      <c r="T75" s="768">
        <f t="shared" si="45"/>
        <v>4.6029502062227161</v>
      </c>
      <c r="U75" s="865">
        <f t="shared" ref="U75:AL75" si="50">U32+U11+U53</f>
        <v>31.592776542383376</v>
      </c>
      <c r="V75" s="775">
        <f t="shared" si="50"/>
        <v>0</v>
      </c>
      <c r="W75" s="76">
        <f t="shared" si="50"/>
        <v>0.19372783457148501</v>
      </c>
      <c r="X75" s="76">
        <f t="shared" si="50"/>
        <v>0.30581804607267671</v>
      </c>
      <c r="Y75" s="76">
        <f t="shared" si="50"/>
        <v>4.287277015952326E-2</v>
      </c>
      <c r="Z75" s="76">
        <f t="shared" si="50"/>
        <v>0.3656624931284575</v>
      </c>
      <c r="AA75" s="76">
        <f t="shared" si="50"/>
        <v>1.6425690336106327</v>
      </c>
      <c r="AB75" s="76">
        <f t="shared" si="50"/>
        <v>0.20223295901608682</v>
      </c>
      <c r="AC75" s="76">
        <f t="shared" si="50"/>
        <v>9.5619970513232719E-2</v>
      </c>
      <c r="AD75" s="76">
        <f t="shared" si="50"/>
        <v>0.51725042540639399</v>
      </c>
      <c r="AE75" s="765">
        <f t="shared" si="50"/>
        <v>1.2371966737442273</v>
      </c>
      <c r="AF75" s="856">
        <f t="shared" si="50"/>
        <v>2.7515331168057506</v>
      </c>
      <c r="AG75" s="500">
        <f t="shared" si="50"/>
        <v>4.1581572695654581</v>
      </c>
      <c r="AH75" s="500">
        <f t="shared" si="50"/>
        <v>1.8342911245489237</v>
      </c>
      <c r="AI75" s="554">
        <f t="shared" si="50"/>
        <v>6.1522328748933514E-2</v>
      </c>
      <c r="AJ75" s="529">
        <f t="shared" si="50"/>
        <v>0</v>
      </c>
      <c r="AK75" s="793">
        <f t="shared" si="50"/>
        <v>0</v>
      </c>
      <c r="AL75" s="525">
        <f t="shared" si="50"/>
        <v>0</v>
      </c>
      <c r="AM75" s="22">
        <f t="shared" si="39"/>
        <v>8676.1644825894327</v>
      </c>
      <c r="AN75" s="102">
        <f t="shared" si="40"/>
        <v>10740</v>
      </c>
      <c r="AO75" s="24">
        <f t="shared" si="40"/>
        <v>0</v>
      </c>
      <c r="AP75" s="455">
        <f t="shared" si="41"/>
        <v>44.685264643124498</v>
      </c>
      <c r="AQ75" s="301">
        <f t="shared" si="42"/>
        <v>10740</v>
      </c>
    </row>
    <row r="76" spans="2:43" ht="26.25" customHeight="1" x14ac:dyDescent="0.2">
      <c r="B76" s="153" t="s">
        <v>45</v>
      </c>
      <c r="C76" s="17">
        <f t="shared" ref="C76:Q76" si="51">C33+C12+C54</f>
        <v>0</v>
      </c>
      <c r="D76" s="94">
        <f t="shared" si="51"/>
        <v>0</v>
      </c>
      <c r="E76" s="18">
        <f t="shared" si="51"/>
        <v>28.102975480590427</v>
      </c>
      <c r="F76" s="18">
        <f t="shared" si="51"/>
        <v>1486.5383385242833</v>
      </c>
      <c r="G76" s="18">
        <f t="shared" si="51"/>
        <v>0</v>
      </c>
      <c r="H76" s="18">
        <f t="shared" si="51"/>
        <v>2642.7509545369116</v>
      </c>
      <c r="I76" s="18">
        <f t="shared" si="51"/>
        <v>0</v>
      </c>
      <c r="J76" s="18">
        <f t="shared" si="51"/>
        <v>0</v>
      </c>
      <c r="K76" s="18">
        <f t="shared" si="51"/>
        <v>3.9019428064213884</v>
      </c>
      <c r="L76" s="18">
        <f t="shared" si="51"/>
        <v>3.596066902359293</v>
      </c>
      <c r="M76" s="18">
        <f t="shared" si="51"/>
        <v>32.41686717167552</v>
      </c>
      <c r="N76" s="18">
        <f t="shared" si="51"/>
        <v>0</v>
      </c>
      <c r="O76" s="18">
        <f t="shared" si="51"/>
        <v>0</v>
      </c>
      <c r="P76" s="18">
        <f t="shared" si="51"/>
        <v>2590</v>
      </c>
      <c r="Q76" s="18">
        <f t="shared" si="51"/>
        <v>0</v>
      </c>
      <c r="R76" s="18">
        <f t="shared" si="44"/>
        <v>8.8055038396690666</v>
      </c>
      <c r="S76" s="20">
        <f t="shared" si="37"/>
        <v>1953.8561065789152</v>
      </c>
      <c r="T76" s="768">
        <f t="shared" si="45"/>
        <v>4.6029502062227161</v>
      </c>
      <c r="U76" s="865">
        <f t="shared" ref="U76:AL76" si="52">U33+U12+U54</f>
        <v>31.592776542383376</v>
      </c>
      <c r="V76" s="862">
        <f t="shared" si="52"/>
        <v>0</v>
      </c>
      <c r="W76" s="749">
        <f t="shared" si="52"/>
        <v>0.19372783457148501</v>
      </c>
      <c r="X76" s="749">
        <f t="shared" si="52"/>
        <v>0.30581804607267671</v>
      </c>
      <c r="Y76" s="749">
        <f t="shared" si="52"/>
        <v>4.287277015952326E-2</v>
      </c>
      <c r="Z76" s="749">
        <f t="shared" si="52"/>
        <v>0.3656624931284575</v>
      </c>
      <c r="AA76" s="749">
        <f t="shared" si="52"/>
        <v>1.6425690336106327</v>
      </c>
      <c r="AB76" s="749">
        <f t="shared" si="52"/>
        <v>0.20223295901608682</v>
      </c>
      <c r="AC76" s="749">
        <f t="shared" si="52"/>
        <v>9.5619970513232719E-2</v>
      </c>
      <c r="AD76" s="749">
        <f t="shared" si="52"/>
        <v>0.51725042540639399</v>
      </c>
      <c r="AE76" s="863">
        <f t="shared" si="52"/>
        <v>1.2371966737442273</v>
      </c>
      <c r="AF76" s="857">
        <f t="shared" si="52"/>
        <v>2.7515331168057506</v>
      </c>
      <c r="AG76" s="750">
        <f t="shared" si="52"/>
        <v>4.1581572695654581</v>
      </c>
      <c r="AH76" s="750">
        <f t="shared" si="52"/>
        <v>1.8342911245489237</v>
      </c>
      <c r="AI76" s="751">
        <f t="shared" si="52"/>
        <v>6.1522328748933514E-2</v>
      </c>
      <c r="AJ76" s="752">
        <f t="shared" si="52"/>
        <v>0</v>
      </c>
      <c r="AK76" s="852">
        <f t="shared" si="52"/>
        <v>0</v>
      </c>
      <c r="AL76" s="854">
        <f t="shared" si="52"/>
        <v>0</v>
      </c>
      <c r="AM76" s="22">
        <f t="shared" si="39"/>
        <v>8786.1644825894309</v>
      </c>
      <c r="AN76" s="102">
        <f t="shared" si="40"/>
        <v>7880</v>
      </c>
      <c r="AO76" s="24">
        <f t="shared" si="40"/>
        <v>0</v>
      </c>
      <c r="AP76" s="455">
        <f t="shared" si="41"/>
        <v>52.718575361283833</v>
      </c>
      <c r="AQ76" s="301">
        <f t="shared" si="42"/>
        <v>7880</v>
      </c>
    </row>
    <row r="77" spans="2:43" ht="26.25" customHeight="1" x14ac:dyDescent="0.2">
      <c r="B77" s="151" t="s">
        <v>46</v>
      </c>
      <c r="C77" s="17">
        <f t="shared" ref="C77:Q77" si="53">C34+C13+C55</f>
        <v>0</v>
      </c>
      <c r="D77" s="94">
        <f t="shared" si="53"/>
        <v>0</v>
      </c>
      <c r="E77" s="18">
        <f t="shared" si="53"/>
        <v>28.102975480590427</v>
      </c>
      <c r="F77" s="18">
        <f t="shared" si="53"/>
        <v>786.53833852428318</v>
      </c>
      <c r="G77" s="18">
        <f t="shared" si="53"/>
        <v>0</v>
      </c>
      <c r="H77" s="18">
        <f t="shared" si="53"/>
        <v>952.75095453691154</v>
      </c>
      <c r="I77" s="18">
        <f t="shared" si="53"/>
        <v>0</v>
      </c>
      <c r="J77" s="18">
        <f t="shared" si="53"/>
        <v>0</v>
      </c>
      <c r="K77" s="18">
        <f t="shared" si="53"/>
        <v>3.9019428064213884</v>
      </c>
      <c r="L77" s="18">
        <f t="shared" si="53"/>
        <v>3.596066902359293</v>
      </c>
      <c r="M77" s="18">
        <f t="shared" si="53"/>
        <v>32.41686717167552</v>
      </c>
      <c r="N77" s="18">
        <f t="shared" si="53"/>
        <v>0</v>
      </c>
      <c r="O77" s="18">
        <f t="shared" si="53"/>
        <v>0</v>
      </c>
      <c r="P77" s="18">
        <f t="shared" si="53"/>
        <v>760</v>
      </c>
      <c r="Q77" s="18">
        <f t="shared" si="53"/>
        <v>0</v>
      </c>
      <c r="R77" s="18">
        <f t="shared" si="44"/>
        <v>8.8055038396690666</v>
      </c>
      <c r="S77" s="20">
        <f t="shared" si="37"/>
        <v>2513.8561065789154</v>
      </c>
      <c r="T77" s="768">
        <f t="shared" si="45"/>
        <v>4.6029502062227161</v>
      </c>
      <c r="U77" s="865">
        <f t="shared" ref="U77:AL77" si="54">U34+U13+U55</f>
        <v>31.592776542383376</v>
      </c>
      <c r="V77" s="775">
        <f t="shared" si="54"/>
        <v>0</v>
      </c>
      <c r="W77" s="76">
        <f t="shared" si="54"/>
        <v>0.19372783457148501</v>
      </c>
      <c r="X77" s="76">
        <f t="shared" si="54"/>
        <v>0.30581804607267671</v>
      </c>
      <c r="Y77" s="76">
        <f t="shared" si="54"/>
        <v>4.287277015952326E-2</v>
      </c>
      <c r="Z77" s="76">
        <f t="shared" si="54"/>
        <v>0.3656624931284575</v>
      </c>
      <c r="AA77" s="76">
        <f t="shared" si="54"/>
        <v>1.6425690336106327</v>
      </c>
      <c r="AB77" s="76">
        <f t="shared" si="54"/>
        <v>0.20223295901608682</v>
      </c>
      <c r="AC77" s="76">
        <f t="shared" si="54"/>
        <v>9.5619970513232719E-2</v>
      </c>
      <c r="AD77" s="76">
        <f t="shared" si="54"/>
        <v>0.51725042540639399</v>
      </c>
      <c r="AE77" s="765">
        <f t="shared" si="54"/>
        <v>1.2371966737442273</v>
      </c>
      <c r="AF77" s="856">
        <f t="shared" si="54"/>
        <v>2.7515331168057506</v>
      </c>
      <c r="AG77" s="500">
        <f t="shared" si="54"/>
        <v>4.1581572695654581</v>
      </c>
      <c r="AH77" s="500">
        <f t="shared" si="54"/>
        <v>1.8342911245489237</v>
      </c>
      <c r="AI77" s="554">
        <f t="shared" si="54"/>
        <v>6.1522328748933514E-2</v>
      </c>
      <c r="AJ77" s="529">
        <f t="shared" si="54"/>
        <v>0</v>
      </c>
      <c r="AK77" s="793">
        <f t="shared" si="54"/>
        <v>0</v>
      </c>
      <c r="AL77" s="525">
        <f t="shared" si="54"/>
        <v>0</v>
      </c>
      <c r="AM77" s="22">
        <f t="shared" si="39"/>
        <v>5126.1644825894318</v>
      </c>
      <c r="AN77" s="102">
        <f t="shared" si="40"/>
        <v>4630</v>
      </c>
      <c r="AO77" s="24">
        <f t="shared" si="40"/>
        <v>0</v>
      </c>
      <c r="AP77" s="919">
        <f t="shared" si="41"/>
        <v>52.54282553084704</v>
      </c>
      <c r="AQ77" s="301">
        <f t="shared" si="42"/>
        <v>4630</v>
      </c>
    </row>
    <row r="78" spans="2:43" ht="26.25" customHeight="1" x14ac:dyDescent="0.2">
      <c r="B78" s="152" t="s">
        <v>47</v>
      </c>
      <c r="C78" s="17">
        <f t="shared" ref="C78:Q78" si="55">C35+C14+C56</f>
        <v>0</v>
      </c>
      <c r="D78" s="94">
        <f t="shared" si="55"/>
        <v>0</v>
      </c>
      <c r="E78" s="18">
        <f t="shared" si="55"/>
        <v>1228.1029754805904</v>
      </c>
      <c r="F78" s="553">
        <f t="shared" si="55"/>
        <v>996.53833852428318</v>
      </c>
      <c r="G78" s="18">
        <f t="shared" si="55"/>
        <v>0</v>
      </c>
      <c r="H78" s="18">
        <f t="shared" si="55"/>
        <v>1342.7509545369116</v>
      </c>
      <c r="I78" s="553">
        <f t="shared" si="55"/>
        <v>0</v>
      </c>
      <c r="J78" s="553">
        <f t="shared" si="55"/>
        <v>0</v>
      </c>
      <c r="K78" s="553">
        <f t="shared" si="55"/>
        <v>3.9019428064213884</v>
      </c>
      <c r="L78" s="553">
        <f t="shared" si="55"/>
        <v>3.596066902359293</v>
      </c>
      <c r="M78" s="553">
        <f t="shared" si="55"/>
        <v>32.41686717167552</v>
      </c>
      <c r="N78" s="553">
        <f t="shared" si="55"/>
        <v>170</v>
      </c>
      <c r="O78" s="553">
        <f t="shared" si="55"/>
        <v>0</v>
      </c>
      <c r="P78" s="18">
        <f t="shared" si="55"/>
        <v>640</v>
      </c>
      <c r="Q78" s="18">
        <f t="shared" si="55"/>
        <v>0</v>
      </c>
      <c r="R78" s="18">
        <f t="shared" si="44"/>
        <v>8.8055038396690666</v>
      </c>
      <c r="S78" s="20">
        <f t="shared" si="37"/>
        <v>2973.8561065789154</v>
      </c>
      <c r="T78" s="768">
        <f t="shared" si="45"/>
        <v>4.6029502062227161</v>
      </c>
      <c r="U78" s="865">
        <f t="shared" ref="U78:AL78" si="56">U35+U14+U56</f>
        <v>31.592776542383376</v>
      </c>
      <c r="V78" s="775">
        <f t="shared" si="56"/>
        <v>0</v>
      </c>
      <c r="W78" s="76">
        <f t="shared" si="56"/>
        <v>0.19372783457148501</v>
      </c>
      <c r="X78" s="76">
        <f t="shared" si="56"/>
        <v>0.30581804607267671</v>
      </c>
      <c r="Y78" s="76">
        <f t="shared" si="56"/>
        <v>4.287277015952326E-2</v>
      </c>
      <c r="Z78" s="76">
        <f t="shared" si="56"/>
        <v>0.3656624931284575</v>
      </c>
      <c r="AA78" s="76">
        <f t="shared" si="56"/>
        <v>1.6425690336106327</v>
      </c>
      <c r="AB78" s="76">
        <f t="shared" si="56"/>
        <v>0.20223295901608682</v>
      </c>
      <c r="AC78" s="76">
        <f t="shared" si="56"/>
        <v>9.5619970513232719E-2</v>
      </c>
      <c r="AD78" s="76">
        <f t="shared" si="56"/>
        <v>0.51725042540639399</v>
      </c>
      <c r="AE78" s="765">
        <f t="shared" si="56"/>
        <v>1.2371966737442273</v>
      </c>
      <c r="AF78" s="856">
        <f t="shared" si="56"/>
        <v>2.7515331168057506</v>
      </c>
      <c r="AG78" s="500">
        <f t="shared" si="56"/>
        <v>4.1581572695654581</v>
      </c>
      <c r="AH78" s="500">
        <f t="shared" si="56"/>
        <v>1.8342911245489237</v>
      </c>
      <c r="AI78" s="554">
        <f t="shared" si="56"/>
        <v>6.1522328748933514E-2</v>
      </c>
      <c r="AJ78" s="529">
        <f t="shared" si="56"/>
        <v>0</v>
      </c>
      <c r="AK78" s="793">
        <f t="shared" si="56"/>
        <v>0</v>
      </c>
      <c r="AL78" s="525">
        <f t="shared" si="56"/>
        <v>0</v>
      </c>
      <c r="AM78" s="22">
        <f t="shared" si="39"/>
        <v>7436.1644825894309</v>
      </c>
      <c r="AN78" s="102">
        <f t="shared" si="40"/>
        <v>6420</v>
      </c>
      <c r="AO78" s="24">
        <f t="shared" si="40"/>
        <v>0</v>
      </c>
      <c r="AP78" s="919">
        <f t="shared" si="41"/>
        <v>53.666831769593465</v>
      </c>
      <c r="AQ78" s="301">
        <f t="shared" si="42"/>
        <v>6420</v>
      </c>
    </row>
    <row r="79" spans="2:43" ht="26.25" customHeight="1" x14ac:dyDescent="0.2">
      <c r="B79" s="151" t="s">
        <v>48</v>
      </c>
      <c r="C79" s="17">
        <f t="shared" ref="C79:Q79" si="57">C36+C15+C57</f>
        <v>0</v>
      </c>
      <c r="D79" s="94">
        <f t="shared" si="57"/>
        <v>0</v>
      </c>
      <c r="E79" s="18">
        <f t="shared" si="57"/>
        <v>28.102975480590427</v>
      </c>
      <c r="F79" s="553">
        <f t="shared" si="57"/>
        <v>1086.5383385242833</v>
      </c>
      <c r="G79" s="18">
        <f t="shared" si="57"/>
        <v>0</v>
      </c>
      <c r="H79" s="18">
        <f t="shared" si="57"/>
        <v>2302.7509545369116</v>
      </c>
      <c r="I79" s="553">
        <f t="shared" si="57"/>
        <v>0</v>
      </c>
      <c r="J79" s="553">
        <f t="shared" si="57"/>
        <v>0</v>
      </c>
      <c r="K79" s="553">
        <f t="shared" si="57"/>
        <v>3.9019428064213884</v>
      </c>
      <c r="L79" s="553">
        <f t="shared" si="57"/>
        <v>3.596066902359293</v>
      </c>
      <c r="M79" s="553">
        <f t="shared" si="57"/>
        <v>32.41686717167552</v>
      </c>
      <c r="N79" s="553">
        <f t="shared" si="57"/>
        <v>90</v>
      </c>
      <c r="O79" s="553">
        <f t="shared" si="57"/>
        <v>0</v>
      </c>
      <c r="P79" s="18">
        <f t="shared" si="57"/>
        <v>350</v>
      </c>
      <c r="Q79" s="18">
        <f t="shared" si="57"/>
        <v>0</v>
      </c>
      <c r="R79" s="18">
        <f t="shared" si="44"/>
        <v>8.8055038396690666</v>
      </c>
      <c r="S79" s="20">
        <f t="shared" si="37"/>
        <v>2353.8561065789154</v>
      </c>
      <c r="T79" s="768">
        <f t="shared" si="45"/>
        <v>4.6029502062227161</v>
      </c>
      <c r="U79" s="865">
        <f t="shared" ref="U79:AL79" si="58">U36+U15+U57</f>
        <v>31.592776542383376</v>
      </c>
      <c r="V79" s="775">
        <f t="shared" si="58"/>
        <v>0</v>
      </c>
      <c r="W79" s="76">
        <f t="shared" si="58"/>
        <v>0.19372783457148501</v>
      </c>
      <c r="X79" s="76">
        <f t="shared" si="58"/>
        <v>0.30581804607267671</v>
      </c>
      <c r="Y79" s="76">
        <f t="shared" si="58"/>
        <v>4.287277015952326E-2</v>
      </c>
      <c r="Z79" s="76">
        <f t="shared" si="58"/>
        <v>0.3656624931284575</v>
      </c>
      <c r="AA79" s="76">
        <f t="shared" si="58"/>
        <v>1.6425690336106327</v>
      </c>
      <c r="AB79" s="76">
        <f t="shared" si="58"/>
        <v>0.20223295901608682</v>
      </c>
      <c r="AC79" s="76">
        <f t="shared" si="58"/>
        <v>9.5619970513232719E-2</v>
      </c>
      <c r="AD79" s="76">
        <f t="shared" si="58"/>
        <v>0.51725042540639399</v>
      </c>
      <c r="AE79" s="765">
        <f t="shared" si="58"/>
        <v>1.2371966737442273</v>
      </c>
      <c r="AF79" s="856">
        <f t="shared" si="58"/>
        <v>2.7515331168057506</v>
      </c>
      <c r="AG79" s="500">
        <f t="shared" si="58"/>
        <v>4.1581572695654581</v>
      </c>
      <c r="AH79" s="500">
        <f t="shared" si="58"/>
        <v>1.8342911245489237</v>
      </c>
      <c r="AI79" s="554">
        <f t="shared" si="58"/>
        <v>6.1522328748933514E-2</v>
      </c>
      <c r="AJ79" s="529">
        <f t="shared" si="58"/>
        <v>0</v>
      </c>
      <c r="AK79" s="793">
        <f t="shared" si="58"/>
        <v>0</v>
      </c>
      <c r="AL79" s="525">
        <f t="shared" si="58"/>
        <v>0</v>
      </c>
      <c r="AM79" s="22">
        <f t="shared" si="39"/>
        <v>6296.1644825894318</v>
      </c>
      <c r="AN79" s="102">
        <f t="shared" si="40"/>
        <v>11750</v>
      </c>
      <c r="AO79" s="24">
        <f t="shared" si="40"/>
        <v>0</v>
      </c>
      <c r="AP79" s="919">
        <f t="shared" si="41"/>
        <v>34.889211436944628</v>
      </c>
      <c r="AQ79" s="301">
        <f t="shared" si="42"/>
        <v>11750</v>
      </c>
    </row>
    <row r="80" spans="2:43" ht="26.25" customHeight="1" x14ac:dyDescent="0.2">
      <c r="B80" s="152" t="s">
        <v>49</v>
      </c>
      <c r="C80" s="17">
        <f t="shared" ref="C80:Q80" si="59">C37+C16+C58</f>
        <v>0</v>
      </c>
      <c r="D80" s="94">
        <f t="shared" si="59"/>
        <v>0</v>
      </c>
      <c r="E80" s="18">
        <f t="shared" si="59"/>
        <v>28.102975480590427</v>
      </c>
      <c r="F80" s="553">
        <f t="shared" si="59"/>
        <v>846.53833852428318</v>
      </c>
      <c r="G80" s="18">
        <f t="shared" si="59"/>
        <v>0</v>
      </c>
      <c r="H80" s="18">
        <f t="shared" si="59"/>
        <v>812.75095453691154</v>
      </c>
      <c r="I80" s="553">
        <f t="shared" si="59"/>
        <v>0</v>
      </c>
      <c r="J80" s="553">
        <f t="shared" si="59"/>
        <v>0</v>
      </c>
      <c r="K80" s="553">
        <f t="shared" si="59"/>
        <v>3.9019428064213884</v>
      </c>
      <c r="L80" s="553">
        <f t="shared" si="59"/>
        <v>3.596066902359293</v>
      </c>
      <c r="M80" s="553">
        <f t="shared" si="59"/>
        <v>32.41686717167552</v>
      </c>
      <c r="N80" s="553">
        <f t="shared" si="59"/>
        <v>120</v>
      </c>
      <c r="O80" s="553">
        <f t="shared" si="59"/>
        <v>0</v>
      </c>
      <c r="P80" s="18">
        <f t="shared" si="59"/>
        <v>280</v>
      </c>
      <c r="Q80" s="18">
        <f t="shared" si="59"/>
        <v>0</v>
      </c>
      <c r="R80" s="18">
        <f t="shared" si="44"/>
        <v>8.8055038396690666</v>
      </c>
      <c r="S80" s="20">
        <f t="shared" si="37"/>
        <v>2013.8561065789152</v>
      </c>
      <c r="T80" s="768">
        <f t="shared" si="45"/>
        <v>4.6029502062227161</v>
      </c>
      <c r="U80" s="865">
        <f t="shared" ref="U80:AL80" si="60">U37+U16+U58</f>
        <v>31.592776542383376</v>
      </c>
      <c r="V80" s="775">
        <f t="shared" si="60"/>
        <v>0</v>
      </c>
      <c r="W80" s="76">
        <f t="shared" si="60"/>
        <v>0.19372783457148501</v>
      </c>
      <c r="X80" s="76">
        <f t="shared" si="60"/>
        <v>0.30581804607267671</v>
      </c>
      <c r="Y80" s="76">
        <f t="shared" si="60"/>
        <v>4.287277015952326E-2</v>
      </c>
      <c r="Z80" s="76">
        <f t="shared" si="60"/>
        <v>0.3656624931284575</v>
      </c>
      <c r="AA80" s="76">
        <f t="shared" si="60"/>
        <v>1.6425690336106327</v>
      </c>
      <c r="AB80" s="76">
        <f t="shared" si="60"/>
        <v>0.20223295901608682</v>
      </c>
      <c r="AC80" s="76">
        <f t="shared" si="60"/>
        <v>9.5619970513232719E-2</v>
      </c>
      <c r="AD80" s="76">
        <f t="shared" si="60"/>
        <v>0.51725042540639399</v>
      </c>
      <c r="AE80" s="765">
        <f t="shared" si="60"/>
        <v>1.2371966737442273</v>
      </c>
      <c r="AF80" s="856">
        <f t="shared" si="60"/>
        <v>2.7515331168057506</v>
      </c>
      <c r="AG80" s="500">
        <f t="shared" si="60"/>
        <v>4.1581572695654581</v>
      </c>
      <c r="AH80" s="500">
        <f t="shared" si="60"/>
        <v>1.8342911245489237</v>
      </c>
      <c r="AI80" s="554">
        <f t="shared" si="60"/>
        <v>6.1522328748933514E-2</v>
      </c>
      <c r="AJ80" s="529">
        <f t="shared" si="60"/>
        <v>0</v>
      </c>
      <c r="AK80" s="793">
        <f t="shared" si="60"/>
        <v>0</v>
      </c>
      <c r="AL80" s="525">
        <f t="shared" si="60"/>
        <v>0</v>
      </c>
      <c r="AM80" s="22">
        <f t="shared" si="39"/>
        <v>4186.1644825894318</v>
      </c>
      <c r="AN80" s="102">
        <f t="shared" si="40"/>
        <v>5900</v>
      </c>
      <c r="AO80" s="24">
        <f t="shared" si="40"/>
        <v>0</v>
      </c>
      <c r="AP80" s="919">
        <f t="shared" si="41"/>
        <v>41.504027520228512</v>
      </c>
      <c r="AQ80" s="301">
        <f>AN80+AO80</f>
        <v>5900</v>
      </c>
    </row>
    <row r="81" spans="2:43" ht="26.25" customHeight="1" x14ac:dyDescent="0.2">
      <c r="B81" s="152" t="s">
        <v>50</v>
      </c>
      <c r="C81" s="17">
        <f t="shared" ref="C81:Q81" si="61">C38+C17+C59</f>
        <v>200</v>
      </c>
      <c r="D81" s="94">
        <f t="shared" si="61"/>
        <v>0</v>
      </c>
      <c r="E81" s="18">
        <f t="shared" si="61"/>
        <v>1528.1029754805904</v>
      </c>
      <c r="F81" s="553">
        <f t="shared" si="61"/>
        <v>546.53833852428318</v>
      </c>
      <c r="G81" s="18">
        <f t="shared" si="61"/>
        <v>0</v>
      </c>
      <c r="H81" s="18">
        <f t="shared" si="61"/>
        <v>1162.7509545369116</v>
      </c>
      <c r="I81" s="553">
        <f t="shared" si="61"/>
        <v>0</v>
      </c>
      <c r="J81" s="553">
        <f t="shared" si="61"/>
        <v>0</v>
      </c>
      <c r="K81" s="553">
        <f t="shared" si="61"/>
        <v>3.9019428064213884</v>
      </c>
      <c r="L81" s="553">
        <f t="shared" si="61"/>
        <v>3.596066902359293</v>
      </c>
      <c r="M81" s="553">
        <f t="shared" si="61"/>
        <v>32.41686717167552</v>
      </c>
      <c r="N81" s="553">
        <f t="shared" si="61"/>
        <v>0</v>
      </c>
      <c r="O81" s="553">
        <f t="shared" si="61"/>
        <v>0</v>
      </c>
      <c r="P81" s="18">
        <f t="shared" si="61"/>
        <v>560</v>
      </c>
      <c r="Q81" s="18">
        <f t="shared" si="61"/>
        <v>0</v>
      </c>
      <c r="R81" s="18">
        <f t="shared" si="44"/>
        <v>8.8055038396690666</v>
      </c>
      <c r="S81" s="20">
        <f t="shared" si="37"/>
        <v>53.85610657891516</v>
      </c>
      <c r="T81" s="768">
        <f t="shared" si="45"/>
        <v>4.6029502062227161</v>
      </c>
      <c r="U81" s="865">
        <f t="shared" ref="U81:AL81" si="62">U38+U17+U59</f>
        <v>31.592776542383376</v>
      </c>
      <c r="V81" s="775">
        <f t="shared" si="62"/>
        <v>0</v>
      </c>
      <c r="W81" s="76">
        <f t="shared" si="62"/>
        <v>0.19372783457148501</v>
      </c>
      <c r="X81" s="76">
        <f t="shared" si="62"/>
        <v>0.30581804607267671</v>
      </c>
      <c r="Y81" s="76">
        <f t="shared" si="62"/>
        <v>4.287277015952326E-2</v>
      </c>
      <c r="Z81" s="76">
        <f t="shared" si="62"/>
        <v>0.3656624931284575</v>
      </c>
      <c r="AA81" s="76">
        <f t="shared" si="62"/>
        <v>1.6425690336106327</v>
      </c>
      <c r="AB81" s="76">
        <f t="shared" si="62"/>
        <v>0.20223295901608682</v>
      </c>
      <c r="AC81" s="76">
        <f t="shared" si="62"/>
        <v>9.5619970513232719E-2</v>
      </c>
      <c r="AD81" s="76">
        <f t="shared" si="62"/>
        <v>0.51725042540639399</v>
      </c>
      <c r="AE81" s="765">
        <f t="shared" si="62"/>
        <v>1.2371966737442273</v>
      </c>
      <c r="AF81" s="856">
        <f t="shared" si="62"/>
        <v>2.7515331168057506</v>
      </c>
      <c r="AG81" s="500">
        <f t="shared" si="62"/>
        <v>4.1581572695654581</v>
      </c>
      <c r="AH81" s="500">
        <f t="shared" si="62"/>
        <v>1.8342911245489237</v>
      </c>
      <c r="AI81" s="554">
        <f t="shared" si="62"/>
        <v>6.1522328748933514E-2</v>
      </c>
      <c r="AJ81" s="529">
        <f t="shared" si="62"/>
        <v>0</v>
      </c>
      <c r="AK81" s="793">
        <f t="shared" si="62"/>
        <v>0</v>
      </c>
      <c r="AL81" s="525">
        <f t="shared" si="62"/>
        <v>0</v>
      </c>
      <c r="AM81" s="22">
        <f t="shared" si="39"/>
        <v>4136.1644825894318</v>
      </c>
      <c r="AN81" s="102">
        <f t="shared" si="40"/>
        <v>4480</v>
      </c>
      <c r="AO81" s="24">
        <f t="shared" si="40"/>
        <v>0</v>
      </c>
      <c r="AP81" s="919">
        <f t="shared" si="41"/>
        <v>48.004706629583538</v>
      </c>
      <c r="AQ81" s="301">
        <f t="shared" si="42"/>
        <v>4480</v>
      </c>
    </row>
    <row r="82" spans="2:43" ht="26.25" customHeight="1" x14ac:dyDescent="0.2">
      <c r="B82" s="151" t="s">
        <v>51</v>
      </c>
      <c r="C82" s="17">
        <f t="shared" ref="C82:Q82" si="63">C39+C18+C60</f>
        <v>1400</v>
      </c>
      <c r="D82" s="94">
        <f t="shared" si="63"/>
        <v>0</v>
      </c>
      <c r="E82" s="18">
        <f t="shared" si="63"/>
        <v>28.102975480590427</v>
      </c>
      <c r="F82" s="553">
        <f t="shared" si="63"/>
        <v>496.53833852428323</v>
      </c>
      <c r="G82" s="18">
        <f t="shared" si="63"/>
        <v>0</v>
      </c>
      <c r="H82" s="18">
        <f t="shared" si="63"/>
        <v>372.75095453691154</v>
      </c>
      <c r="I82" s="553">
        <f t="shared" si="63"/>
        <v>0</v>
      </c>
      <c r="J82" s="553">
        <f t="shared" si="63"/>
        <v>0</v>
      </c>
      <c r="K82" s="553">
        <f t="shared" si="63"/>
        <v>3.9019428064213884</v>
      </c>
      <c r="L82" s="553">
        <f t="shared" si="63"/>
        <v>3.596066902359293</v>
      </c>
      <c r="M82" s="553">
        <f t="shared" si="63"/>
        <v>32.41686717167552</v>
      </c>
      <c r="N82" s="553">
        <f t="shared" si="63"/>
        <v>0</v>
      </c>
      <c r="O82" s="553">
        <f t="shared" si="63"/>
        <v>0</v>
      </c>
      <c r="P82" s="18">
        <f t="shared" si="63"/>
        <v>320</v>
      </c>
      <c r="Q82" s="18">
        <f t="shared" si="63"/>
        <v>0</v>
      </c>
      <c r="R82" s="18">
        <f t="shared" si="44"/>
        <v>8.8055038396690666</v>
      </c>
      <c r="S82" s="20">
        <f t="shared" si="37"/>
        <v>4333.8561065789154</v>
      </c>
      <c r="T82" s="768">
        <f t="shared" si="45"/>
        <v>4.6029502062227161</v>
      </c>
      <c r="U82" s="865">
        <f t="shared" ref="U82:AL82" si="64">U39+U18+U60</f>
        <v>31.592776542383376</v>
      </c>
      <c r="V82" s="775">
        <f t="shared" si="64"/>
        <v>0</v>
      </c>
      <c r="W82" s="76">
        <f t="shared" si="64"/>
        <v>0.19372783457148501</v>
      </c>
      <c r="X82" s="76">
        <f t="shared" si="64"/>
        <v>0.30581804607267671</v>
      </c>
      <c r="Y82" s="76">
        <f t="shared" si="64"/>
        <v>4.287277015952326E-2</v>
      </c>
      <c r="Z82" s="76">
        <f t="shared" si="64"/>
        <v>0.3656624931284575</v>
      </c>
      <c r="AA82" s="76">
        <f t="shared" si="64"/>
        <v>1.6425690336106327</v>
      </c>
      <c r="AB82" s="76">
        <f t="shared" si="64"/>
        <v>0.20223295901608682</v>
      </c>
      <c r="AC82" s="76">
        <f t="shared" si="64"/>
        <v>9.5619970513232719E-2</v>
      </c>
      <c r="AD82" s="76">
        <f t="shared" si="64"/>
        <v>0.51725042540639399</v>
      </c>
      <c r="AE82" s="765">
        <f t="shared" si="64"/>
        <v>1.2371966737442273</v>
      </c>
      <c r="AF82" s="856">
        <f t="shared" si="64"/>
        <v>2.7515331168057506</v>
      </c>
      <c r="AG82" s="500">
        <f t="shared" si="64"/>
        <v>4.1581572695654581</v>
      </c>
      <c r="AH82" s="500">
        <f t="shared" si="64"/>
        <v>1.8342911245489237</v>
      </c>
      <c r="AI82" s="554">
        <f t="shared" si="64"/>
        <v>6.1522328748933514E-2</v>
      </c>
      <c r="AJ82" s="529">
        <f t="shared" si="64"/>
        <v>0</v>
      </c>
      <c r="AK82" s="793">
        <f t="shared" si="64"/>
        <v>0</v>
      </c>
      <c r="AL82" s="525">
        <f t="shared" si="64"/>
        <v>0</v>
      </c>
      <c r="AM82" s="22">
        <f t="shared" si="39"/>
        <v>7036.1644825894318</v>
      </c>
      <c r="AN82" s="102">
        <f t="shared" si="40"/>
        <v>4140</v>
      </c>
      <c r="AO82" s="24">
        <f t="shared" si="40"/>
        <v>0</v>
      </c>
      <c r="AP82" s="919">
        <f t="shared" si="41"/>
        <v>62.956880185063326</v>
      </c>
      <c r="AQ82" s="301">
        <f t="shared" si="42"/>
        <v>4140</v>
      </c>
    </row>
    <row r="83" spans="2:43" ht="26.25" customHeight="1" thickBot="1" x14ac:dyDescent="0.25">
      <c r="B83" s="154" t="s">
        <v>52</v>
      </c>
      <c r="C83" s="295">
        <f t="shared" ref="C83:Q83" si="65">C40+C19+C61</f>
        <v>160</v>
      </c>
      <c r="D83" s="295">
        <f t="shared" si="65"/>
        <v>8150</v>
      </c>
      <c r="E83" s="98">
        <f t="shared" si="65"/>
        <v>28.102975480590427</v>
      </c>
      <c r="F83" s="623">
        <f t="shared" si="65"/>
        <v>386.53833852428323</v>
      </c>
      <c r="G83" s="98">
        <f t="shared" si="65"/>
        <v>0</v>
      </c>
      <c r="H83" s="98">
        <f t="shared" si="65"/>
        <v>332.75095453691154</v>
      </c>
      <c r="I83" s="623">
        <f t="shared" si="65"/>
        <v>0</v>
      </c>
      <c r="J83" s="623">
        <f t="shared" si="65"/>
        <v>0</v>
      </c>
      <c r="K83" s="623">
        <f t="shared" si="65"/>
        <v>560.9019428064214</v>
      </c>
      <c r="L83" s="623">
        <f t="shared" si="65"/>
        <v>3.596066902359293</v>
      </c>
      <c r="M83" s="623">
        <f t="shared" si="65"/>
        <v>32.41686717167552</v>
      </c>
      <c r="N83" s="623">
        <f t="shared" si="65"/>
        <v>0</v>
      </c>
      <c r="O83" s="623">
        <f t="shared" si="65"/>
        <v>0</v>
      </c>
      <c r="P83" s="98">
        <f t="shared" si="65"/>
        <v>410</v>
      </c>
      <c r="Q83" s="98">
        <f t="shared" si="65"/>
        <v>0</v>
      </c>
      <c r="R83" s="98">
        <f t="shared" si="44"/>
        <v>8.8055038396690666</v>
      </c>
      <c r="S83" s="296">
        <f t="shared" si="37"/>
        <v>53.85610657891516</v>
      </c>
      <c r="T83" s="868">
        <f t="shared" si="45"/>
        <v>206.60295020622272</v>
      </c>
      <c r="U83" s="866">
        <f t="shared" ref="U83:AL83" si="66">U40+U19+U61</f>
        <v>31.592776542383376</v>
      </c>
      <c r="V83" s="860">
        <f t="shared" si="66"/>
        <v>0</v>
      </c>
      <c r="W83" s="666">
        <f t="shared" si="66"/>
        <v>0.19372783457148501</v>
      </c>
      <c r="X83" s="666">
        <f t="shared" si="66"/>
        <v>0.30581804607267671</v>
      </c>
      <c r="Y83" s="666">
        <f t="shared" si="66"/>
        <v>4.287277015952326E-2</v>
      </c>
      <c r="Z83" s="666">
        <f t="shared" si="66"/>
        <v>0.3656624931284575</v>
      </c>
      <c r="AA83" s="666">
        <f t="shared" si="66"/>
        <v>1.6425690336106327</v>
      </c>
      <c r="AB83" s="666">
        <f t="shared" si="66"/>
        <v>0.20223295901608682</v>
      </c>
      <c r="AC83" s="666">
        <f t="shared" si="66"/>
        <v>9.5619970513232719E-2</v>
      </c>
      <c r="AD83" s="666">
        <f t="shared" si="66"/>
        <v>202.51725042540639</v>
      </c>
      <c r="AE83" s="861">
        <f t="shared" si="66"/>
        <v>1.2371966737442273</v>
      </c>
      <c r="AF83" s="855">
        <f t="shared" si="66"/>
        <v>2.7515331168057506</v>
      </c>
      <c r="AG83" s="688">
        <f t="shared" si="66"/>
        <v>4.1581572695654581</v>
      </c>
      <c r="AH83" s="688">
        <f t="shared" si="66"/>
        <v>1.8342911245489237</v>
      </c>
      <c r="AI83" s="689">
        <f t="shared" si="66"/>
        <v>6.1522328748933514E-2</v>
      </c>
      <c r="AJ83" s="667">
        <f t="shared" si="66"/>
        <v>0</v>
      </c>
      <c r="AK83" s="851">
        <f t="shared" si="66"/>
        <v>0</v>
      </c>
      <c r="AL83" s="853">
        <f t="shared" si="66"/>
        <v>0</v>
      </c>
      <c r="AM83" s="461">
        <f t="shared" si="39"/>
        <v>10365.164482589433</v>
      </c>
      <c r="AN83" s="299">
        <f t="shared" si="40"/>
        <v>2230</v>
      </c>
      <c r="AO83" s="670">
        <f t="shared" si="40"/>
        <v>0</v>
      </c>
      <c r="AP83" s="671">
        <f t="shared" si="41"/>
        <v>82.294792552470611</v>
      </c>
      <c r="AQ83" s="692">
        <f t="shared" si="42"/>
        <v>2230</v>
      </c>
    </row>
    <row r="84" spans="2:43" ht="26.25" customHeight="1" thickBot="1" x14ac:dyDescent="0.25">
      <c r="B84" s="265" t="s">
        <v>53</v>
      </c>
      <c r="C84" s="82">
        <f t="shared" ref="C84:AL84" si="67">SUM(C72:C83)</f>
        <v>1780</v>
      </c>
      <c r="D84" s="82">
        <f t="shared" si="67"/>
        <v>8150</v>
      </c>
      <c r="E84" s="83">
        <f t="shared" si="67"/>
        <v>3037.2357057670852</v>
      </c>
      <c r="F84" s="83">
        <f t="shared" si="67"/>
        <v>11468.460062291402</v>
      </c>
      <c r="G84" s="83">
        <f t="shared" si="67"/>
        <v>0</v>
      </c>
      <c r="H84" s="83">
        <f t="shared" si="67"/>
        <v>17463.011454442938</v>
      </c>
      <c r="I84" s="83">
        <f t="shared" si="67"/>
        <v>0</v>
      </c>
      <c r="J84" s="83">
        <f>SUM(J72:J83)</f>
        <v>0</v>
      </c>
      <c r="K84" s="115">
        <f t="shared" si="67"/>
        <v>603.82331367705672</v>
      </c>
      <c r="L84" s="83">
        <f t="shared" si="67"/>
        <v>43.152802828311508</v>
      </c>
      <c r="M84" s="83">
        <f t="shared" si="67"/>
        <v>389.00240606010613</v>
      </c>
      <c r="N84" s="83">
        <f t="shared" si="67"/>
        <v>530</v>
      </c>
      <c r="O84" s="83">
        <f t="shared" si="67"/>
        <v>0</v>
      </c>
      <c r="P84" s="83">
        <f t="shared" si="67"/>
        <v>10380</v>
      </c>
      <c r="Q84" s="83">
        <f t="shared" si="67"/>
        <v>0</v>
      </c>
      <c r="R84" s="83">
        <f t="shared" si="67"/>
        <v>105.66604607602882</v>
      </c>
      <c r="S84" s="84">
        <f>SUM(S72:S83)</f>
        <v>19126.273278946981</v>
      </c>
      <c r="T84" s="769">
        <f t="shared" si="67"/>
        <v>257.23540247467258</v>
      </c>
      <c r="U84" s="772">
        <f t="shared" si="67"/>
        <v>379.11331850860051</v>
      </c>
      <c r="V84" s="530">
        <f t="shared" si="67"/>
        <v>0</v>
      </c>
      <c r="W84" s="85">
        <f t="shared" si="67"/>
        <v>2.3247340148578202</v>
      </c>
      <c r="X84" s="85">
        <f t="shared" si="67"/>
        <v>3.6698165528721205</v>
      </c>
      <c r="Y84" s="85">
        <f t="shared" si="67"/>
        <v>0.51447324191427923</v>
      </c>
      <c r="Z84" s="85">
        <f t="shared" si="67"/>
        <v>4.3879499175414898</v>
      </c>
      <c r="AA84" s="85">
        <f t="shared" si="67"/>
        <v>19.710828403327596</v>
      </c>
      <c r="AB84" s="85">
        <f t="shared" si="67"/>
        <v>2.4267955081930417</v>
      </c>
      <c r="AC84" s="85">
        <f t="shared" si="67"/>
        <v>1.1474396461587926</v>
      </c>
      <c r="AD84" s="85">
        <f t="shared" si="67"/>
        <v>208.20700510487671</v>
      </c>
      <c r="AE84" s="87">
        <f t="shared" si="67"/>
        <v>14.846360084930728</v>
      </c>
      <c r="AF84" s="183">
        <f t="shared" si="67"/>
        <v>33.018397401668999</v>
      </c>
      <c r="AG84" s="120">
        <f t="shared" si="67"/>
        <v>49.897887234785493</v>
      </c>
      <c r="AH84" s="419">
        <f t="shared" si="67"/>
        <v>22.011493494587082</v>
      </c>
      <c r="AI84" s="183">
        <f t="shared" si="67"/>
        <v>0.73826794498720194</v>
      </c>
      <c r="AJ84" s="530">
        <f t="shared" si="67"/>
        <v>0</v>
      </c>
      <c r="AK84" s="196">
        <f t="shared" si="67"/>
        <v>0</v>
      </c>
      <c r="AL84" s="598">
        <f t="shared" si="67"/>
        <v>0</v>
      </c>
      <c r="AM84" s="298">
        <f>SUM(C84:S84)+T84+U84+AJ84+AK84+AL84</f>
        <v>73712.973791073193</v>
      </c>
      <c r="AN84" s="324">
        <f>SUM(AN72:AN83)</f>
        <v>83410</v>
      </c>
      <c r="AO84" s="266">
        <f>SUM(AO72:AO83)</f>
        <v>0</v>
      </c>
      <c r="AP84" s="454">
        <f t="shared" si="41"/>
        <v>46.914192121318628</v>
      </c>
      <c r="AQ84" s="200">
        <f t="shared" si="42"/>
        <v>83410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8" spans="2:10" ht="16.5" x14ac:dyDescent="0.25">
      <c r="B108" s="1074" t="s">
        <v>62</v>
      </c>
      <c r="C108" s="1074"/>
      <c r="D108" s="1074"/>
      <c r="E108" s="1074"/>
      <c r="F108" s="1074"/>
      <c r="G108" s="1074"/>
      <c r="H108" s="1074"/>
      <c r="I108" s="1074"/>
      <c r="J108" s="1074"/>
    </row>
    <row r="109" spans="2:10" ht="16.5" x14ac:dyDescent="0.25">
      <c r="B109" s="1073" t="s">
        <v>63</v>
      </c>
      <c r="C109" s="1073"/>
      <c r="D109" s="1073"/>
      <c r="E109" s="1073"/>
      <c r="F109" s="1073"/>
      <c r="G109" s="1073"/>
      <c r="H109" s="1073"/>
      <c r="I109" s="1073"/>
      <c r="J109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9:J109"/>
    <mergeCell ref="B67:AQ67"/>
    <mergeCell ref="B68:AQ68"/>
    <mergeCell ref="B108:J108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verticalDpi="4" r:id="rId1"/>
  <drawing r:id="rId2"/>
  <legacyDrawing r:id="rId3"/>
  <oleObjects>
    <mc:AlternateContent xmlns:mc="http://schemas.openxmlformats.org/markup-compatibility/2006">
      <mc:Choice Requires="x14">
        <oleObject progId="Word.Document.8" shapeId="393217" r:id="rId4">
          <objectPr defaultSize="0" r:id="rId5">
            <anchor moveWithCells="1" sizeWithCells="1">
              <from>
                <xdr:col>1</xdr:col>
                <xdr:colOff>638175</xdr:colOff>
                <xdr:row>0</xdr:row>
                <xdr:rowOff>219075</xdr:rowOff>
              </from>
              <to>
                <xdr:col>2</xdr:col>
                <xdr:colOff>685800</xdr:colOff>
                <xdr:row>3</xdr:row>
                <xdr:rowOff>180975</xdr:rowOff>
              </to>
            </anchor>
          </objectPr>
        </oleObject>
      </mc:Choice>
      <mc:Fallback>
        <oleObject progId="Word.Document.8" shapeId="393217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Q85"/>
  <sheetViews>
    <sheetView topLeftCell="J46" zoomScale="78" zoomScaleNormal="78" workbookViewId="0">
      <selection activeCell="AM72" sqref="AM72:AM83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5.140625" style="1" bestFit="1" customWidth="1"/>
    <col min="4" max="4" width="15.140625" style="1" customWidth="1"/>
    <col min="5" max="5" width="12.7109375" style="1" customWidth="1"/>
    <col min="6" max="6" width="13.7109375" style="1" customWidth="1"/>
    <col min="7" max="7" width="17" style="1" customWidth="1"/>
    <col min="8" max="8" width="12.7109375" style="1" customWidth="1"/>
    <col min="9" max="9" width="13.140625" style="1" customWidth="1"/>
    <col min="10" max="10" width="12.7109375" style="1" customWidth="1"/>
    <col min="11" max="11" width="14.42578125" style="1" customWidth="1"/>
    <col min="12" max="13" width="12.7109375" style="1" customWidth="1"/>
    <col min="14" max="14" width="12.85546875" style="1" customWidth="1"/>
    <col min="15" max="15" width="13.85546875" style="1" customWidth="1"/>
    <col min="16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261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83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19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7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27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27250</v>
      </c>
      <c r="D8" s="98"/>
      <c r="E8" s="98">
        <v>3500</v>
      </c>
      <c r="F8" s="98">
        <v>9880</v>
      </c>
      <c r="G8" s="98">
        <v>5520</v>
      </c>
      <c r="H8" s="98">
        <v>9370</v>
      </c>
      <c r="I8" s="326"/>
      <c r="J8" s="609"/>
      <c r="K8" s="609">
        <v>280</v>
      </c>
      <c r="L8" s="326"/>
      <c r="M8" s="98">
        <v>470</v>
      </c>
      <c r="N8" s="98">
        <v>950</v>
      </c>
      <c r="O8" s="326"/>
      <c r="P8" s="98">
        <v>9910</v>
      </c>
      <c r="Q8" s="98">
        <v>60</v>
      </c>
      <c r="R8" s="98">
        <f>SUM(AF8:AI8)</f>
        <v>500</v>
      </c>
      <c r="S8" s="296">
        <v>1070</v>
      </c>
      <c r="T8" s="776">
        <f>SUM(V8:AE8)</f>
        <v>46</v>
      </c>
      <c r="U8" s="785">
        <v>0</v>
      </c>
      <c r="V8" s="467">
        <v>0</v>
      </c>
      <c r="W8" s="478">
        <v>0</v>
      </c>
      <c r="X8" s="478">
        <v>46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>
        <v>0</v>
      </c>
      <c r="AG8" s="98">
        <v>500</v>
      </c>
      <c r="AH8" s="98">
        <v>0</v>
      </c>
      <c r="AI8" s="758">
        <v>0</v>
      </c>
      <c r="AJ8" s="496">
        <v>0</v>
      </c>
      <c r="AK8" s="473">
        <v>0</v>
      </c>
      <c r="AL8" s="474">
        <v>0</v>
      </c>
      <c r="AM8" s="460">
        <f t="shared" ref="AM8:AM20" si="0">SUM(C8:S8)+T8+U8+AJ8+AK8+AL8</f>
        <v>68806</v>
      </c>
      <c r="AN8" s="299">
        <v>28440</v>
      </c>
      <c r="AO8" s="281">
        <v>0</v>
      </c>
      <c r="AP8" s="14">
        <f t="shared" ref="AP8:AP20" si="1">(AM8*100)/(AM8+AQ8)</f>
        <v>70.754581165292151</v>
      </c>
      <c r="AQ8" s="550">
        <f t="shared" ref="AQ8:AQ20" si="2">AN8+AO8</f>
        <v>28440</v>
      </c>
    </row>
    <row r="9" spans="2:43" ht="26.25" customHeight="1" x14ac:dyDescent="0.2">
      <c r="B9" s="151" t="s">
        <v>42</v>
      </c>
      <c r="C9" s="18">
        <v>19690</v>
      </c>
      <c r="D9" s="98"/>
      <c r="E9" s="18">
        <v>3730</v>
      </c>
      <c r="F9" s="18">
        <v>8980</v>
      </c>
      <c r="G9" s="18">
        <v>3730</v>
      </c>
      <c r="H9" s="18">
        <v>9640</v>
      </c>
      <c r="I9" s="277"/>
      <c r="J9" s="609"/>
      <c r="K9" s="609">
        <v>220</v>
      </c>
      <c r="L9" s="277"/>
      <c r="M9" s="98">
        <v>250</v>
      </c>
      <c r="N9" s="18">
        <v>760</v>
      </c>
      <c r="O9" s="277"/>
      <c r="P9" s="18">
        <v>9590</v>
      </c>
      <c r="Q9" s="18">
        <v>100</v>
      </c>
      <c r="R9" s="18">
        <f t="shared" ref="R9:R19" si="3">SUM(AF9:AI9)</f>
        <v>450</v>
      </c>
      <c r="S9" s="20">
        <v>1400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>
        <v>0</v>
      </c>
      <c r="AG9" s="498">
        <v>450</v>
      </c>
      <c r="AH9" s="498">
        <v>0</v>
      </c>
      <c r="AI9" s="522">
        <v>0</v>
      </c>
      <c r="AJ9" s="77"/>
      <c r="AK9" s="78"/>
      <c r="AL9" s="188">
        <v>0</v>
      </c>
      <c r="AM9" s="22">
        <f t="shared" si="0"/>
        <v>58540</v>
      </c>
      <c r="AN9" s="101">
        <v>24540</v>
      </c>
      <c r="AO9" s="24">
        <v>0</v>
      </c>
      <c r="AP9" s="25">
        <f t="shared" si="1"/>
        <v>70.462205103514691</v>
      </c>
      <c r="AQ9" s="301">
        <f t="shared" si="2"/>
        <v>24540</v>
      </c>
    </row>
    <row r="10" spans="2:43" ht="26.25" customHeight="1" x14ac:dyDescent="0.2">
      <c r="B10" s="152" t="s">
        <v>43</v>
      </c>
      <c r="C10" s="18">
        <v>19980</v>
      </c>
      <c r="D10" s="98"/>
      <c r="E10" s="18">
        <v>9760</v>
      </c>
      <c r="F10" s="18">
        <v>8880</v>
      </c>
      <c r="G10" s="18">
        <v>4890</v>
      </c>
      <c r="H10" s="18">
        <v>16040</v>
      </c>
      <c r="I10" s="19"/>
      <c r="J10" s="609"/>
      <c r="K10" s="609">
        <v>110</v>
      </c>
      <c r="L10" s="277"/>
      <c r="M10" s="98">
        <v>1890</v>
      </c>
      <c r="N10" s="18">
        <v>990</v>
      </c>
      <c r="O10" s="277"/>
      <c r="P10" s="18">
        <v>9170</v>
      </c>
      <c r="Q10" s="18">
        <v>60</v>
      </c>
      <c r="R10" s="18">
        <f t="shared" si="3"/>
        <v>410</v>
      </c>
      <c r="S10" s="20">
        <v>1550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>
        <v>0</v>
      </c>
      <c r="AG10" s="498">
        <v>410</v>
      </c>
      <c r="AH10" s="498">
        <v>0</v>
      </c>
      <c r="AI10" s="522">
        <v>0</v>
      </c>
      <c r="AJ10" s="181"/>
      <c r="AK10" s="110"/>
      <c r="AL10" s="189">
        <v>0</v>
      </c>
      <c r="AM10" s="22">
        <f t="shared" si="0"/>
        <v>73730</v>
      </c>
      <c r="AN10" s="101">
        <v>25610</v>
      </c>
      <c r="AO10" s="24">
        <v>0</v>
      </c>
      <c r="AP10" s="25">
        <f t="shared" si="1"/>
        <v>74.219851016710294</v>
      </c>
      <c r="AQ10" s="301">
        <f t="shared" si="2"/>
        <v>25610</v>
      </c>
    </row>
    <row r="11" spans="2:43" ht="26.25" customHeight="1" x14ac:dyDescent="0.2">
      <c r="B11" s="152" t="s">
        <v>44</v>
      </c>
      <c r="C11" s="18">
        <v>18870</v>
      </c>
      <c r="D11" s="98"/>
      <c r="E11" s="18">
        <v>9000</v>
      </c>
      <c r="F11" s="18">
        <v>9060</v>
      </c>
      <c r="G11" s="18">
        <v>3970</v>
      </c>
      <c r="H11" s="18">
        <v>8980</v>
      </c>
      <c r="I11" s="19"/>
      <c r="J11" s="609"/>
      <c r="K11" s="609">
        <v>60</v>
      </c>
      <c r="L11" s="277"/>
      <c r="M11" s="98">
        <v>760</v>
      </c>
      <c r="N11" s="18">
        <v>1040</v>
      </c>
      <c r="O11" s="277"/>
      <c r="P11" s="18">
        <v>9570</v>
      </c>
      <c r="Q11" s="18">
        <v>100</v>
      </c>
      <c r="R11" s="18">
        <f t="shared" si="3"/>
        <v>270</v>
      </c>
      <c r="S11" s="462">
        <v>830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>
        <v>0</v>
      </c>
      <c r="AG11" s="498">
        <v>270</v>
      </c>
      <c r="AH11" s="498">
        <v>0</v>
      </c>
      <c r="AI11" s="522">
        <v>0</v>
      </c>
      <c r="AJ11" s="181"/>
      <c r="AK11" s="110"/>
      <c r="AL11" s="189">
        <v>0</v>
      </c>
      <c r="AM11" s="22">
        <f t="shared" si="0"/>
        <v>62510</v>
      </c>
      <c r="AN11" s="102">
        <v>26700</v>
      </c>
      <c r="AO11" s="24">
        <v>0</v>
      </c>
      <c r="AP11" s="25">
        <f t="shared" si="1"/>
        <v>70.070619885663049</v>
      </c>
      <c r="AQ11" s="301">
        <f t="shared" si="2"/>
        <v>26700</v>
      </c>
    </row>
    <row r="12" spans="2:43" ht="26.25" customHeight="1" x14ac:dyDescent="0.2">
      <c r="B12" s="153" t="s">
        <v>45</v>
      </c>
      <c r="C12" s="334">
        <v>22610</v>
      </c>
      <c r="D12" s="18"/>
      <c r="E12" s="334">
        <v>15040</v>
      </c>
      <c r="F12" s="334">
        <v>8560</v>
      </c>
      <c r="G12" s="18">
        <v>5140</v>
      </c>
      <c r="H12" s="18">
        <v>16460</v>
      </c>
      <c r="I12" s="277"/>
      <c r="J12" s="609"/>
      <c r="K12" s="609">
        <v>60</v>
      </c>
      <c r="L12" s="612"/>
      <c r="M12" s="98">
        <v>160</v>
      </c>
      <c r="N12" s="334">
        <v>1450</v>
      </c>
      <c r="O12" s="612"/>
      <c r="P12" s="18">
        <v>15100</v>
      </c>
      <c r="Q12" s="18">
        <v>0</v>
      </c>
      <c r="R12" s="18">
        <f t="shared" si="3"/>
        <v>270</v>
      </c>
      <c r="S12" s="20">
        <v>390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>
        <v>0</v>
      </c>
      <c r="AG12" s="498">
        <v>270</v>
      </c>
      <c r="AH12" s="498">
        <v>0</v>
      </c>
      <c r="AI12" s="522">
        <v>0</v>
      </c>
      <c r="AJ12" s="77"/>
      <c r="AK12" s="78"/>
      <c r="AL12" s="188">
        <v>0</v>
      </c>
      <c r="AM12" s="22">
        <f t="shared" si="0"/>
        <v>85240</v>
      </c>
      <c r="AN12" s="102">
        <v>38460</v>
      </c>
      <c r="AO12" s="24">
        <v>0</v>
      </c>
      <c r="AP12" s="25">
        <f t="shared" si="1"/>
        <v>68.908649959579634</v>
      </c>
      <c r="AQ12" s="301">
        <f t="shared" si="2"/>
        <v>38460</v>
      </c>
    </row>
    <row r="13" spans="2:43" ht="26.25" customHeight="1" x14ac:dyDescent="0.2">
      <c r="B13" s="151" t="s">
        <v>46</v>
      </c>
      <c r="C13" s="18">
        <v>20210</v>
      </c>
      <c r="D13" s="18"/>
      <c r="E13" s="18">
        <v>13600</v>
      </c>
      <c r="F13" s="18">
        <v>9440</v>
      </c>
      <c r="G13" s="18">
        <v>5510</v>
      </c>
      <c r="H13" s="18">
        <v>7780</v>
      </c>
      <c r="I13" s="277"/>
      <c r="J13" s="610"/>
      <c r="K13" s="610">
        <v>120</v>
      </c>
      <c r="L13" s="277"/>
      <c r="M13" s="18">
        <v>170</v>
      </c>
      <c r="N13" s="18">
        <v>1180</v>
      </c>
      <c r="O13" s="277"/>
      <c r="P13" s="18">
        <v>11420</v>
      </c>
      <c r="Q13" s="18">
        <v>250</v>
      </c>
      <c r="R13" s="18">
        <f t="shared" si="3"/>
        <v>220</v>
      </c>
      <c r="S13" s="462">
        <v>410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>
        <v>0</v>
      </c>
      <c r="AG13" s="498">
        <v>220</v>
      </c>
      <c r="AH13" s="498">
        <v>0</v>
      </c>
      <c r="AI13" s="522">
        <v>0</v>
      </c>
      <c r="AJ13" s="77"/>
      <c r="AK13" s="78"/>
      <c r="AL13" s="188">
        <v>0</v>
      </c>
      <c r="AM13" s="22">
        <f t="shared" si="0"/>
        <v>70310</v>
      </c>
      <c r="AN13" s="103">
        <v>29030</v>
      </c>
      <c r="AO13" s="31">
        <v>0</v>
      </c>
      <c r="AP13" s="32">
        <f t="shared" si="1"/>
        <v>70.777129051741497</v>
      </c>
      <c r="AQ13" s="620">
        <f t="shared" si="2"/>
        <v>29030</v>
      </c>
    </row>
    <row r="14" spans="2:43" ht="26.25" customHeight="1" x14ac:dyDescent="0.2">
      <c r="B14" s="152" t="s">
        <v>47</v>
      </c>
      <c r="C14" s="18">
        <v>18820</v>
      </c>
      <c r="D14" s="18"/>
      <c r="E14" s="18">
        <v>9460</v>
      </c>
      <c r="F14" s="18">
        <v>13960</v>
      </c>
      <c r="G14" s="18">
        <v>5880</v>
      </c>
      <c r="H14" s="18">
        <v>17380</v>
      </c>
      <c r="I14" s="277"/>
      <c r="J14" s="610"/>
      <c r="K14" s="610">
        <v>280</v>
      </c>
      <c r="L14" s="277"/>
      <c r="M14" s="18">
        <v>1000</v>
      </c>
      <c r="N14" s="18">
        <v>1360</v>
      </c>
      <c r="O14" s="277"/>
      <c r="P14" s="18">
        <v>8320</v>
      </c>
      <c r="Q14" s="18">
        <v>0</v>
      </c>
      <c r="R14" s="18">
        <f t="shared" si="3"/>
        <v>160</v>
      </c>
      <c r="S14" s="20">
        <v>920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>
        <v>0</v>
      </c>
      <c r="AG14" s="498">
        <v>160</v>
      </c>
      <c r="AH14" s="498">
        <v>0</v>
      </c>
      <c r="AI14" s="522">
        <v>0</v>
      </c>
      <c r="AJ14" s="77"/>
      <c r="AK14" s="78"/>
      <c r="AL14" s="188">
        <v>0</v>
      </c>
      <c r="AM14" s="22">
        <f t="shared" si="0"/>
        <v>77540</v>
      </c>
      <c r="AN14" s="23">
        <v>25810</v>
      </c>
      <c r="AO14" s="24">
        <v>0</v>
      </c>
      <c r="AP14" s="25">
        <f t="shared" si="1"/>
        <v>75.026608611514277</v>
      </c>
      <c r="AQ14" s="301">
        <f t="shared" si="2"/>
        <v>25810</v>
      </c>
    </row>
    <row r="15" spans="2:43" ht="26.25" customHeight="1" x14ac:dyDescent="0.2">
      <c r="B15" s="151" t="s">
        <v>48</v>
      </c>
      <c r="C15" s="18">
        <v>24060</v>
      </c>
      <c r="D15" s="18"/>
      <c r="E15" s="18">
        <v>14020</v>
      </c>
      <c r="F15" s="18">
        <v>7320</v>
      </c>
      <c r="G15" s="18">
        <v>3370</v>
      </c>
      <c r="H15" s="18">
        <v>9170</v>
      </c>
      <c r="I15" s="277"/>
      <c r="J15" s="610"/>
      <c r="K15" s="610">
        <v>300</v>
      </c>
      <c r="L15" s="608"/>
      <c r="M15" s="18">
        <v>370</v>
      </c>
      <c r="N15" s="18">
        <v>1150</v>
      </c>
      <c r="O15" s="608"/>
      <c r="P15" s="18">
        <v>8200</v>
      </c>
      <c r="Q15" s="18">
        <v>200</v>
      </c>
      <c r="R15" s="18">
        <f t="shared" si="3"/>
        <v>320</v>
      </c>
      <c r="S15" s="20">
        <v>1160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>
        <v>0</v>
      </c>
      <c r="AG15" s="498">
        <v>320</v>
      </c>
      <c r="AH15" s="498">
        <v>0</v>
      </c>
      <c r="AI15" s="522">
        <v>0</v>
      </c>
      <c r="AJ15" s="77"/>
      <c r="AK15" s="78"/>
      <c r="AL15" s="188">
        <v>0</v>
      </c>
      <c r="AM15" s="22">
        <f t="shared" si="0"/>
        <v>69640</v>
      </c>
      <c r="AN15" s="23">
        <v>22960</v>
      </c>
      <c r="AO15" s="24">
        <v>0</v>
      </c>
      <c r="AP15" s="25">
        <f t="shared" si="1"/>
        <v>75.205183585313179</v>
      </c>
      <c r="AQ15" s="301">
        <f t="shared" si="2"/>
        <v>22960</v>
      </c>
    </row>
    <row r="16" spans="2:43" ht="26.25" customHeight="1" x14ac:dyDescent="0.2">
      <c r="B16" s="152" t="s">
        <v>49</v>
      </c>
      <c r="C16" s="18">
        <v>21130</v>
      </c>
      <c r="D16" s="18"/>
      <c r="E16" s="18">
        <v>10830</v>
      </c>
      <c r="F16" s="18">
        <v>5620</v>
      </c>
      <c r="G16" s="18">
        <v>1735</v>
      </c>
      <c r="H16" s="18">
        <v>16060</v>
      </c>
      <c r="I16" s="277"/>
      <c r="J16" s="610"/>
      <c r="K16" s="610">
        <v>260</v>
      </c>
      <c r="L16" s="608"/>
      <c r="M16" s="18">
        <v>650</v>
      </c>
      <c r="N16" s="18">
        <v>1930</v>
      </c>
      <c r="O16" s="608"/>
      <c r="P16" s="18">
        <v>8800</v>
      </c>
      <c r="Q16" s="18">
        <v>120</v>
      </c>
      <c r="R16" s="18">
        <f t="shared" si="3"/>
        <v>290</v>
      </c>
      <c r="S16" s="20">
        <v>920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>
        <v>0</v>
      </c>
      <c r="AG16" s="498">
        <v>290</v>
      </c>
      <c r="AH16" s="498">
        <v>0</v>
      </c>
      <c r="AI16" s="522">
        <v>0</v>
      </c>
      <c r="AJ16" s="77"/>
      <c r="AK16" s="78"/>
      <c r="AL16" s="188">
        <v>0</v>
      </c>
      <c r="AM16" s="22">
        <f t="shared" si="0"/>
        <v>68345</v>
      </c>
      <c r="AN16" s="23">
        <v>23290</v>
      </c>
      <c r="AO16" s="24">
        <v>0</v>
      </c>
      <c r="AP16" s="25">
        <f t="shared" si="1"/>
        <v>74.5839471817537</v>
      </c>
      <c r="AQ16" s="301">
        <f t="shared" si="2"/>
        <v>23290</v>
      </c>
    </row>
    <row r="17" spans="2:43" ht="26.25" customHeight="1" x14ac:dyDescent="0.2">
      <c r="B17" s="152" t="s">
        <v>50</v>
      </c>
      <c r="C17" s="18">
        <v>24260</v>
      </c>
      <c r="D17" s="18"/>
      <c r="E17" s="18">
        <v>10790</v>
      </c>
      <c r="F17" s="18">
        <v>10280</v>
      </c>
      <c r="G17" s="18">
        <v>2270</v>
      </c>
      <c r="H17" s="18">
        <v>8230</v>
      </c>
      <c r="I17" s="277"/>
      <c r="J17" s="610"/>
      <c r="K17" s="610">
        <v>50</v>
      </c>
      <c r="L17" s="608"/>
      <c r="M17" s="18">
        <v>160</v>
      </c>
      <c r="N17" s="18">
        <v>1460</v>
      </c>
      <c r="O17" s="608"/>
      <c r="P17" s="18">
        <v>13320</v>
      </c>
      <c r="Q17" s="18">
        <v>0</v>
      </c>
      <c r="R17" s="18">
        <f t="shared" si="3"/>
        <v>460</v>
      </c>
      <c r="S17" s="20">
        <v>1610</v>
      </c>
      <c r="T17" s="777">
        <f t="shared" si="4"/>
        <v>74</v>
      </c>
      <c r="U17" s="786"/>
      <c r="V17" s="297"/>
      <c r="W17" s="76"/>
      <c r="X17" s="76">
        <v>74</v>
      </c>
      <c r="Y17" s="76"/>
      <c r="Z17" s="76"/>
      <c r="AA17" s="76"/>
      <c r="AB17" s="76"/>
      <c r="AC17" s="76"/>
      <c r="AD17" s="76"/>
      <c r="AE17" s="511"/>
      <c r="AF17" s="521">
        <v>0</v>
      </c>
      <c r="AG17" s="498">
        <v>460</v>
      </c>
      <c r="AH17" s="498">
        <v>0</v>
      </c>
      <c r="AI17" s="522">
        <v>0</v>
      </c>
      <c r="AJ17" s="77"/>
      <c r="AK17" s="78"/>
      <c r="AL17" s="188">
        <v>0</v>
      </c>
      <c r="AM17" s="22">
        <f t="shared" si="0"/>
        <v>72964</v>
      </c>
      <c r="AN17" s="23">
        <v>37785</v>
      </c>
      <c r="AO17" s="24">
        <v>0</v>
      </c>
      <c r="AP17" s="25">
        <f t="shared" si="1"/>
        <v>65.882310449755749</v>
      </c>
      <c r="AQ17" s="301">
        <f t="shared" si="2"/>
        <v>37785</v>
      </c>
    </row>
    <row r="18" spans="2:43" ht="26.25" customHeight="1" x14ac:dyDescent="0.2">
      <c r="B18" s="151" t="s">
        <v>51</v>
      </c>
      <c r="C18" s="18">
        <v>20030</v>
      </c>
      <c r="D18" s="18"/>
      <c r="E18" s="18">
        <v>8540</v>
      </c>
      <c r="F18" s="18">
        <v>8600</v>
      </c>
      <c r="G18" s="18">
        <v>2900</v>
      </c>
      <c r="H18" s="18">
        <v>15320</v>
      </c>
      <c r="I18" s="277"/>
      <c r="J18" s="610"/>
      <c r="K18" s="610">
        <v>200</v>
      </c>
      <c r="L18" s="608"/>
      <c r="M18" s="18">
        <v>400</v>
      </c>
      <c r="N18" s="18">
        <v>1040</v>
      </c>
      <c r="O18" s="608"/>
      <c r="P18" s="18">
        <v>8820</v>
      </c>
      <c r="Q18" s="18">
        <v>100</v>
      </c>
      <c r="R18" s="18">
        <f t="shared" si="3"/>
        <v>490</v>
      </c>
      <c r="S18" s="20">
        <v>1590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>
        <v>0</v>
      </c>
      <c r="AG18" s="498">
        <v>490</v>
      </c>
      <c r="AH18" s="498">
        <v>0</v>
      </c>
      <c r="AI18" s="522">
        <v>0</v>
      </c>
      <c r="AJ18" s="480"/>
      <c r="AK18" s="99"/>
      <c r="AL18" s="204">
        <v>0</v>
      </c>
      <c r="AM18" s="22">
        <f t="shared" si="0"/>
        <v>68030</v>
      </c>
      <c r="AN18" s="23">
        <v>25970</v>
      </c>
      <c r="AO18" s="24">
        <v>0</v>
      </c>
      <c r="AP18" s="25">
        <f t="shared" si="1"/>
        <v>72.372340425531917</v>
      </c>
      <c r="AQ18" s="301">
        <f t="shared" si="2"/>
        <v>25970</v>
      </c>
    </row>
    <row r="19" spans="2:43" ht="26.25" customHeight="1" thickBot="1" x14ac:dyDescent="0.25">
      <c r="B19" s="154" t="s">
        <v>52</v>
      </c>
      <c r="C19" s="79">
        <v>19140</v>
      </c>
      <c r="D19" s="79">
        <v>67920</v>
      </c>
      <c r="E19" s="79">
        <v>3790</v>
      </c>
      <c r="F19" s="79">
        <v>9760</v>
      </c>
      <c r="G19" s="79">
        <v>6480</v>
      </c>
      <c r="H19" s="79">
        <v>8060</v>
      </c>
      <c r="I19" s="327"/>
      <c r="J19" s="611"/>
      <c r="K19" s="611">
        <v>170</v>
      </c>
      <c r="L19" s="327"/>
      <c r="M19" s="79">
        <v>330</v>
      </c>
      <c r="N19" s="79">
        <v>580</v>
      </c>
      <c r="O19" s="327"/>
      <c r="P19" s="79">
        <v>8020</v>
      </c>
      <c r="Q19" s="79">
        <v>120</v>
      </c>
      <c r="R19" s="79">
        <f t="shared" si="3"/>
        <v>710</v>
      </c>
      <c r="S19" s="80">
        <v>510</v>
      </c>
      <c r="T19" s="782">
        <f t="shared" si="4"/>
        <v>46</v>
      </c>
      <c r="U19" s="787"/>
      <c r="V19" s="322"/>
      <c r="W19" s="81"/>
      <c r="X19" s="81">
        <v>46</v>
      </c>
      <c r="Y19" s="81"/>
      <c r="Z19" s="81"/>
      <c r="AA19" s="81"/>
      <c r="AB19" s="81"/>
      <c r="AC19" s="81"/>
      <c r="AD19" s="81"/>
      <c r="AE19" s="545"/>
      <c r="AF19" s="551">
        <v>0</v>
      </c>
      <c r="AG19" s="499">
        <v>710</v>
      </c>
      <c r="AH19" s="499">
        <v>0</v>
      </c>
      <c r="AI19" s="552">
        <v>0</v>
      </c>
      <c r="AJ19" s="481"/>
      <c r="AK19" s="192"/>
      <c r="AL19" s="187">
        <v>0</v>
      </c>
      <c r="AM19" s="460">
        <f t="shared" si="0"/>
        <v>125636</v>
      </c>
      <c r="AN19" s="193">
        <v>25500</v>
      </c>
      <c r="AO19" s="194">
        <v>0</v>
      </c>
      <c r="AP19" s="33">
        <f t="shared" si="1"/>
        <v>83.127778954054619</v>
      </c>
      <c r="AQ19" s="323">
        <f t="shared" si="2"/>
        <v>25500</v>
      </c>
    </row>
    <row r="20" spans="2:43" ht="26.25" customHeight="1" thickBot="1" x14ac:dyDescent="0.25">
      <c r="B20" s="179" t="s">
        <v>53</v>
      </c>
      <c r="C20" s="82">
        <f t="shared" ref="C20:AO20" si="5">SUM(C8:C19)</f>
        <v>256050</v>
      </c>
      <c r="D20" s="82">
        <f t="shared" si="5"/>
        <v>67920</v>
      </c>
      <c r="E20" s="83">
        <f t="shared" si="5"/>
        <v>112060</v>
      </c>
      <c r="F20" s="83">
        <f t="shared" si="5"/>
        <v>110340</v>
      </c>
      <c r="G20" s="83">
        <f t="shared" si="5"/>
        <v>51395</v>
      </c>
      <c r="H20" s="83">
        <f t="shared" si="5"/>
        <v>142490</v>
      </c>
      <c r="I20" s="195">
        <f t="shared" si="5"/>
        <v>0</v>
      </c>
      <c r="J20" s="83">
        <f>SUM(J8:J19)</f>
        <v>0</v>
      </c>
      <c r="K20" s="83">
        <f t="shared" si="5"/>
        <v>2110</v>
      </c>
      <c r="L20" s="328">
        <f t="shared" si="5"/>
        <v>0</v>
      </c>
      <c r="M20" s="83">
        <f t="shared" si="5"/>
        <v>6610</v>
      </c>
      <c r="N20" s="83">
        <f t="shared" si="5"/>
        <v>13890</v>
      </c>
      <c r="O20" s="328">
        <f t="shared" si="5"/>
        <v>0</v>
      </c>
      <c r="P20" s="83">
        <f t="shared" si="5"/>
        <v>120240</v>
      </c>
      <c r="Q20" s="83">
        <f t="shared" si="5"/>
        <v>1110</v>
      </c>
      <c r="R20" s="83">
        <f t="shared" si="5"/>
        <v>4550</v>
      </c>
      <c r="S20" s="84">
        <f>SUM(S8:S19)</f>
        <v>12360</v>
      </c>
      <c r="T20" s="791">
        <f t="shared" si="5"/>
        <v>166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166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4550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901291</v>
      </c>
      <c r="AN20" s="198">
        <f t="shared" si="5"/>
        <v>334095</v>
      </c>
      <c r="AO20" s="199">
        <f t="shared" si="5"/>
        <v>0</v>
      </c>
      <c r="AP20" s="37">
        <f t="shared" si="1"/>
        <v>72.956225827393226</v>
      </c>
      <c r="AQ20" s="200">
        <f t="shared" si="2"/>
        <v>334095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2023 -MATHI.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83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Foglio2!D23</f>
        <v>0</v>
      </c>
      <c r="D29" s="340"/>
      <c r="E29" s="215">
        <f>Foglio2!E23</f>
        <v>3624.2849287245776</v>
      </c>
      <c r="F29" s="215">
        <f>Foglio2!F23</f>
        <v>843.21326717967474</v>
      </c>
      <c r="G29" s="329">
        <f>Foglio2!G23</f>
        <v>0</v>
      </c>
      <c r="H29" s="329">
        <f>Foglio2!H23</f>
        <v>354.77535375644146</v>
      </c>
      <c r="I29" s="329">
        <f>Foglio2!I23</f>
        <v>0</v>
      </c>
      <c r="J29" s="277">
        <f>Foglio2!J23</f>
        <v>0</v>
      </c>
      <c r="K29" s="215">
        <f>Foglio2!K23</f>
        <v>503.21192913630989</v>
      </c>
      <c r="L29" s="215">
        <f>Foglio2!L23</f>
        <v>463.76480974078862</v>
      </c>
      <c r="M29" s="215">
        <f>Foglio2!M23</f>
        <v>4180.6236214351838</v>
      </c>
      <c r="N29" s="215">
        <f>Foglio2!N23</f>
        <v>0</v>
      </c>
      <c r="O29" s="215">
        <f>Foglio2!O23</f>
        <v>0</v>
      </c>
      <c r="P29" s="329">
        <f>Foglio2!P23</f>
        <v>0</v>
      </c>
      <c r="Q29" s="329">
        <f>Foglio2!Q23</f>
        <v>0</v>
      </c>
      <c r="R29" s="215">
        <f>Foglio2!S23</f>
        <v>1135.597007440741</v>
      </c>
      <c r="S29" s="619">
        <f>Foglio2!T23</f>
        <v>6945.5234563527438</v>
      </c>
      <c r="T29" s="842">
        <f t="shared" ref="T29:T34" si="6">SUM(V29:AE29)</f>
        <v>593.61696670178344</v>
      </c>
      <c r="U29" s="437">
        <f>Foglio2!V23</f>
        <v>4074.3452222062674</v>
      </c>
      <c r="V29" s="844">
        <f>Foglio2!W23</f>
        <v>0</v>
      </c>
      <c r="W29" s="489">
        <f>Foglio2!X23</f>
        <v>24.984004686507674</v>
      </c>
      <c r="X29" s="489">
        <f>Foglio2!Y23</f>
        <v>39.439657771423818</v>
      </c>
      <c r="Y29" s="489">
        <f>Foglio2!Z23</f>
        <v>5.5290634562574974</v>
      </c>
      <c r="Z29" s="489">
        <f>Foglio2!AA23</f>
        <v>47.157464296285269</v>
      </c>
      <c r="AA29" s="489">
        <f>Foglio2!AB23</f>
        <v>211.8330209203755</v>
      </c>
      <c r="AB29" s="489">
        <f>Foglio2!AC23</f>
        <v>26.080863428842161</v>
      </c>
      <c r="AC29" s="489">
        <f>Foglio2!AD23</f>
        <v>12.331577425157297</v>
      </c>
      <c r="AD29" s="489">
        <f>Foglio2!AE23</f>
        <v>66.706919431770629</v>
      </c>
      <c r="AE29" s="845">
        <f>Foglio2!AF23</f>
        <v>159.55439528516351</v>
      </c>
      <c r="AF29" s="434">
        <f>Foglio2!AG23</f>
        <v>354.84996999741662</v>
      </c>
      <c r="AG29" s="215">
        <f>Foglio2!AH23</f>
        <v>536.25448784813216</v>
      </c>
      <c r="AH29" s="215">
        <f>Foglio2!AI23</f>
        <v>236.55835597150278</v>
      </c>
      <c r="AI29" s="619">
        <f>Foglio2!AJ23</f>
        <v>7.934193623689346</v>
      </c>
      <c r="AJ29" s="606"/>
      <c r="AK29" s="753"/>
      <c r="AL29" s="847"/>
      <c r="AM29" s="55">
        <f t="shared" ref="AM29:AM41" si="7">SUM(C29:S29)+T29+U29+AJ29+AK29+AL29</f>
        <v>22718.95656267451</v>
      </c>
      <c r="AN29" s="222">
        <v>0</v>
      </c>
      <c r="AO29" s="223">
        <v>0</v>
      </c>
      <c r="AP29" s="58">
        <f>(AM29*100)/(AM29+AQ29)</f>
        <v>100</v>
      </c>
      <c r="AQ29" s="652">
        <f>AN29+AO29</f>
        <v>0</v>
      </c>
    </row>
    <row r="30" spans="2:43" ht="26.25" customHeight="1" x14ac:dyDescent="0.2">
      <c r="B30" s="151" t="s">
        <v>42</v>
      </c>
      <c r="C30" s="340">
        <f t="shared" ref="C30:C35" si="8">C29</f>
        <v>0</v>
      </c>
      <c r="D30" s="340"/>
      <c r="E30" s="434">
        <f t="shared" ref="E30:Q32" si="9">E29</f>
        <v>3624.2849287245776</v>
      </c>
      <c r="F30" s="434">
        <f t="shared" si="9"/>
        <v>843.21326717967474</v>
      </c>
      <c r="G30" s="340">
        <f t="shared" si="9"/>
        <v>0</v>
      </c>
      <c r="H30" s="340">
        <f t="shared" si="9"/>
        <v>354.77535375644146</v>
      </c>
      <c r="I30" s="340">
        <f t="shared" si="9"/>
        <v>0</v>
      </c>
      <c r="J30" s="19">
        <f t="shared" si="9"/>
        <v>0</v>
      </c>
      <c r="K30" s="434">
        <f t="shared" si="9"/>
        <v>503.21192913630989</v>
      </c>
      <c r="L30" s="434">
        <f t="shared" si="9"/>
        <v>463.76480974078862</v>
      </c>
      <c r="M30" s="434">
        <f t="shared" si="9"/>
        <v>4180.6236214351838</v>
      </c>
      <c r="N30" s="434">
        <f t="shared" si="9"/>
        <v>0</v>
      </c>
      <c r="O30" s="434">
        <f t="shared" si="9"/>
        <v>0</v>
      </c>
      <c r="P30" s="340">
        <f t="shared" si="9"/>
        <v>0</v>
      </c>
      <c r="Q30" s="340">
        <f t="shared" si="9"/>
        <v>0</v>
      </c>
      <c r="R30" s="215">
        <f t="shared" ref="R30:R35" si="10">SUM(AF30:AI30)</f>
        <v>1135.597007440741</v>
      </c>
      <c r="S30" s="437">
        <f t="shared" ref="S30:S35" si="11">S29</f>
        <v>6945.5234563527438</v>
      </c>
      <c r="T30" s="842">
        <f t="shared" si="6"/>
        <v>593.61696670178344</v>
      </c>
      <c r="U30" s="437">
        <f t="shared" ref="U30:AI32" si="12">U29</f>
        <v>4074.3452222062674</v>
      </c>
      <c r="V30" s="844">
        <f t="shared" si="12"/>
        <v>0</v>
      </c>
      <c r="W30" s="433">
        <f t="shared" si="12"/>
        <v>24.984004686507674</v>
      </c>
      <c r="X30" s="433">
        <f t="shared" si="12"/>
        <v>39.439657771423818</v>
      </c>
      <c r="Y30" s="433">
        <f t="shared" si="12"/>
        <v>5.5290634562574974</v>
      </c>
      <c r="Z30" s="433">
        <f t="shared" si="12"/>
        <v>47.157464296285269</v>
      </c>
      <c r="AA30" s="433">
        <f t="shared" si="12"/>
        <v>211.8330209203755</v>
      </c>
      <c r="AB30" s="433">
        <f t="shared" si="12"/>
        <v>26.080863428842161</v>
      </c>
      <c r="AC30" s="433">
        <f t="shared" si="12"/>
        <v>12.331577425157297</v>
      </c>
      <c r="AD30" s="433">
        <f t="shared" si="12"/>
        <v>66.706919431770629</v>
      </c>
      <c r="AE30" s="846">
        <f t="shared" si="12"/>
        <v>159.55439528516351</v>
      </c>
      <c r="AF30" s="434">
        <f t="shared" si="12"/>
        <v>354.84996999741662</v>
      </c>
      <c r="AG30" s="434">
        <f t="shared" si="12"/>
        <v>536.25448784813216</v>
      </c>
      <c r="AH30" s="434">
        <f t="shared" si="12"/>
        <v>236.55835597150278</v>
      </c>
      <c r="AI30" s="437">
        <f t="shared" si="12"/>
        <v>7.934193623689346</v>
      </c>
      <c r="AJ30" s="606"/>
      <c r="AK30" s="753"/>
      <c r="AL30" s="847"/>
      <c r="AM30" s="55">
        <f t="shared" si="7"/>
        <v>22718.95656267451</v>
      </c>
      <c r="AN30" s="56"/>
      <c r="AO30" s="57"/>
      <c r="AP30" s="58">
        <f t="shared" ref="AP30:AP41" si="13">(AM30*100)/(AM30+AQ30)</f>
        <v>100</v>
      </c>
      <c r="AQ30" s="652">
        <f t="shared" ref="AQ30:AQ41" si="14">AN30+AO30</f>
        <v>0</v>
      </c>
    </row>
    <row r="31" spans="2:43" ht="26.25" customHeight="1" x14ac:dyDescent="0.2">
      <c r="B31" s="152" t="s">
        <v>43</v>
      </c>
      <c r="C31" s="340">
        <f t="shared" si="8"/>
        <v>0</v>
      </c>
      <c r="D31" s="340"/>
      <c r="E31" s="434">
        <f t="shared" si="9"/>
        <v>3624.2849287245776</v>
      </c>
      <c r="F31" s="434">
        <f t="shared" si="9"/>
        <v>843.21326717967474</v>
      </c>
      <c r="G31" s="340">
        <f t="shared" si="9"/>
        <v>0</v>
      </c>
      <c r="H31" s="340">
        <f t="shared" si="9"/>
        <v>354.77535375644146</v>
      </c>
      <c r="I31" s="340">
        <f t="shared" si="9"/>
        <v>0</v>
      </c>
      <c r="J31" s="19">
        <f t="shared" si="9"/>
        <v>0</v>
      </c>
      <c r="K31" s="434">
        <f t="shared" si="9"/>
        <v>503.21192913630989</v>
      </c>
      <c r="L31" s="434">
        <f t="shared" si="9"/>
        <v>463.76480974078862</v>
      </c>
      <c r="M31" s="434">
        <f t="shared" si="9"/>
        <v>4180.6236214351838</v>
      </c>
      <c r="N31" s="434">
        <f t="shared" si="9"/>
        <v>0</v>
      </c>
      <c r="O31" s="434">
        <f t="shared" si="9"/>
        <v>0</v>
      </c>
      <c r="P31" s="340">
        <f t="shared" si="9"/>
        <v>0</v>
      </c>
      <c r="Q31" s="340">
        <f t="shared" si="9"/>
        <v>0</v>
      </c>
      <c r="R31" s="215">
        <f t="shared" si="10"/>
        <v>1135.597007440741</v>
      </c>
      <c r="S31" s="437">
        <f t="shared" si="11"/>
        <v>6945.5234563527438</v>
      </c>
      <c r="T31" s="842">
        <f t="shared" si="6"/>
        <v>593.61696670178344</v>
      </c>
      <c r="U31" s="437">
        <f t="shared" si="12"/>
        <v>4074.3452222062674</v>
      </c>
      <c r="V31" s="844">
        <f t="shared" si="12"/>
        <v>0</v>
      </c>
      <c r="W31" s="433">
        <f t="shared" si="12"/>
        <v>24.984004686507674</v>
      </c>
      <c r="X31" s="433">
        <f t="shared" si="12"/>
        <v>39.439657771423818</v>
      </c>
      <c r="Y31" s="433">
        <f t="shared" si="12"/>
        <v>5.5290634562574974</v>
      </c>
      <c r="Z31" s="433">
        <f t="shared" si="12"/>
        <v>47.157464296285269</v>
      </c>
      <c r="AA31" s="433">
        <f t="shared" si="12"/>
        <v>211.8330209203755</v>
      </c>
      <c r="AB31" s="433">
        <f t="shared" si="12"/>
        <v>26.080863428842161</v>
      </c>
      <c r="AC31" s="433">
        <f t="shared" si="12"/>
        <v>12.331577425157297</v>
      </c>
      <c r="AD31" s="433">
        <f t="shared" si="12"/>
        <v>66.706919431770629</v>
      </c>
      <c r="AE31" s="846">
        <f t="shared" si="12"/>
        <v>159.55439528516351</v>
      </c>
      <c r="AF31" s="434">
        <f t="shared" si="12"/>
        <v>354.84996999741662</v>
      </c>
      <c r="AG31" s="434">
        <f t="shared" si="12"/>
        <v>536.25448784813216</v>
      </c>
      <c r="AH31" s="434">
        <f t="shared" si="12"/>
        <v>236.55835597150278</v>
      </c>
      <c r="AI31" s="437">
        <f t="shared" si="12"/>
        <v>7.934193623689346</v>
      </c>
      <c r="AJ31" s="606"/>
      <c r="AK31" s="753"/>
      <c r="AL31" s="847"/>
      <c r="AM31" s="55">
        <f t="shared" si="7"/>
        <v>22718.95656267451</v>
      </c>
      <c r="AN31" s="56"/>
      <c r="AO31" s="57"/>
      <c r="AP31" s="58">
        <f t="shared" si="13"/>
        <v>100</v>
      </c>
      <c r="AQ31" s="652">
        <f t="shared" si="14"/>
        <v>0</v>
      </c>
    </row>
    <row r="32" spans="2:43" ht="26.25" customHeight="1" x14ac:dyDescent="0.2">
      <c r="B32" s="152" t="s">
        <v>44</v>
      </c>
      <c r="C32" s="340">
        <f t="shared" si="8"/>
        <v>0</v>
      </c>
      <c r="D32" s="340"/>
      <c r="E32" s="434">
        <f t="shared" si="9"/>
        <v>3624.2849287245776</v>
      </c>
      <c r="F32" s="434">
        <f t="shared" si="9"/>
        <v>843.21326717967474</v>
      </c>
      <c r="G32" s="340">
        <f t="shared" si="9"/>
        <v>0</v>
      </c>
      <c r="H32" s="340">
        <f t="shared" si="9"/>
        <v>354.77535375644146</v>
      </c>
      <c r="I32" s="340">
        <f t="shared" si="9"/>
        <v>0</v>
      </c>
      <c r="J32" s="19">
        <f t="shared" si="9"/>
        <v>0</v>
      </c>
      <c r="K32" s="434">
        <f t="shared" si="9"/>
        <v>503.21192913630989</v>
      </c>
      <c r="L32" s="434">
        <f t="shared" si="9"/>
        <v>463.76480974078862</v>
      </c>
      <c r="M32" s="434">
        <f t="shared" si="9"/>
        <v>4180.6236214351838</v>
      </c>
      <c r="N32" s="434">
        <f t="shared" si="9"/>
        <v>0</v>
      </c>
      <c r="O32" s="434">
        <f t="shared" si="9"/>
        <v>0</v>
      </c>
      <c r="P32" s="340">
        <f t="shared" si="9"/>
        <v>0</v>
      </c>
      <c r="Q32" s="340">
        <f t="shared" si="9"/>
        <v>0</v>
      </c>
      <c r="R32" s="215">
        <f t="shared" si="10"/>
        <v>1135.597007440741</v>
      </c>
      <c r="S32" s="437">
        <f t="shared" si="11"/>
        <v>6945.5234563527438</v>
      </c>
      <c r="T32" s="842">
        <f t="shared" si="6"/>
        <v>593.61696670178344</v>
      </c>
      <c r="U32" s="437">
        <f t="shared" si="12"/>
        <v>4074.3452222062674</v>
      </c>
      <c r="V32" s="844">
        <f t="shared" si="12"/>
        <v>0</v>
      </c>
      <c r="W32" s="433">
        <f t="shared" si="12"/>
        <v>24.984004686507674</v>
      </c>
      <c r="X32" s="433">
        <f t="shared" si="12"/>
        <v>39.439657771423818</v>
      </c>
      <c r="Y32" s="433">
        <f t="shared" si="12"/>
        <v>5.5290634562574974</v>
      </c>
      <c r="Z32" s="433">
        <f t="shared" si="12"/>
        <v>47.157464296285269</v>
      </c>
      <c r="AA32" s="433">
        <f t="shared" si="12"/>
        <v>211.8330209203755</v>
      </c>
      <c r="AB32" s="433">
        <f t="shared" si="12"/>
        <v>26.080863428842161</v>
      </c>
      <c r="AC32" s="433">
        <f t="shared" si="12"/>
        <v>12.331577425157297</v>
      </c>
      <c r="AD32" s="433">
        <f t="shared" si="12"/>
        <v>66.706919431770629</v>
      </c>
      <c r="AE32" s="846">
        <f t="shared" si="12"/>
        <v>159.55439528516351</v>
      </c>
      <c r="AF32" s="434">
        <f t="shared" si="12"/>
        <v>354.84996999741662</v>
      </c>
      <c r="AG32" s="434">
        <f t="shared" si="12"/>
        <v>536.25448784813216</v>
      </c>
      <c r="AH32" s="434">
        <f t="shared" si="12"/>
        <v>236.55835597150278</v>
      </c>
      <c r="AI32" s="437">
        <f t="shared" si="12"/>
        <v>7.934193623689346</v>
      </c>
      <c r="AJ32" s="606"/>
      <c r="AK32" s="753"/>
      <c r="AL32" s="847"/>
      <c r="AM32" s="55">
        <f t="shared" si="7"/>
        <v>22718.95656267451</v>
      </c>
      <c r="AN32" s="56"/>
      <c r="AO32" s="57"/>
      <c r="AP32" s="58">
        <f t="shared" si="13"/>
        <v>100</v>
      </c>
      <c r="AQ32" s="652">
        <f t="shared" si="14"/>
        <v>0</v>
      </c>
    </row>
    <row r="33" spans="2:43" ht="26.25" customHeight="1" x14ac:dyDescent="0.2">
      <c r="B33" s="153" t="s">
        <v>45</v>
      </c>
      <c r="C33" s="340">
        <f t="shared" si="8"/>
        <v>0</v>
      </c>
      <c r="D33" s="340"/>
      <c r="E33" s="434">
        <f t="shared" ref="E33:Q33" si="15">E32</f>
        <v>3624.2849287245776</v>
      </c>
      <c r="F33" s="434">
        <f t="shared" si="15"/>
        <v>843.21326717967474</v>
      </c>
      <c r="G33" s="340">
        <f t="shared" si="15"/>
        <v>0</v>
      </c>
      <c r="H33" s="340">
        <f t="shared" si="15"/>
        <v>354.77535375644146</v>
      </c>
      <c r="I33" s="340">
        <f t="shared" si="15"/>
        <v>0</v>
      </c>
      <c r="J33" s="19">
        <f t="shared" si="15"/>
        <v>0</v>
      </c>
      <c r="K33" s="434">
        <f t="shared" si="15"/>
        <v>503.21192913630989</v>
      </c>
      <c r="L33" s="434">
        <f t="shared" si="15"/>
        <v>463.76480974078862</v>
      </c>
      <c r="M33" s="434">
        <f t="shared" si="15"/>
        <v>4180.6236214351838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10"/>
        <v>1135.597007440741</v>
      </c>
      <c r="S33" s="437">
        <f t="shared" si="11"/>
        <v>6945.5234563527438</v>
      </c>
      <c r="T33" s="842">
        <f t="shared" si="6"/>
        <v>593.61696670178344</v>
      </c>
      <c r="U33" s="437">
        <f t="shared" ref="U33:AI33" si="16">U32</f>
        <v>4074.3452222062674</v>
      </c>
      <c r="V33" s="844">
        <f t="shared" si="16"/>
        <v>0</v>
      </c>
      <c r="W33" s="433">
        <f t="shared" si="16"/>
        <v>24.984004686507674</v>
      </c>
      <c r="X33" s="433">
        <f t="shared" si="16"/>
        <v>39.439657771423818</v>
      </c>
      <c r="Y33" s="433">
        <f t="shared" si="16"/>
        <v>5.5290634562574974</v>
      </c>
      <c r="Z33" s="433">
        <f t="shared" si="16"/>
        <v>47.157464296285269</v>
      </c>
      <c r="AA33" s="433">
        <f t="shared" si="16"/>
        <v>211.8330209203755</v>
      </c>
      <c r="AB33" s="433">
        <f t="shared" si="16"/>
        <v>26.080863428842161</v>
      </c>
      <c r="AC33" s="433">
        <f t="shared" si="16"/>
        <v>12.331577425157297</v>
      </c>
      <c r="AD33" s="433">
        <f t="shared" si="16"/>
        <v>66.706919431770629</v>
      </c>
      <c r="AE33" s="846">
        <f t="shared" si="16"/>
        <v>159.55439528516351</v>
      </c>
      <c r="AF33" s="434">
        <f t="shared" si="16"/>
        <v>354.84996999741662</v>
      </c>
      <c r="AG33" s="434">
        <f t="shared" si="16"/>
        <v>536.25448784813216</v>
      </c>
      <c r="AH33" s="434">
        <f t="shared" si="16"/>
        <v>236.55835597150278</v>
      </c>
      <c r="AI33" s="437">
        <f t="shared" si="16"/>
        <v>7.934193623689346</v>
      </c>
      <c r="AJ33" s="606"/>
      <c r="AK33" s="753"/>
      <c r="AL33" s="847"/>
      <c r="AM33" s="55">
        <f t="shared" si="7"/>
        <v>22718.95656267451</v>
      </c>
      <c r="AN33" s="56"/>
      <c r="AO33" s="57"/>
      <c r="AP33" s="58">
        <f t="shared" si="13"/>
        <v>100</v>
      </c>
      <c r="AQ33" s="652">
        <f t="shared" si="14"/>
        <v>0</v>
      </c>
    </row>
    <row r="34" spans="2:43" ht="26.25" customHeight="1" x14ac:dyDescent="0.2">
      <c r="B34" s="151" t="s">
        <v>46</v>
      </c>
      <c r="C34" s="340">
        <f t="shared" si="8"/>
        <v>0</v>
      </c>
      <c r="D34" s="340"/>
      <c r="E34" s="434">
        <f t="shared" ref="E34:Q38" si="17">E33</f>
        <v>3624.2849287245776</v>
      </c>
      <c r="F34" s="434">
        <f t="shared" si="17"/>
        <v>843.21326717967474</v>
      </c>
      <c r="G34" s="340">
        <f t="shared" si="17"/>
        <v>0</v>
      </c>
      <c r="H34" s="340">
        <f t="shared" si="17"/>
        <v>354.77535375644146</v>
      </c>
      <c r="I34" s="340">
        <f t="shared" si="17"/>
        <v>0</v>
      </c>
      <c r="J34" s="19">
        <f t="shared" si="17"/>
        <v>0</v>
      </c>
      <c r="K34" s="434">
        <f t="shared" si="17"/>
        <v>503.21192913630989</v>
      </c>
      <c r="L34" s="434">
        <f t="shared" si="17"/>
        <v>463.76480974078862</v>
      </c>
      <c r="M34" s="434">
        <f t="shared" si="17"/>
        <v>4180.6236214351838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10"/>
        <v>1135.597007440741</v>
      </c>
      <c r="S34" s="437">
        <f t="shared" si="11"/>
        <v>6945.5234563527438</v>
      </c>
      <c r="T34" s="842">
        <f t="shared" si="6"/>
        <v>593.61696670178344</v>
      </c>
      <c r="U34" s="437">
        <f t="shared" ref="U34:AI38" si="18">U33</f>
        <v>4074.3452222062674</v>
      </c>
      <c r="V34" s="844">
        <f t="shared" si="18"/>
        <v>0</v>
      </c>
      <c r="W34" s="433">
        <f t="shared" si="18"/>
        <v>24.984004686507674</v>
      </c>
      <c r="X34" s="433">
        <f t="shared" si="18"/>
        <v>39.439657771423818</v>
      </c>
      <c r="Y34" s="433">
        <f t="shared" si="18"/>
        <v>5.5290634562574974</v>
      </c>
      <c r="Z34" s="433">
        <f t="shared" si="18"/>
        <v>47.157464296285269</v>
      </c>
      <c r="AA34" s="433">
        <f t="shared" si="18"/>
        <v>211.8330209203755</v>
      </c>
      <c r="AB34" s="433">
        <f t="shared" si="18"/>
        <v>26.080863428842161</v>
      </c>
      <c r="AC34" s="433">
        <f t="shared" si="18"/>
        <v>12.331577425157297</v>
      </c>
      <c r="AD34" s="433">
        <f t="shared" si="18"/>
        <v>66.706919431770629</v>
      </c>
      <c r="AE34" s="846">
        <f t="shared" si="18"/>
        <v>159.55439528516351</v>
      </c>
      <c r="AF34" s="434">
        <f t="shared" si="18"/>
        <v>354.84996999741662</v>
      </c>
      <c r="AG34" s="434">
        <f t="shared" si="18"/>
        <v>536.25448784813216</v>
      </c>
      <c r="AH34" s="434">
        <f t="shared" si="18"/>
        <v>236.55835597150278</v>
      </c>
      <c r="AI34" s="437">
        <f t="shared" si="18"/>
        <v>7.934193623689346</v>
      </c>
      <c r="AJ34" s="606"/>
      <c r="AK34" s="753"/>
      <c r="AL34" s="847"/>
      <c r="AM34" s="55">
        <f t="shared" si="7"/>
        <v>22718.95656267451</v>
      </c>
      <c r="AN34" s="61"/>
      <c r="AO34" s="62"/>
      <c r="AP34" s="63">
        <f t="shared" si="13"/>
        <v>100</v>
      </c>
      <c r="AQ34" s="653">
        <f t="shared" si="14"/>
        <v>0</v>
      </c>
    </row>
    <row r="35" spans="2:43" ht="26.25" customHeight="1" x14ac:dyDescent="0.2">
      <c r="B35" s="152" t="s">
        <v>47</v>
      </c>
      <c r="C35" s="340">
        <f t="shared" si="8"/>
        <v>0</v>
      </c>
      <c r="D35" s="340"/>
      <c r="E35" s="434">
        <f t="shared" si="17"/>
        <v>3624.2849287245776</v>
      </c>
      <c r="F35" s="434">
        <f t="shared" si="17"/>
        <v>843.21326717967474</v>
      </c>
      <c r="G35" s="340">
        <f t="shared" si="17"/>
        <v>0</v>
      </c>
      <c r="H35" s="340">
        <f t="shared" si="17"/>
        <v>354.77535375644146</v>
      </c>
      <c r="I35" s="340">
        <f t="shared" si="17"/>
        <v>0</v>
      </c>
      <c r="J35" s="19">
        <f t="shared" si="17"/>
        <v>0</v>
      </c>
      <c r="K35" s="434">
        <f t="shared" si="17"/>
        <v>503.21192913630989</v>
      </c>
      <c r="L35" s="434">
        <f t="shared" si="17"/>
        <v>463.76480974078862</v>
      </c>
      <c r="M35" s="434">
        <f t="shared" si="17"/>
        <v>4180.6236214351838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si="10"/>
        <v>1135.597007440741</v>
      </c>
      <c r="S35" s="437">
        <f t="shared" si="11"/>
        <v>6945.5234563527438</v>
      </c>
      <c r="T35" s="842">
        <f t="shared" ref="T35:T40" si="19">SUM(V35:AE35)</f>
        <v>593.61696670178344</v>
      </c>
      <c r="U35" s="437">
        <f t="shared" si="18"/>
        <v>4074.3452222062674</v>
      </c>
      <c r="V35" s="844">
        <f t="shared" si="18"/>
        <v>0</v>
      </c>
      <c r="W35" s="433">
        <f t="shared" si="18"/>
        <v>24.984004686507674</v>
      </c>
      <c r="X35" s="433">
        <f t="shared" si="18"/>
        <v>39.439657771423818</v>
      </c>
      <c r="Y35" s="433">
        <f t="shared" si="18"/>
        <v>5.5290634562574974</v>
      </c>
      <c r="Z35" s="433">
        <f t="shared" si="18"/>
        <v>47.157464296285269</v>
      </c>
      <c r="AA35" s="433">
        <f t="shared" si="18"/>
        <v>211.8330209203755</v>
      </c>
      <c r="AB35" s="433">
        <f t="shared" si="18"/>
        <v>26.080863428842161</v>
      </c>
      <c r="AC35" s="433">
        <f t="shared" si="18"/>
        <v>12.331577425157297</v>
      </c>
      <c r="AD35" s="433">
        <f t="shared" si="18"/>
        <v>66.706919431770629</v>
      </c>
      <c r="AE35" s="846">
        <f t="shared" si="18"/>
        <v>159.55439528516351</v>
      </c>
      <c r="AF35" s="434">
        <f t="shared" si="18"/>
        <v>354.84996999741662</v>
      </c>
      <c r="AG35" s="434">
        <f t="shared" si="18"/>
        <v>536.25448784813216</v>
      </c>
      <c r="AH35" s="434">
        <f t="shared" si="18"/>
        <v>236.55835597150278</v>
      </c>
      <c r="AI35" s="437">
        <f t="shared" si="18"/>
        <v>7.934193623689346</v>
      </c>
      <c r="AJ35" s="606"/>
      <c r="AK35" s="753"/>
      <c r="AL35" s="847"/>
      <c r="AM35" s="55">
        <f t="shared" si="7"/>
        <v>22718.95656267451</v>
      </c>
      <c r="AN35" s="56"/>
      <c r="AO35" s="57"/>
      <c r="AP35" s="58">
        <f t="shared" si="13"/>
        <v>100</v>
      </c>
      <c r="AQ35" s="652">
        <f t="shared" si="14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3624.2849287245776</v>
      </c>
      <c r="F36" s="434">
        <f t="shared" si="17"/>
        <v>843.21326717967474</v>
      </c>
      <c r="G36" s="340">
        <f t="shared" si="17"/>
        <v>0</v>
      </c>
      <c r="H36" s="340">
        <f t="shared" si="17"/>
        <v>354.77535375644146</v>
      </c>
      <c r="I36" s="340">
        <f t="shared" si="17"/>
        <v>0</v>
      </c>
      <c r="J36" s="19">
        <f t="shared" si="17"/>
        <v>0</v>
      </c>
      <c r="K36" s="434">
        <f t="shared" si="17"/>
        <v>503.21192913630989</v>
      </c>
      <c r="L36" s="434">
        <f t="shared" si="17"/>
        <v>463.76480974078862</v>
      </c>
      <c r="M36" s="434">
        <f t="shared" si="17"/>
        <v>4180.6236214351838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>SUM(AF36:AI36)</f>
        <v>1135.597007440741</v>
      </c>
      <c r="S36" s="437">
        <f>S35</f>
        <v>6945.5234563527438</v>
      </c>
      <c r="T36" s="842">
        <f t="shared" si="19"/>
        <v>593.61696670178344</v>
      </c>
      <c r="U36" s="437">
        <f t="shared" si="18"/>
        <v>4074.3452222062674</v>
      </c>
      <c r="V36" s="844">
        <f t="shared" si="18"/>
        <v>0</v>
      </c>
      <c r="W36" s="433">
        <f t="shared" si="18"/>
        <v>24.984004686507674</v>
      </c>
      <c r="X36" s="433">
        <f t="shared" si="18"/>
        <v>39.439657771423818</v>
      </c>
      <c r="Y36" s="433">
        <f t="shared" si="18"/>
        <v>5.5290634562574974</v>
      </c>
      <c r="Z36" s="433">
        <f t="shared" si="18"/>
        <v>47.157464296285269</v>
      </c>
      <c r="AA36" s="433">
        <f t="shared" si="18"/>
        <v>211.8330209203755</v>
      </c>
      <c r="AB36" s="433">
        <f t="shared" si="18"/>
        <v>26.080863428842161</v>
      </c>
      <c r="AC36" s="433">
        <f t="shared" si="18"/>
        <v>12.331577425157297</v>
      </c>
      <c r="AD36" s="433">
        <f t="shared" si="18"/>
        <v>66.706919431770629</v>
      </c>
      <c r="AE36" s="846">
        <f t="shared" si="18"/>
        <v>159.55439528516351</v>
      </c>
      <c r="AF36" s="434">
        <f t="shared" si="18"/>
        <v>354.84996999741662</v>
      </c>
      <c r="AG36" s="434">
        <f t="shared" si="18"/>
        <v>536.25448784813216</v>
      </c>
      <c r="AH36" s="434">
        <f t="shared" si="18"/>
        <v>236.55835597150278</v>
      </c>
      <c r="AI36" s="437">
        <f t="shared" si="18"/>
        <v>7.934193623689346</v>
      </c>
      <c r="AJ36" s="606"/>
      <c r="AK36" s="753"/>
      <c r="AL36" s="847"/>
      <c r="AM36" s="55">
        <f t="shared" si="7"/>
        <v>22718.95656267451</v>
      </c>
      <c r="AN36" s="56"/>
      <c r="AO36" s="57"/>
      <c r="AP36" s="58">
        <f>(AM36*100)/(AM36+AQ36)</f>
        <v>100</v>
      </c>
      <c r="AQ36" s="652">
        <f t="shared" si="14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3624.2849287245776</v>
      </c>
      <c r="F37" s="434">
        <f t="shared" si="17"/>
        <v>843.21326717967474</v>
      </c>
      <c r="G37" s="340">
        <f t="shared" si="17"/>
        <v>0</v>
      </c>
      <c r="H37" s="340">
        <f t="shared" si="17"/>
        <v>354.77535375644146</v>
      </c>
      <c r="I37" s="340">
        <f t="shared" si="17"/>
        <v>0</v>
      </c>
      <c r="J37" s="19">
        <f t="shared" si="17"/>
        <v>0</v>
      </c>
      <c r="K37" s="434">
        <f t="shared" si="17"/>
        <v>503.21192913630989</v>
      </c>
      <c r="L37" s="434">
        <f t="shared" si="17"/>
        <v>463.76480974078862</v>
      </c>
      <c r="M37" s="434">
        <f t="shared" si="17"/>
        <v>4180.6236214351838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>SUM(AF37:AI37)</f>
        <v>1135.597007440741</v>
      </c>
      <c r="S37" s="437">
        <f>S36</f>
        <v>6945.5234563527438</v>
      </c>
      <c r="T37" s="842">
        <f t="shared" si="19"/>
        <v>593.61696670178344</v>
      </c>
      <c r="U37" s="437">
        <f t="shared" si="18"/>
        <v>4074.3452222062674</v>
      </c>
      <c r="V37" s="844">
        <f t="shared" si="18"/>
        <v>0</v>
      </c>
      <c r="W37" s="433">
        <f t="shared" si="18"/>
        <v>24.984004686507674</v>
      </c>
      <c r="X37" s="433">
        <f t="shared" si="18"/>
        <v>39.439657771423818</v>
      </c>
      <c r="Y37" s="433">
        <f t="shared" si="18"/>
        <v>5.5290634562574974</v>
      </c>
      <c r="Z37" s="433">
        <f t="shared" si="18"/>
        <v>47.157464296285269</v>
      </c>
      <c r="AA37" s="433">
        <f t="shared" si="18"/>
        <v>211.8330209203755</v>
      </c>
      <c r="AB37" s="433">
        <f t="shared" si="18"/>
        <v>26.080863428842161</v>
      </c>
      <c r="AC37" s="433">
        <f t="shared" si="18"/>
        <v>12.331577425157297</v>
      </c>
      <c r="AD37" s="433">
        <f t="shared" si="18"/>
        <v>66.706919431770629</v>
      </c>
      <c r="AE37" s="846">
        <f t="shared" si="18"/>
        <v>159.55439528516351</v>
      </c>
      <c r="AF37" s="434">
        <f t="shared" si="18"/>
        <v>354.84996999741662</v>
      </c>
      <c r="AG37" s="434">
        <f t="shared" si="18"/>
        <v>536.25448784813216</v>
      </c>
      <c r="AH37" s="434">
        <f t="shared" si="18"/>
        <v>236.55835597150278</v>
      </c>
      <c r="AI37" s="437">
        <f t="shared" si="18"/>
        <v>7.934193623689346</v>
      </c>
      <c r="AJ37" s="606"/>
      <c r="AK37" s="753"/>
      <c r="AL37" s="847"/>
      <c r="AM37" s="55">
        <f t="shared" si="7"/>
        <v>22718.95656267451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3624.2849287245776</v>
      </c>
      <c r="F38" s="434">
        <f t="shared" si="17"/>
        <v>843.21326717967474</v>
      </c>
      <c r="G38" s="340">
        <f t="shared" si="17"/>
        <v>0</v>
      </c>
      <c r="H38" s="340">
        <f t="shared" si="17"/>
        <v>354.77535375644146</v>
      </c>
      <c r="I38" s="340">
        <f t="shared" si="17"/>
        <v>0</v>
      </c>
      <c r="J38" s="19">
        <f t="shared" si="17"/>
        <v>0</v>
      </c>
      <c r="K38" s="434">
        <f t="shared" si="17"/>
        <v>503.21192913630989</v>
      </c>
      <c r="L38" s="434">
        <f t="shared" si="17"/>
        <v>463.76480974078862</v>
      </c>
      <c r="M38" s="434">
        <f t="shared" si="17"/>
        <v>4180.6236214351838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>SUM(AF38:AI38)</f>
        <v>1135.597007440741</v>
      </c>
      <c r="S38" s="437">
        <f>S37</f>
        <v>6945.5234563527438</v>
      </c>
      <c r="T38" s="842">
        <f t="shared" si="19"/>
        <v>593.61696670178344</v>
      </c>
      <c r="U38" s="437">
        <f t="shared" si="18"/>
        <v>4074.3452222062674</v>
      </c>
      <c r="V38" s="844">
        <f t="shared" si="18"/>
        <v>0</v>
      </c>
      <c r="W38" s="433">
        <f t="shared" si="18"/>
        <v>24.984004686507674</v>
      </c>
      <c r="X38" s="433">
        <f t="shared" si="18"/>
        <v>39.439657771423818</v>
      </c>
      <c r="Y38" s="433">
        <f t="shared" si="18"/>
        <v>5.5290634562574974</v>
      </c>
      <c r="Z38" s="433">
        <f t="shared" si="18"/>
        <v>47.157464296285269</v>
      </c>
      <c r="AA38" s="433">
        <f t="shared" si="18"/>
        <v>211.8330209203755</v>
      </c>
      <c r="AB38" s="433">
        <f t="shared" si="18"/>
        <v>26.080863428842161</v>
      </c>
      <c r="AC38" s="433">
        <f t="shared" si="18"/>
        <v>12.331577425157297</v>
      </c>
      <c r="AD38" s="433">
        <f t="shared" si="18"/>
        <v>66.706919431770629</v>
      </c>
      <c r="AE38" s="846">
        <f t="shared" si="18"/>
        <v>159.55439528516351</v>
      </c>
      <c r="AF38" s="434">
        <f t="shared" si="18"/>
        <v>354.84996999741662</v>
      </c>
      <c r="AG38" s="434">
        <f t="shared" si="18"/>
        <v>536.25448784813216</v>
      </c>
      <c r="AH38" s="434">
        <f t="shared" si="18"/>
        <v>236.55835597150278</v>
      </c>
      <c r="AI38" s="437">
        <f t="shared" si="18"/>
        <v>7.934193623689346</v>
      </c>
      <c r="AJ38" s="606"/>
      <c r="AK38" s="753"/>
      <c r="AL38" s="847"/>
      <c r="AM38" s="55">
        <f t="shared" si="7"/>
        <v>22718.95656267451</v>
      </c>
      <c r="AN38" s="56"/>
      <c r="AO38" s="57"/>
      <c r="AP38" s="58">
        <f t="shared" si="13"/>
        <v>100</v>
      </c>
      <c r="AQ38" s="652">
        <f t="shared" si="14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0">E38</f>
        <v>3624.2849287245776</v>
      </c>
      <c r="F39" s="434">
        <f t="shared" si="20"/>
        <v>843.21326717967474</v>
      </c>
      <c r="G39" s="340">
        <f t="shared" si="20"/>
        <v>0</v>
      </c>
      <c r="H39" s="340">
        <f t="shared" si="20"/>
        <v>354.77535375644146</v>
      </c>
      <c r="I39" s="340">
        <f t="shared" si="20"/>
        <v>0</v>
      </c>
      <c r="J39" s="19">
        <f t="shared" si="20"/>
        <v>0</v>
      </c>
      <c r="K39" s="434">
        <f t="shared" si="20"/>
        <v>503.21192913630989</v>
      </c>
      <c r="L39" s="434">
        <f t="shared" si="20"/>
        <v>463.76480974078862</v>
      </c>
      <c r="M39" s="434">
        <f t="shared" si="20"/>
        <v>4180.6236214351838</v>
      </c>
      <c r="N39" s="434">
        <f t="shared" si="20"/>
        <v>0</v>
      </c>
      <c r="O39" s="434">
        <f t="shared" si="20"/>
        <v>0</v>
      </c>
      <c r="P39" s="340">
        <f t="shared" si="20"/>
        <v>0</v>
      </c>
      <c r="Q39" s="340">
        <f t="shared" si="20"/>
        <v>0</v>
      </c>
      <c r="R39" s="215">
        <f>SUM(AF39:AI39)</f>
        <v>1135.597007440741</v>
      </c>
      <c r="S39" s="437">
        <f>S38</f>
        <v>6945.5234563527438</v>
      </c>
      <c r="T39" s="842">
        <f t="shared" si="19"/>
        <v>593.61696670178344</v>
      </c>
      <c r="U39" s="437">
        <f t="shared" ref="U39:AI39" si="21">U38</f>
        <v>4074.3452222062674</v>
      </c>
      <c r="V39" s="844">
        <f t="shared" si="21"/>
        <v>0</v>
      </c>
      <c r="W39" s="433">
        <f t="shared" si="21"/>
        <v>24.984004686507674</v>
      </c>
      <c r="X39" s="433">
        <f t="shared" si="21"/>
        <v>39.439657771423818</v>
      </c>
      <c r="Y39" s="433">
        <f t="shared" si="21"/>
        <v>5.5290634562574974</v>
      </c>
      <c r="Z39" s="433">
        <f t="shared" si="21"/>
        <v>47.157464296285269</v>
      </c>
      <c r="AA39" s="433">
        <f t="shared" si="21"/>
        <v>211.8330209203755</v>
      </c>
      <c r="AB39" s="433">
        <f t="shared" si="21"/>
        <v>26.080863428842161</v>
      </c>
      <c r="AC39" s="433">
        <f t="shared" si="21"/>
        <v>12.331577425157297</v>
      </c>
      <c r="AD39" s="433">
        <f t="shared" si="21"/>
        <v>66.706919431770629</v>
      </c>
      <c r="AE39" s="846">
        <f t="shared" si="21"/>
        <v>159.55439528516351</v>
      </c>
      <c r="AF39" s="434">
        <f t="shared" si="21"/>
        <v>354.84996999741662</v>
      </c>
      <c r="AG39" s="434">
        <f t="shared" si="21"/>
        <v>536.25448784813216</v>
      </c>
      <c r="AH39" s="434">
        <f t="shared" si="21"/>
        <v>236.55835597150278</v>
      </c>
      <c r="AI39" s="437">
        <f t="shared" si="21"/>
        <v>7.934193623689346</v>
      </c>
      <c r="AJ39" s="606"/>
      <c r="AK39" s="753"/>
      <c r="AL39" s="847"/>
      <c r="AM39" s="55">
        <f t="shared" si="7"/>
        <v>22718.95656267451</v>
      </c>
      <c r="AN39" s="56"/>
      <c r="AO39" s="57"/>
      <c r="AP39" s="58">
        <f t="shared" si="13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2">E39</f>
        <v>3624.2849287245776</v>
      </c>
      <c r="F40" s="434">
        <f t="shared" si="22"/>
        <v>843.21326717967474</v>
      </c>
      <c r="G40" s="340">
        <f t="shared" si="22"/>
        <v>0</v>
      </c>
      <c r="H40" s="340">
        <f t="shared" si="22"/>
        <v>354.77535375644146</v>
      </c>
      <c r="I40" s="340">
        <f t="shared" si="22"/>
        <v>0</v>
      </c>
      <c r="J40" s="19">
        <f t="shared" si="22"/>
        <v>0</v>
      </c>
      <c r="K40" s="434">
        <f t="shared" si="22"/>
        <v>503.21192913630989</v>
      </c>
      <c r="L40" s="434">
        <f t="shared" si="22"/>
        <v>463.76480974078862</v>
      </c>
      <c r="M40" s="434">
        <f t="shared" si="22"/>
        <v>4180.6236214351838</v>
      </c>
      <c r="N40" s="434">
        <f t="shared" si="22"/>
        <v>0</v>
      </c>
      <c r="O40" s="434">
        <f t="shared" si="22"/>
        <v>0</v>
      </c>
      <c r="P40" s="340">
        <f t="shared" si="22"/>
        <v>0</v>
      </c>
      <c r="Q40" s="340">
        <f t="shared" si="22"/>
        <v>0</v>
      </c>
      <c r="R40" s="215">
        <f>SUM(AF40:AI40)</f>
        <v>1135.597007440741</v>
      </c>
      <c r="S40" s="437">
        <f>S39</f>
        <v>6945.5234563527438</v>
      </c>
      <c r="T40" s="842">
        <f t="shared" si="19"/>
        <v>593.61696670178344</v>
      </c>
      <c r="U40" s="437">
        <f t="shared" ref="U40:AI40" si="23">U39</f>
        <v>4074.3452222062674</v>
      </c>
      <c r="V40" s="844">
        <f t="shared" si="23"/>
        <v>0</v>
      </c>
      <c r="W40" s="433">
        <f t="shared" si="23"/>
        <v>24.984004686507674</v>
      </c>
      <c r="X40" s="433">
        <f t="shared" si="23"/>
        <v>39.439657771423818</v>
      </c>
      <c r="Y40" s="433">
        <f t="shared" si="23"/>
        <v>5.5290634562574974</v>
      </c>
      <c r="Z40" s="433">
        <f t="shared" si="23"/>
        <v>47.157464296285269</v>
      </c>
      <c r="AA40" s="433">
        <f t="shared" si="23"/>
        <v>211.8330209203755</v>
      </c>
      <c r="AB40" s="433">
        <f t="shared" si="23"/>
        <v>26.080863428842161</v>
      </c>
      <c r="AC40" s="433">
        <f t="shared" si="23"/>
        <v>12.331577425157297</v>
      </c>
      <c r="AD40" s="433">
        <f t="shared" si="23"/>
        <v>66.706919431770629</v>
      </c>
      <c r="AE40" s="846">
        <f t="shared" si="23"/>
        <v>159.55439528516351</v>
      </c>
      <c r="AF40" s="434">
        <f t="shared" si="23"/>
        <v>354.84996999741662</v>
      </c>
      <c r="AG40" s="434">
        <f t="shared" si="23"/>
        <v>536.25448784813216</v>
      </c>
      <c r="AH40" s="434">
        <f t="shared" si="23"/>
        <v>236.55835597150278</v>
      </c>
      <c r="AI40" s="437">
        <f t="shared" si="23"/>
        <v>7.934193623689346</v>
      </c>
      <c r="AJ40" s="606"/>
      <c r="AK40" s="753"/>
      <c r="AL40" s="847"/>
      <c r="AM40" s="55">
        <f t="shared" si="7"/>
        <v>22718.95656267451</v>
      </c>
      <c r="AN40" s="112"/>
      <c r="AO40" s="113"/>
      <c r="AP40" s="65">
        <f t="shared" si="13"/>
        <v>100</v>
      </c>
      <c r="AQ40" s="654">
        <f t="shared" si="14"/>
        <v>0</v>
      </c>
    </row>
    <row r="41" spans="2:43" ht="26.25" customHeight="1" thickBot="1" x14ac:dyDescent="0.25">
      <c r="B41" s="265" t="s">
        <v>53</v>
      </c>
      <c r="C41" s="903">
        <f t="shared" ref="C41:AL41" si="24">SUM(C29:C40)</f>
        <v>0</v>
      </c>
      <c r="D41" s="446"/>
      <c r="E41" s="115">
        <f t="shared" si="24"/>
        <v>43491.419144694933</v>
      </c>
      <c r="F41" s="115">
        <f t="shared" si="24"/>
        <v>10118.559206156096</v>
      </c>
      <c r="G41" s="435">
        <f t="shared" si="24"/>
        <v>0</v>
      </c>
      <c r="H41" s="191">
        <f t="shared" si="24"/>
        <v>4257.3042450772964</v>
      </c>
      <c r="I41" s="191">
        <f t="shared" si="24"/>
        <v>0</v>
      </c>
      <c r="J41" s="195">
        <f>SUM(J29:J40)</f>
        <v>0</v>
      </c>
      <c r="K41" s="115">
        <f t="shared" si="24"/>
        <v>6038.5431496357169</v>
      </c>
      <c r="L41" s="115">
        <f t="shared" si="24"/>
        <v>5565.1777168894623</v>
      </c>
      <c r="M41" s="115">
        <f t="shared" si="24"/>
        <v>50167.483457222195</v>
      </c>
      <c r="N41" s="115">
        <f t="shared" si="24"/>
        <v>0</v>
      </c>
      <c r="O41" s="115">
        <f t="shared" si="24"/>
        <v>0</v>
      </c>
      <c r="P41" s="191">
        <f t="shared" si="24"/>
        <v>0</v>
      </c>
      <c r="Q41" s="191">
        <f t="shared" si="24"/>
        <v>0</v>
      </c>
      <c r="R41" s="115">
        <f t="shared" si="24"/>
        <v>13627.164089288895</v>
      </c>
      <c r="S41" s="118">
        <f t="shared" si="24"/>
        <v>83346.281476232922</v>
      </c>
      <c r="T41" s="843">
        <f>SUM(T29:T40)</f>
        <v>7123.4036004214031</v>
      </c>
      <c r="U41" s="841">
        <f t="shared" si="24"/>
        <v>48892.142666475214</v>
      </c>
      <c r="V41" s="706">
        <f t="shared" si="24"/>
        <v>0</v>
      </c>
      <c r="W41" s="119">
        <f t="shared" si="24"/>
        <v>299.80805623809204</v>
      </c>
      <c r="X41" s="119">
        <f t="shared" si="24"/>
        <v>473.27589325708578</v>
      </c>
      <c r="Y41" s="119">
        <f t="shared" si="24"/>
        <v>66.348761475089972</v>
      </c>
      <c r="Z41" s="119">
        <f t="shared" si="24"/>
        <v>565.88957155542334</v>
      </c>
      <c r="AA41" s="119">
        <f t="shared" si="24"/>
        <v>2541.9962510445062</v>
      </c>
      <c r="AB41" s="119">
        <f t="shared" si="24"/>
        <v>312.97036114610592</v>
      </c>
      <c r="AC41" s="119">
        <f t="shared" si="24"/>
        <v>147.97892910188753</v>
      </c>
      <c r="AD41" s="119">
        <f t="shared" si="24"/>
        <v>800.48303318124761</v>
      </c>
      <c r="AE41" s="121">
        <f t="shared" si="24"/>
        <v>1914.6527434219622</v>
      </c>
      <c r="AF41" s="183">
        <f t="shared" si="24"/>
        <v>4258.1996399690006</v>
      </c>
      <c r="AG41" s="120">
        <f t="shared" si="24"/>
        <v>6435.0538541775859</v>
      </c>
      <c r="AH41" s="120">
        <f t="shared" si="24"/>
        <v>2838.7002716580332</v>
      </c>
      <c r="AI41" s="183">
        <f t="shared" si="24"/>
        <v>95.210323484272124</v>
      </c>
      <c r="AJ41" s="655">
        <f t="shared" si="24"/>
        <v>0</v>
      </c>
      <c r="AK41" s="119">
        <f t="shared" si="24"/>
        <v>0</v>
      </c>
      <c r="AL41" s="848">
        <f t="shared" si="24"/>
        <v>0</v>
      </c>
      <c r="AM41" s="67">
        <f t="shared" si="7"/>
        <v>272627.47875209415</v>
      </c>
      <c r="AN41" s="122">
        <f>SUM(AN29:AN40)</f>
        <v>0</v>
      </c>
      <c r="AO41" s="123">
        <f>SUM(AO29:AO40)</f>
        <v>0</v>
      </c>
      <c r="AP41" s="68">
        <f t="shared" si="13"/>
        <v>100</v>
      </c>
      <c r="AQ41" s="124">
        <f t="shared" si="14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2023 -MATHI.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83</v>
      </c>
      <c r="C48" s="155" t="s">
        <v>4</v>
      </c>
      <c r="D48" s="7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134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4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2" si="25">SUM(AF51:AI51)</f>
        <v>0</v>
      </c>
      <c r="S51" s="220"/>
      <c r="T51" s="315">
        <f t="shared" ref="T51:T62" si="26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 t="shared" ref="AM51:AM62" si="27">SUM(C51:U51)</f>
        <v>0</v>
      </c>
      <c r="AN51" s="56"/>
      <c r="AO51" s="57"/>
      <c r="AP51" s="58" t="e">
        <f t="shared" ref="AP51:AP56" si="28">(AM51*100)/(AM51+AQ51)</f>
        <v>#DIV/0!</v>
      </c>
      <c r="AQ51" s="59">
        <f t="shared" ref="AQ51:AQ57" si="29">AN51+AO51</f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5"/>
        <v>0</v>
      </c>
      <c r="S52" s="220"/>
      <c r="T52" s="315">
        <f t="shared" si="26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si="27"/>
        <v>0</v>
      </c>
      <c r="AN52" s="56"/>
      <c r="AO52" s="57"/>
      <c r="AP52" s="58" t="e">
        <f t="shared" si="28"/>
        <v>#DIV/0!</v>
      </c>
      <c r="AQ52" s="59">
        <f t="shared" si="29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5"/>
        <v>0</v>
      </c>
      <c r="S53" s="220"/>
      <c r="T53" s="315">
        <f t="shared" si="26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27"/>
        <v>0</v>
      </c>
      <c r="AN53" s="56"/>
      <c r="AO53" s="57"/>
      <c r="AP53" s="58" t="e">
        <f t="shared" si="28"/>
        <v>#DIV/0!</v>
      </c>
      <c r="AQ53" s="59">
        <f t="shared" si="29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5"/>
        <v>0</v>
      </c>
      <c r="S54" s="220"/>
      <c r="T54" s="315">
        <f t="shared" si="26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27"/>
        <v>0</v>
      </c>
      <c r="AN54" s="56"/>
      <c r="AO54" s="57"/>
      <c r="AP54" s="58" t="e">
        <f t="shared" si="28"/>
        <v>#DIV/0!</v>
      </c>
      <c r="AQ54" s="59">
        <f t="shared" si="29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5"/>
        <v>0</v>
      </c>
      <c r="S55" s="220"/>
      <c r="T55" s="315">
        <f t="shared" si="26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27"/>
        <v>0</v>
      </c>
      <c r="AN55" s="61"/>
      <c r="AO55" s="62"/>
      <c r="AP55" s="63" t="e">
        <f t="shared" si="28"/>
        <v>#DIV/0!</v>
      </c>
      <c r="AQ55" s="64">
        <f t="shared" si="29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5"/>
        <v>0</v>
      </c>
      <c r="S56" s="220"/>
      <c r="T56" s="315">
        <f t="shared" si="26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27"/>
        <v>0</v>
      </c>
      <c r="AN56" s="56"/>
      <c r="AO56" s="57"/>
      <c r="AP56" s="58" t="e">
        <f t="shared" si="28"/>
        <v>#DIV/0!</v>
      </c>
      <c r="AQ56" s="59">
        <f t="shared" si="29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5"/>
        <v>0</v>
      </c>
      <c r="S57" s="220"/>
      <c r="T57" s="315">
        <f t="shared" si="26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27"/>
        <v>0</v>
      </c>
      <c r="AN57" s="56"/>
      <c r="AO57" s="57"/>
      <c r="AP57" s="58" t="e">
        <f t="shared" ref="AP57:AP62" si="30">(AM57*100)/(AM57+AQ57)</f>
        <v>#DIV/0!</v>
      </c>
      <c r="AQ57" s="59">
        <f t="shared" si="29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5"/>
        <v>0</v>
      </c>
      <c r="S58" s="220"/>
      <c r="T58" s="315">
        <f t="shared" si="26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27"/>
        <v>0</v>
      </c>
      <c r="AN58" s="56"/>
      <c r="AO58" s="57"/>
      <c r="AP58" s="58" t="e">
        <f t="shared" si="30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5"/>
        <v>0</v>
      </c>
      <c r="S59" s="220"/>
      <c r="T59" s="315">
        <f t="shared" si="26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1043"/>
      <c r="AG59" s="503"/>
      <c r="AH59" s="503"/>
      <c r="AI59" s="503"/>
      <c r="AJ59" s="1040"/>
      <c r="AK59" s="268"/>
      <c r="AL59" s="270"/>
      <c r="AM59" s="55">
        <f t="shared" si="27"/>
        <v>0</v>
      </c>
      <c r="AN59" s="56"/>
      <c r="AO59" s="57"/>
      <c r="AP59" s="58" t="e">
        <f t="shared" si="30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5"/>
        <v>0</v>
      </c>
      <c r="S60" s="220"/>
      <c r="T60" s="315">
        <f t="shared" si="26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1043"/>
      <c r="AG60" s="503"/>
      <c r="AH60" s="503"/>
      <c r="AI60" s="503"/>
      <c r="AJ60" s="1040"/>
      <c r="AK60" s="268"/>
      <c r="AL60" s="270"/>
      <c r="AM60" s="55">
        <f t="shared" si="27"/>
        <v>0</v>
      </c>
      <c r="AN60" s="56"/>
      <c r="AO60" s="57"/>
      <c r="AP60" s="58" t="e">
        <f t="shared" si="30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25792</v>
      </c>
      <c r="L61" s="307"/>
      <c r="M61" s="309"/>
      <c r="N61" s="307"/>
      <c r="O61" s="307"/>
      <c r="P61" s="330"/>
      <c r="Q61" s="330"/>
      <c r="R61" s="304">
        <f t="shared" si="25"/>
        <v>676</v>
      </c>
      <c r="S61" s="310"/>
      <c r="T61" s="315">
        <f t="shared" si="26"/>
        <v>398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398</v>
      </c>
      <c r="AE61" s="311">
        <v>0</v>
      </c>
      <c r="AF61" s="1044"/>
      <c r="AG61" s="504">
        <v>676</v>
      </c>
      <c r="AH61" s="504"/>
      <c r="AI61" s="504"/>
      <c r="AJ61" s="1041"/>
      <c r="AK61" s="313"/>
      <c r="AL61" s="314"/>
      <c r="AM61" s="55">
        <f t="shared" si="27"/>
        <v>26866</v>
      </c>
      <c r="AN61" s="112"/>
      <c r="AO61" s="113"/>
      <c r="AP61" s="65">
        <f t="shared" si="30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1">SUM(C50:C61)</f>
        <v>0</v>
      </c>
      <c r="D62" s="427"/>
      <c r="E62" s="115">
        <f t="shared" si="31"/>
        <v>0</v>
      </c>
      <c r="F62" s="191">
        <f t="shared" si="31"/>
        <v>0</v>
      </c>
      <c r="G62" s="115">
        <f t="shared" si="31"/>
        <v>0</v>
      </c>
      <c r="H62" s="191">
        <f t="shared" si="31"/>
        <v>0</v>
      </c>
      <c r="I62" s="191">
        <f t="shared" si="31"/>
        <v>0</v>
      </c>
      <c r="J62" s="191">
        <f>SUM(J50:J61)</f>
        <v>0</v>
      </c>
      <c r="K62" s="115">
        <f t="shared" si="31"/>
        <v>25792</v>
      </c>
      <c r="L62" s="115">
        <f t="shared" si="31"/>
        <v>0</v>
      </c>
      <c r="M62" s="115">
        <f t="shared" si="31"/>
        <v>0</v>
      </c>
      <c r="N62" s="115">
        <f t="shared" si="31"/>
        <v>0</v>
      </c>
      <c r="O62" s="115">
        <f t="shared" si="31"/>
        <v>0</v>
      </c>
      <c r="P62" s="191">
        <f t="shared" si="31"/>
        <v>0</v>
      </c>
      <c r="Q62" s="191">
        <f t="shared" si="31"/>
        <v>0</v>
      </c>
      <c r="R62" s="304">
        <f t="shared" si="25"/>
        <v>676</v>
      </c>
      <c r="S62" s="116">
        <f>SUM(S50:S61)</f>
        <v>0</v>
      </c>
      <c r="T62" s="315">
        <f t="shared" si="26"/>
        <v>398</v>
      </c>
      <c r="U62" s="118">
        <f t="shared" ref="U62:AL62" si="32">SUM(U50:U61)</f>
        <v>0</v>
      </c>
      <c r="V62" s="186">
        <f t="shared" si="32"/>
        <v>0</v>
      </c>
      <c r="W62" s="119">
        <f t="shared" si="32"/>
        <v>0</v>
      </c>
      <c r="X62" s="119">
        <f t="shared" si="32"/>
        <v>0</v>
      </c>
      <c r="Y62" s="119">
        <f t="shared" si="32"/>
        <v>0</v>
      </c>
      <c r="Z62" s="119">
        <f t="shared" si="32"/>
        <v>0</v>
      </c>
      <c r="AA62" s="119">
        <f t="shared" si="32"/>
        <v>0</v>
      </c>
      <c r="AB62" s="119">
        <f t="shared" si="32"/>
        <v>0</v>
      </c>
      <c r="AC62" s="119">
        <f t="shared" si="32"/>
        <v>0</v>
      </c>
      <c r="AD62" s="119">
        <f t="shared" si="32"/>
        <v>398</v>
      </c>
      <c r="AE62" s="184">
        <f t="shared" si="32"/>
        <v>0</v>
      </c>
      <c r="AF62" s="183">
        <f t="shared" si="32"/>
        <v>0</v>
      </c>
      <c r="AG62" s="120">
        <f t="shared" si="32"/>
        <v>676</v>
      </c>
      <c r="AH62" s="120">
        <f t="shared" si="32"/>
        <v>0</v>
      </c>
      <c r="AI62" s="120">
        <f t="shared" si="32"/>
        <v>0</v>
      </c>
      <c r="AJ62" s="183">
        <f t="shared" si="32"/>
        <v>0</v>
      </c>
      <c r="AK62" s="120">
        <f t="shared" si="32"/>
        <v>0</v>
      </c>
      <c r="AL62" s="121">
        <f t="shared" si="32"/>
        <v>0</v>
      </c>
      <c r="AM62" s="55">
        <f t="shared" si="27"/>
        <v>26866</v>
      </c>
      <c r="AN62" s="122">
        <f>SUM(AN50:AN61)</f>
        <v>0</v>
      </c>
      <c r="AO62" s="123">
        <f>SUM(AO50:AO61)</f>
        <v>0</v>
      </c>
      <c r="AP62" s="68">
        <f t="shared" si="30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2023 -MATHI.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83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8.5" customHeight="1" x14ac:dyDescent="0.2">
      <c r="B72" s="150" t="s">
        <v>41</v>
      </c>
      <c r="C72" s="261">
        <f t="shared" ref="C72:D83" si="33">C29+C8+C50</f>
        <v>27250</v>
      </c>
      <c r="D72" s="261">
        <f t="shared" si="33"/>
        <v>0</v>
      </c>
      <c r="E72" s="79">
        <f t="shared" ref="E72:Q72" si="34">E29+E8+E50</f>
        <v>7124.2849287245772</v>
      </c>
      <c r="F72" s="524">
        <f t="shared" si="34"/>
        <v>10723.213267179675</v>
      </c>
      <c r="G72" s="524">
        <f t="shared" si="34"/>
        <v>5520</v>
      </c>
      <c r="H72" s="524">
        <f t="shared" si="34"/>
        <v>9724.7753537564422</v>
      </c>
      <c r="I72" s="524">
        <f t="shared" si="34"/>
        <v>0</v>
      </c>
      <c r="J72" s="524">
        <f t="shared" si="34"/>
        <v>0</v>
      </c>
      <c r="K72" s="524">
        <f t="shared" si="34"/>
        <v>783.21192913630989</v>
      </c>
      <c r="L72" s="524">
        <f t="shared" si="34"/>
        <v>463.76480974078862</v>
      </c>
      <c r="M72" s="524">
        <f t="shared" si="34"/>
        <v>4650.6236214351838</v>
      </c>
      <c r="N72" s="524">
        <f t="shared" si="34"/>
        <v>950</v>
      </c>
      <c r="O72" s="524">
        <f t="shared" si="34"/>
        <v>0</v>
      </c>
      <c r="P72" s="524">
        <f t="shared" si="34"/>
        <v>9910</v>
      </c>
      <c r="Q72" s="524">
        <f t="shared" si="34"/>
        <v>60</v>
      </c>
      <c r="R72" s="524">
        <f>SUM(AF72:AI72)</f>
        <v>1635.597007440741</v>
      </c>
      <c r="S72" s="665">
        <f t="shared" ref="S72:S83" si="35">S8+S29</f>
        <v>8015.5234563527438</v>
      </c>
      <c r="T72" s="867">
        <f>SUM(V72:AE72)</f>
        <v>639.61696670178344</v>
      </c>
      <c r="U72" s="864">
        <f t="shared" ref="U72:AL72" si="36">U29+U8+U50</f>
        <v>4074.3452222062674</v>
      </c>
      <c r="V72" s="860">
        <f t="shared" si="36"/>
        <v>0</v>
      </c>
      <c r="W72" s="666">
        <f t="shared" si="36"/>
        <v>24.984004686507674</v>
      </c>
      <c r="X72" s="666">
        <f t="shared" si="36"/>
        <v>85.439657771423811</v>
      </c>
      <c r="Y72" s="666">
        <f t="shared" si="36"/>
        <v>5.5290634562574974</v>
      </c>
      <c r="Z72" s="666">
        <f t="shared" si="36"/>
        <v>47.157464296285269</v>
      </c>
      <c r="AA72" s="666">
        <f t="shared" si="36"/>
        <v>211.8330209203755</v>
      </c>
      <c r="AB72" s="666">
        <f t="shared" si="36"/>
        <v>26.080863428842161</v>
      </c>
      <c r="AC72" s="666">
        <f t="shared" si="36"/>
        <v>12.331577425157297</v>
      </c>
      <c r="AD72" s="666">
        <f t="shared" si="36"/>
        <v>66.706919431770629</v>
      </c>
      <c r="AE72" s="861">
        <f t="shared" si="36"/>
        <v>159.55439528516351</v>
      </c>
      <c r="AF72" s="855">
        <f t="shared" si="36"/>
        <v>354.84996999741662</v>
      </c>
      <c r="AG72" s="688">
        <f t="shared" si="36"/>
        <v>1036.2544878481322</v>
      </c>
      <c r="AH72" s="688">
        <f t="shared" si="36"/>
        <v>236.55835597150278</v>
      </c>
      <c r="AI72" s="689">
        <f t="shared" si="36"/>
        <v>7.934193623689346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>SUM(C72:S72)+T72+U72+AJ72+AK72+AL72</f>
        <v>91524.956562674502</v>
      </c>
      <c r="AN72" s="668">
        <f t="shared" ref="AN72:AO83" si="37">AN8</f>
        <v>28440</v>
      </c>
      <c r="AO72" s="669">
        <f t="shared" si="37"/>
        <v>0</v>
      </c>
      <c r="AP72" s="690">
        <f t="shared" ref="AP72:AP84" si="38">(AM72*100)/(AM72+AQ72)</f>
        <v>76.293076899384531</v>
      </c>
      <c r="AQ72" s="691">
        <f t="shared" ref="AQ72:AQ84" si="39">AN72+AO72</f>
        <v>28440</v>
      </c>
    </row>
    <row r="73" spans="2:43" ht="26.25" customHeight="1" x14ac:dyDescent="0.2">
      <c r="B73" s="151" t="s">
        <v>42</v>
      </c>
      <c r="C73" s="17">
        <f t="shared" si="33"/>
        <v>19690</v>
      </c>
      <c r="D73" s="17">
        <f t="shared" si="33"/>
        <v>0</v>
      </c>
      <c r="E73" s="18">
        <f t="shared" ref="E73:Q73" si="40">E30+E9+E51</f>
        <v>7354.2849287245772</v>
      </c>
      <c r="F73" s="18">
        <f t="shared" si="40"/>
        <v>9823.2132671796753</v>
      </c>
      <c r="G73" s="18">
        <f t="shared" si="40"/>
        <v>3730</v>
      </c>
      <c r="H73" s="18">
        <f t="shared" si="40"/>
        <v>9994.7753537564422</v>
      </c>
      <c r="I73" s="18">
        <f t="shared" si="40"/>
        <v>0</v>
      </c>
      <c r="J73" s="18">
        <f t="shared" si="40"/>
        <v>0</v>
      </c>
      <c r="K73" s="18">
        <f t="shared" si="40"/>
        <v>723.21192913630989</v>
      </c>
      <c r="L73" s="18">
        <f t="shared" si="40"/>
        <v>463.76480974078862</v>
      </c>
      <c r="M73" s="18">
        <f t="shared" si="40"/>
        <v>4430.6236214351838</v>
      </c>
      <c r="N73" s="18">
        <f t="shared" si="40"/>
        <v>760</v>
      </c>
      <c r="O73" s="18">
        <f t="shared" si="40"/>
        <v>0</v>
      </c>
      <c r="P73" s="18">
        <f t="shared" si="40"/>
        <v>9590</v>
      </c>
      <c r="Q73" s="18">
        <f t="shared" si="40"/>
        <v>100</v>
      </c>
      <c r="R73" s="18">
        <f t="shared" ref="R73:R83" si="41">SUM(AF73:AI73)</f>
        <v>1585.597007440741</v>
      </c>
      <c r="S73" s="20">
        <f t="shared" si="35"/>
        <v>8345.5234563527447</v>
      </c>
      <c r="T73" s="768">
        <f t="shared" ref="T73:T83" si="42">SUM(V73:AE73)</f>
        <v>593.61696670178344</v>
      </c>
      <c r="U73" s="865">
        <f t="shared" ref="U73:AL73" si="43">U30+U9+U51</f>
        <v>4074.3452222062674</v>
      </c>
      <c r="V73" s="775">
        <f t="shared" si="43"/>
        <v>0</v>
      </c>
      <c r="W73" s="76">
        <f t="shared" si="43"/>
        <v>24.984004686507674</v>
      </c>
      <c r="X73" s="76">
        <f t="shared" si="43"/>
        <v>39.439657771423818</v>
      </c>
      <c r="Y73" s="76">
        <f t="shared" si="43"/>
        <v>5.5290634562574974</v>
      </c>
      <c r="Z73" s="76">
        <f t="shared" si="43"/>
        <v>47.157464296285269</v>
      </c>
      <c r="AA73" s="76">
        <f t="shared" si="43"/>
        <v>211.8330209203755</v>
      </c>
      <c r="AB73" s="76">
        <f t="shared" si="43"/>
        <v>26.080863428842161</v>
      </c>
      <c r="AC73" s="76">
        <f t="shared" si="43"/>
        <v>12.331577425157297</v>
      </c>
      <c r="AD73" s="76">
        <f t="shared" si="43"/>
        <v>66.706919431770629</v>
      </c>
      <c r="AE73" s="765">
        <f t="shared" si="43"/>
        <v>159.55439528516351</v>
      </c>
      <c r="AF73" s="856">
        <f t="shared" si="43"/>
        <v>354.84996999741662</v>
      </c>
      <c r="AG73" s="500">
        <f t="shared" si="43"/>
        <v>986.25448784813216</v>
      </c>
      <c r="AH73" s="500">
        <f t="shared" si="43"/>
        <v>236.55835597150278</v>
      </c>
      <c r="AI73" s="554">
        <f t="shared" si="43"/>
        <v>7.934193623689346</v>
      </c>
      <c r="AJ73" s="529">
        <f t="shared" si="43"/>
        <v>0</v>
      </c>
      <c r="AK73" s="793">
        <f t="shared" si="43"/>
        <v>0</v>
      </c>
      <c r="AL73" s="525">
        <f t="shared" si="43"/>
        <v>0</v>
      </c>
      <c r="AM73" s="22">
        <f t="shared" ref="AM73:AM83" si="44">SUM(C73:S73)+T73+U73+AJ73+AK73+AL73</f>
        <v>81258.956562674502</v>
      </c>
      <c r="AN73" s="102">
        <f t="shared" si="37"/>
        <v>24540</v>
      </c>
      <c r="AO73" s="24">
        <f t="shared" si="37"/>
        <v>0</v>
      </c>
      <c r="AP73" s="455">
        <f t="shared" si="38"/>
        <v>76.805064248943992</v>
      </c>
      <c r="AQ73" s="301">
        <f t="shared" si="39"/>
        <v>24540</v>
      </c>
    </row>
    <row r="74" spans="2:43" ht="26.25" customHeight="1" x14ac:dyDescent="0.2">
      <c r="B74" s="152" t="s">
        <v>43</v>
      </c>
      <c r="C74" s="17">
        <f t="shared" si="33"/>
        <v>19980</v>
      </c>
      <c r="D74" s="17">
        <f t="shared" si="33"/>
        <v>0</v>
      </c>
      <c r="E74" s="18">
        <f t="shared" ref="E74:Q74" si="45">E31+E10+E52</f>
        <v>13384.284928724577</v>
      </c>
      <c r="F74" s="18">
        <f t="shared" si="45"/>
        <v>9723.2132671796753</v>
      </c>
      <c r="G74" s="18">
        <f t="shared" si="45"/>
        <v>4890</v>
      </c>
      <c r="H74" s="18">
        <f t="shared" si="45"/>
        <v>16394.775353756442</v>
      </c>
      <c r="I74" s="18">
        <f t="shared" si="45"/>
        <v>0</v>
      </c>
      <c r="J74" s="18">
        <f t="shared" si="45"/>
        <v>0</v>
      </c>
      <c r="K74" s="18">
        <f t="shared" si="45"/>
        <v>613.21192913630989</v>
      </c>
      <c r="L74" s="18">
        <f t="shared" si="45"/>
        <v>463.76480974078862</v>
      </c>
      <c r="M74" s="18">
        <f t="shared" si="45"/>
        <v>6070.6236214351838</v>
      </c>
      <c r="N74" s="18">
        <f t="shared" si="45"/>
        <v>990</v>
      </c>
      <c r="O74" s="18">
        <f t="shared" si="45"/>
        <v>0</v>
      </c>
      <c r="P74" s="18">
        <f t="shared" si="45"/>
        <v>9170</v>
      </c>
      <c r="Q74" s="18">
        <f t="shared" si="45"/>
        <v>60</v>
      </c>
      <c r="R74" s="18">
        <f t="shared" si="41"/>
        <v>1545.597007440741</v>
      </c>
      <c r="S74" s="20">
        <f t="shared" si="35"/>
        <v>8495.5234563527447</v>
      </c>
      <c r="T74" s="768">
        <f t="shared" si="42"/>
        <v>593.61696670178344</v>
      </c>
      <c r="U74" s="865">
        <f t="shared" ref="U74:AL74" si="46">U31+U10+U52</f>
        <v>4074.3452222062674</v>
      </c>
      <c r="V74" s="775">
        <f t="shared" si="46"/>
        <v>0</v>
      </c>
      <c r="W74" s="76">
        <f t="shared" si="46"/>
        <v>24.984004686507674</v>
      </c>
      <c r="X74" s="76">
        <f t="shared" si="46"/>
        <v>39.439657771423818</v>
      </c>
      <c r="Y74" s="76">
        <f t="shared" si="46"/>
        <v>5.5290634562574974</v>
      </c>
      <c r="Z74" s="76">
        <f t="shared" si="46"/>
        <v>47.157464296285269</v>
      </c>
      <c r="AA74" s="76">
        <f t="shared" si="46"/>
        <v>211.8330209203755</v>
      </c>
      <c r="AB74" s="76">
        <f t="shared" si="46"/>
        <v>26.080863428842161</v>
      </c>
      <c r="AC74" s="76">
        <f t="shared" si="46"/>
        <v>12.331577425157297</v>
      </c>
      <c r="AD74" s="76">
        <f t="shared" si="46"/>
        <v>66.706919431770629</v>
      </c>
      <c r="AE74" s="765">
        <f t="shared" si="46"/>
        <v>159.55439528516351</v>
      </c>
      <c r="AF74" s="856">
        <f t="shared" si="46"/>
        <v>354.84996999741662</v>
      </c>
      <c r="AG74" s="500">
        <f t="shared" si="46"/>
        <v>946.25448784813216</v>
      </c>
      <c r="AH74" s="500">
        <f t="shared" si="46"/>
        <v>236.55835597150278</v>
      </c>
      <c r="AI74" s="554">
        <f t="shared" si="46"/>
        <v>7.934193623689346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44"/>
        <v>96448.956562674502</v>
      </c>
      <c r="AN74" s="102">
        <f t="shared" si="37"/>
        <v>25610</v>
      </c>
      <c r="AO74" s="24">
        <f t="shared" si="37"/>
        <v>0</v>
      </c>
      <c r="AP74" s="455">
        <f t="shared" si="38"/>
        <v>79.018336121159749</v>
      </c>
      <c r="AQ74" s="301">
        <f t="shared" si="39"/>
        <v>25610</v>
      </c>
    </row>
    <row r="75" spans="2:43" ht="26.25" customHeight="1" x14ac:dyDescent="0.2">
      <c r="B75" s="152" t="s">
        <v>44</v>
      </c>
      <c r="C75" s="17">
        <f t="shared" si="33"/>
        <v>18870</v>
      </c>
      <c r="D75" s="17">
        <f>D32+D11+D53</f>
        <v>0</v>
      </c>
      <c r="E75" s="18">
        <f t="shared" ref="E75:Q75" si="47">E32+E11+E53</f>
        <v>12624.284928724577</v>
      </c>
      <c r="F75" s="18">
        <f t="shared" si="47"/>
        <v>9903.2132671796753</v>
      </c>
      <c r="G75" s="18">
        <f t="shared" si="47"/>
        <v>3970</v>
      </c>
      <c r="H75" s="18">
        <f t="shared" si="47"/>
        <v>9334.7753537564422</v>
      </c>
      <c r="I75" s="18">
        <f t="shared" si="47"/>
        <v>0</v>
      </c>
      <c r="J75" s="18">
        <f t="shared" si="47"/>
        <v>0</v>
      </c>
      <c r="K75" s="18">
        <f t="shared" si="47"/>
        <v>563.21192913630989</v>
      </c>
      <c r="L75" s="18">
        <f t="shared" si="47"/>
        <v>463.76480974078862</v>
      </c>
      <c r="M75" s="18">
        <f t="shared" si="47"/>
        <v>4940.6236214351838</v>
      </c>
      <c r="N75" s="18">
        <f t="shared" si="47"/>
        <v>1040</v>
      </c>
      <c r="O75" s="18">
        <f t="shared" si="47"/>
        <v>0</v>
      </c>
      <c r="P75" s="18">
        <f t="shared" si="47"/>
        <v>9570</v>
      </c>
      <c r="Q75" s="18">
        <f t="shared" si="47"/>
        <v>100</v>
      </c>
      <c r="R75" s="18">
        <f t="shared" si="41"/>
        <v>1405.597007440741</v>
      </c>
      <c r="S75" s="20">
        <f t="shared" si="35"/>
        <v>7775.5234563527438</v>
      </c>
      <c r="T75" s="768">
        <f t="shared" si="42"/>
        <v>593.61696670178344</v>
      </c>
      <c r="U75" s="865">
        <f t="shared" ref="U75:AL75" si="48">U32+U11+U53</f>
        <v>4074.3452222062674</v>
      </c>
      <c r="V75" s="775">
        <f t="shared" si="48"/>
        <v>0</v>
      </c>
      <c r="W75" s="76">
        <f t="shared" si="48"/>
        <v>24.984004686507674</v>
      </c>
      <c r="X75" s="76">
        <f t="shared" si="48"/>
        <v>39.439657771423818</v>
      </c>
      <c r="Y75" s="76">
        <f t="shared" si="48"/>
        <v>5.5290634562574974</v>
      </c>
      <c r="Z75" s="76">
        <f t="shared" si="48"/>
        <v>47.157464296285269</v>
      </c>
      <c r="AA75" s="76">
        <f t="shared" si="48"/>
        <v>211.8330209203755</v>
      </c>
      <c r="AB75" s="76">
        <f t="shared" si="48"/>
        <v>26.080863428842161</v>
      </c>
      <c r="AC75" s="76">
        <f t="shared" si="48"/>
        <v>12.331577425157297</v>
      </c>
      <c r="AD75" s="76">
        <f t="shared" si="48"/>
        <v>66.706919431770629</v>
      </c>
      <c r="AE75" s="765">
        <f t="shared" si="48"/>
        <v>159.55439528516351</v>
      </c>
      <c r="AF75" s="856">
        <f t="shared" si="48"/>
        <v>354.84996999741662</v>
      </c>
      <c r="AG75" s="500">
        <f t="shared" si="48"/>
        <v>806.25448784813216</v>
      </c>
      <c r="AH75" s="500">
        <f t="shared" si="48"/>
        <v>236.55835597150278</v>
      </c>
      <c r="AI75" s="554">
        <f t="shared" si="48"/>
        <v>7.934193623689346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44"/>
        <v>85228.956562674502</v>
      </c>
      <c r="AN75" s="102">
        <f t="shared" si="37"/>
        <v>26700</v>
      </c>
      <c r="AO75" s="24">
        <f t="shared" si="37"/>
        <v>0</v>
      </c>
      <c r="AP75" s="455">
        <f t="shared" si="38"/>
        <v>76.14558303771075</v>
      </c>
      <c r="AQ75" s="301">
        <f t="shared" si="39"/>
        <v>26700</v>
      </c>
    </row>
    <row r="76" spans="2:43" ht="26.25" customHeight="1" x14ac:dyDescent="0.2">
      <c r="B76" s="153" t="s">
        <v>45</v>
      </c>
      <c r="C76" s="17">
        <f t="shared" si="33"/>
        <v>22610</v>
      </c>
      <c r="D76" s="17">
        <f t="shared" si="33"/>
        <v>0</v>
      </c>
      <c r="E76" s="18">
        <f t="shared" ref="E76:Q76" si="49">E33+E12+E54</f>
        <v>18664.284928724577</v>
      </c>
      <c r="F76" s="18">
        <f t="shared" si="49"/>
        <v>9403.2132671796753</v>
      </c>
      <c r="G76" s="18">
        <f t="shared" si="49"/>
        <v>5140</v>
      </c>
      <c r="H76" s="18">
        <f t="shared" si="49"/>
        <v>16814.775353756442</v>
      </c>
      <c r="I76" s="18">
        <f t="shared" si="49"/>
        <v>0</v>
      </c>
      <c r="J76" s="18">
        <f t="shared" si="49"/>
        <v>0</v>
      </c>
      <c r="K76" s="18">
        <f t="shared" si="49"/>
        <v>563.21192913630989</v>
      </c>
      <c r="L76" s="18">
        <f t="shared" si="49"/>
        <v>463.76480974078862</v>
      </c>
      <c r="M76" s="18">
        <f t="shared" si="49"/>
        <v>4340.6236214351838</v>
      </c>
      <c r="N76" s="18">
        <f t="shared" si="49"/>
        <v>1450</v>
      </c>
      <c r="O76" s="18">
        <f t="shared" si="49"/>
        <v>0</v>
      </c>
      <c r="P76" s="18">
        <f t="shared" si="49"/>
        <v>15100</v>
      </c>
      <c r="Q76" s="18">
        <f t="shared" si="49"/>
        <v>0</v>
      </c>
      <c r="R76" s="18">
        <f t="shared" si="41"/>
        <v>1405.597007440741</v>
      </c>
      <c r="S76" s="20">
        <f t="shared" si="35"/>
        <v>7335.5234563527438</v>
      </c>
      <c r="T76" s="768">
        <f t="shared" si="42"/>
        <v>593.61696670178344</v>
      </c>
      <c r="U76" s="865">
        <f t="shared" ref="U76:AL76" si="50">U33+U12+U54</f>
        <v>4074.3452222062674</v>
      </c>
      <c r="V76" s="862">
        <f t="shared" si="50"/>
        <v>0</v>
      </c>
      <c r="W76" s="749">
        <f t="shared" si="50"/>
        <v>24.984004686507674</v>
      </c>
      <c r="X76" s="749">
        <f t="shared" si="50"/>
        <v>39.439657771423818</v>
      </c>
      <c r="Y76" s="749">
        <f t="shared" si="50"/>
        <v>5.5290634562574974</v>
      </c>
      <c r="Z76" s="749">
        <f t="shared" si="50"/>
        <v>47.157464296285269</v>
      </c>
      <c r="AA76" s="749">
        <f t="shared" si="50"/>
        <v>211.8330209203755</v>
      </c>
      <c r="AB76" s="749">
        <f t="shared" si="50"/>
        <v>26.080863428842161</v>
      </c>
      <c r="AC76" s="749">
        <f t="shared" si="50"/>
        <v>12.331577425157297</v>
      </c>
      <c r="AD76" s="749">
        <f t="shared" si="50"/>
        <v>66.706919431770629</v>
      </c>
      <c r="AE76" s="863">
        <f t="shared" si="50"/>
        <v>159.55439528516351</v>
      </c>
      <c r="AF76" s="857">
        <f t="shared" si="50"/>
        <v>354.84996999741662</v>
      </c>
      <c r="AG76" s="750">
        <f t="shared" si="50"/>
        <v>806.25448784813216</v>
      </c>
      <c r="AH76" s="750">
        <f t="shared" si="50"/>
        <v>236.55835597150278</v>
      </c>
      <c r="AI76" s="751">
        <f t="shared" si="50"/>
        <v>7.934193623689346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44"/>
        <v>107958.9565626745</v>
      </c>
      <c r="AN76" s="102">
        <f t="shared" si="37"/>
        <v>38460</v>
      </c>
      <c r="AO76" s="24">
        <f t="shared" si="37"/>
        <v>0</v>
      </c>
      <c r="AP76" s="455">
        <f t="shared" si="38"/>
        <v>73.732909383535173</v>
      </c>
      <c r="AQ76" s="301">
        <f t="shared" si="39"/>
        <v>38460</v>
      </c>
    </row>
    <row r="77" spans="2:43" ht="26.25" customHeight="1" x14ac:dyDescent="0.2">
      <c r="B77" s="151" t="s">
        <v>46</v>
      </c>
      <c r="C77" s="17">
        <f t="shared" si="33"/>
        <v>20210</v>
      </c>
      <c r="D77" s="17">
        <f t="shared" si="33"/>
        <v>0</v>
      </c>
      <c r="E77" s="18">
        <f t="shared" ref="E77:Q77" si="51">E34+E13+E55</f>
        <v>17224.284928724577</v>
      </c>
      <c r="F77" s="18">
        <f t="shared" si="51"/>
        <v>10283.213267179675</v>
      </c>
      <c r="G77" s="18">
        <f t="shared" si="51"/>
        <v>5510</v>
      </c>
      <c r="H77" s="18">
        <f t="shared" si="51"/>
        <v>8134.7753537564413</v>
      </c>
      <c r="I77" s="18">
        <f t="shared" si="51"/>
        <v>0</v>
      </c>
      <c r="J77" s="18">
        <f t="shared" si="51"/>
        <v>0</v>
      </c>
      <c r="K77" s="18">
        <f t="shared" si="51"/>
        <v>623.21192913630989</v>
      </c>
      <c r="L77" s="18">
        <f t="shared" si="51"/>
        <v>463.76480974078862</v>
      </c>
      <c r="M77" s="18">
        <f t="shared" si="51"/>
        <v>4350.6236214351838</v>
      </c>
      <c r="N77" s="18">
        <f t="shared" si="51"/>
        <v>1180</v>
      </c>
      <c r="O77" s="18">
        <f t="shared" si="51"/>
        <v>0</v>
      </c>
      <c r="P77" s="18">
        <f t="shared" si="51"/>
        <v>11420</v>
      </c>
      <c r="Q77" s="18">
        <f t="shared" si="51"/>
        <v>250</v>
      </c>
      <c r="R77" s="18">
        <f t="shared" si="41"/>
        <v>1355.597007440741</v>
      </c>
      <c r="S77" s="20">
        <f t="shared" si="35"/>
        <v>7355.5234563527438</v>
      </c>
      <c r="T77" s="768">
        <f t="shared" si="42"/>
        <v>593.61696670178344</v>
      </c>
      <c r="U77" s="865">
        <f t="shared" ref="U77:AL77" si="52">U34+U13+U55</f>
        <v>4074.3452222062674</v>
      </c>
      <c r="V77" s="775">
        <f t="shared" si="52"/>
        <v>0</v>
      </c>
      <c r="W77" s="76">
        <f t="shared" si="52"/>
        <v>24.984004686507674</v>
      </c>
      <c r="X77" s="76">
        <f t="shared" si="52"/>
        <v>39.439657771423818</v>
      </c>
      <c r="Y77" s="76">
        <f t="shared" si="52"/>
        <v>5.5290634562574974</v>
      </c>
      <c r="Z77" s="76">
        <f t="shared" si="52"/>
        <v>47.157464296285269</v>
      </c>
      <c r="AA77" s="76">
        <f t="shared" si="52"/>
        <v>211.8330209203755</v>
      </c>
      <c r="AB77" s="76">
        <f t="shared" si="52"/>
        <v>26.080863428842161</v>
      </c>
      <c r="AC77" s="76">
        <f t="shared" si="52"/>
        <v>12.331577425157297</v>
      </c>
      <c r="AD77" s="76">
        <f t="shared" si="52"/>
        <v>66.706919431770629</v>
      </c>
      <c r="AE77" s="765">
        <f t="shared" si="52"/>
        <v>159.55439528516351</v>
      </c>
      <c r="AF77" s="856">
        <f t="shared" si="52"/>
        <v>354.84996999741662</v>
      </c>
      <c r="AG77" s="500">
        <f t="shared" si="52"/>
        <v>756.25448784813216</v>
      </c>
      <c r="AH77" s="500">
        <f t="shared" si="52"/>
        <v>236.55835597150278</v>
      </c>
      <c r="AI77" s="554">
        <f t="shared" si="52"/>
        <v>7.934193623689346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44"/>
        <v>93028.956562674502</v>
      </c>
      <c r="AN77" s="102">
        <f t="shared" si="37"/>
        <v>29030</v>
      </c>
      <c r="AO77" s="24">
        <f t="shared" si="37"/>
        <v>0</v>
      </c>
      <c r="AP77" s="455">
        <f t="shared" si="38"/>
        <v>76.216411464165063</v>
      </c>
      <c r="AQ77" s="301">
        <f t="shared" si="39"/>
        <v>29030</v>
      </c>
    </row>
    <row r="78" spans="2:43" ht="26.25" customHeight="1" x14ac:dyDescent="0.2">
      <c r="B78" s="152" t="s">
        <v>47</v>
      </c>
      <c r="C78" s="17">
        <f t="shared" si="33"/>
        <v>18820</v>
      </c>
      <c r="D78" s="17">
        <f t="shared" si="33"/>
        <v>0</v>
      </c>
      <c r="E78" s="18">
        <f t="shared" ref="E78:Q78" si="53">E35+E14+E56</f>
        <v>13084.284928724577</v>
      </c>
      <c r="F78" s="553">
        <f t="shared" si="53"/>
        <v>14803.213267179675</v>
      </c>
      <c r="G78" s="18">
        <f t="shared" si="53"/>
        <v>5880</v>
      </c>
      <c r="H78" s="18">
        <f t="shared" si="53"/>
        <v>17734.775353756442</v>
      </c>
      <c r="I78" s="553">
        <f t="shared" si="53"/>
        <v>0</v>
      </c>
      <c r="J78" s="553">
        <f t="shared" si="53"/>
        <v>0</v>
      </c>
      <c r="K78" s="553">
        <f t="shared" si="53"/>
        <v>783.21192913630989</v>
      </c>
      <c r="L78" s="553">
        <f t="shared" si="53"/>
        <v>463.76480974078862</v>
      </c>
      <c r="M78" s="553">
        <f t="shared" si="53"/>
        <v>5180.6236214351838</v>
      </c>
      <c r="N78" s="553">
        <f t="shared" si="53"/>
        <v>1360</v>
      </c>
      <c r="O78" s="553">
        <f t="shared" si="53"/>
        <v>0</v>
      </c>
      <c r="P78" s="18">
        <f t="shared" si="53"/>
        <v>8320</v>
      </c>
      <c r="Q78" s="18">
        <f t="shared" si="53"/>
        <v>0</v>
      </c>
      <c r="R78" s="18">
        <f t="shared" si="41"/>
        <v>1295.597007440741</v>
      </c>
      <c r="S78" s="20">
        <f t="shared" si="35"/>
        <v>7865.5234563527438</v>
      </c>
      <c r="T78" s="768">
        <f t="shared" si="42"/>
        <v>593.61696670178344</v>
      </c>
      <c r="U78" s="865">
        <f t="shared" ref="U78:AL78" si="54">U35+U14+U56</f>
        <v>4074.3452222062674</v>
      </c>
      <c r="V78" s="775">
        <f t="shared" si="54"/>
        <v>0</v>
      </c>
      <c r="W78" s="76">
        <f t="shared" si="54"/>
        <v>24.984004686507674</v>
      </c>
      <c r="X78" s="76">
        <f t="shared" si="54"/>
        <v>39.439657771423818</v>
      </c>
      <c r="Y78" s="76">
        <f t="shared" si="54"/>
        <v>5.5290634562574974</v>
      </c>
      <c r="Z78" s="76">
        <f t="shared" si="54"/>
        <v>47.157464296285269</v>
      </c>
      <c r="AA78" s="76">
        <f t="shared" si="54"/>
        <v>211.8330209203755</v>
      </c>
      <c r="AB78" s="76">
        <f t="shared" si="54"/>
        <v>26.080863428842161</v>
      </c>
      <c r="AC78" s="76">
        <f t="shared" si="54"/>
        <v>12.331577425157297</v>
      </c>
      <c r="AD78" s="76">
        <f t="shared" si="54"/>
        <v>66.706919431770629</v>
      </c>
      <c r="AE78" s="765">
        <f t="shared" si="54"/>
        <v>159.55439528516351</v>
      </c>
      <c r="AF78" s="856">
        <f t="shared" si="54"/>
        <v>354.84996999741662</v>
      </c>
      <c r="AG78" s="500">
        <f t="shared" si="54"/>
        <v>696.25448784813216</v>
      </c>
      <c r="AH78" s="500">
        <f t="shared" si="54"/>
        <v>236.55835597150278</v>
      </c>
      <c r="AI78" s="554">
        <f t="shared" si="54"/>
        <v>7.934193623689346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44"/>
        <v>100258.9565626745</v>
      </c>
      <c r="AN78" s="102">
        <f t="shared" si="37"/>
        <v>25810</v>
      </c>
      <c r="AO78" s="24">
        <f t="shared" si="37"/>
        <v>0</v>
      </c>
      <c r="AP78" s="455">
        <f t="shared" si="38"/>
        <v>79.527077320443524</v>
      </c>
      <c r="AQ78" s="301">
        <f t="shared" si="39"/>
        <v>25810</v>
      </c>
    </row>
    <row r="79" spans="2:43" ht="26.25" customHeight="1" x14ac:dyDescent="0.2">
      <c r="B79" s="151" t="s">
        <v>48</v>
      </c>
      <c r="C79" s="17">
        <f t="shared" si="33"/>
        <v>24060</v>
      </c>
      <c r="D79" s="17">
        <f t="shared" si="33"/>
        <v>0</v>
      </c>
      <c r="E79" s="18">
        <f t="shared" ref="E79:Q79" si="55">E36+E15+E57</f>
        <v>17644.284928724577</v>
      </c>
      <c r="F79" s="553">
        <f t="shared" si="55"/>
        <v>8163.2132671796744</v>
      </c>
      <c r="G79" s="18">
        <f t="shared" si="55"/>
        <v>3370</v>
      </c>
      <c r="H79" s="18">
        <f t="shared" si="55"/>
        <v>9524.7753537564422</v>
      </c>
      <c r="I79" s="553">
        <f t="shared" si="55"/>
        <v>0</v>
      </c>
      <c r="J79" s="553">
        <f t="shared" si="55"/>
        <v>0</v>
      </c>
      <c r="K79" s="553">
        <f t="shared" si="55"/>
        <v>803.21192913630989</v>
      </c>
      <c r="L79" s="553">
        <f t="shared" si="55"/>
        <v>463.76480974078862</v>
      </c>
      <c r="M79" s="553">
        <f t="shared" si="55"/>
        <v>4550.6236214351838</v>
      </c>
      <c r="N79" s="553">
        <f t="shared" si="55"/>
        <v>1150</v>
      </c>
      <c r="O79" s="553">
        <f t="shared" si="55"/>
        <v>0</v>
      </c>
      <c r="P79" s="18">
        <f t="shared" si="55"/>
        <v>8200</v>
      </c>
      <c r="Q79" s="18">
        <f t="shared" si="55"/>
        <v>200</v>
      </c>
      <c r="R79" s="18">
        <f t="shared" si="41"/>
        <v>1455.597007440741</v>
      </c>
      <c r="S79" s="20">
        <f t="shared" si="35"/>
        <v>8105.5234563527438</v>
      </c>
      <c r="T79" s="768">
        <f t="shared" si="42"/>
        <v>593.61696670178344</v>
      </c>
      <c r="U79" s="865">
        <f t="shared" ref="U79:AL79" si="56">U36+U15+U57</f>
        <v>4074.3452222062674</v>
      </c>
      <c r="V79" s="775">
        <f t="shared" si="56"/>
        <v>0</v>
      </c>
      <c r="W79" s="76">
        <f t="shared" si="56"/>
        <v>24.984004686507674</v>
      </c>
      <c r="X79" s="76">
        <f t="shared" si="56"/>
        <v>39.439657771423818</v>
      </c>
      <c r="Y79" s="76">
        <f t="shared" si="56"/>
        <v>5.5290634562574974</v>
      </c>
      <c r="Z79" s="76">
        <f t="shared" si="56"/>
        <v>47.157464296285269</v>
      </c>
      <c r="AA79" s="76">
        <f t="shared" si="56"/>
        <v>211.8330209203755</v>
      </c>
      <c r="AB79" s="76">
        <f t="shared" si="56"/>
        <v>26.080863428842161</v>
      </c>
      <c r="AC79" s="76">
        <f t="shared" si="56"/>
        <v>12.331577425157297</v>
      </c>
      <c r="AD79" s="76">
        <f t="shared" si="56"/>
        <v>66.706919431770629</v>
      </c>
      <c r="AE79" s="765">
        <f t="shared" si="56"/>
        <v>159.55439528516351</v>
      </c>
      <c r="AF79" s="856">
        <f t="shared" si="56"/>
        <v>354.84996999741662</v>
      </c>
      <c r="AG79" s="500">
        <f t="shared" si="56"/>
        <v>856.25448784813216</v>
      </c>
      <c r="AH79" s="500">
        <f t="shared" si="56"/>
        <v>236.55835597150278</v>
      </c>
      <c r="AI79" s="554">
        <f t="shared" si="56"/>
        <v>7.934193623689346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44"/>
        <v>92358.956562674502</v>
      </c>
      <c r="AN79" s="102">
        <f t="shared" si="37"/>
        <v>22960</v>
      </c>
      <c r="AO79" s="24">
        <f t="shared" si="37"/>
        <v>0</v>
      </c>
      <c r="AP79" s="455">
        <f t="shared" si="38"/>
        <v>80.090003686842678</v>
      </c>
      <c r="AQ79" s="301">
        <f t="shared" si="39"/>
        <v>22960</v>
      </c>
    </row>
    <row r="80" spans="2:43" ht="26.25" customHeight="1" x14ac:dyDescent="0.2">
      <c r="B80" s="152" t="s">
        <v>49</v>
      </c>
      <c r="C80" s="17">
        <f t="shared" si="33"/>
        <v>21130</v>
      </c>
      <c r="D80" s="17">
        <f t="shared" si="33"/>
        <v>0</v>
      </c>
      <c r="E80" s="18">
        <f t="shared" ref="E80:Q80" si="57">E37+E16+E58</f>
        <v>14454.284928724577</v>
      </c>
      <c r="F80" s="553">
        <f t="shared" si="57"/>
        <v>6463.2132671796744</v>
      </c>
      <c r="G80" s="18">
        <f t="shared" si="57"/>
        <v>1735</v>
      </c>
      <c r="H80" s="18">
        <f t="shared" si="57"/>
        <v>16414.775353756442</v>
      </c>
      <c r="I80" s="553">
        <f t="shared" si="57"/>
        <v>0</v>
      </c>
      <c r="J80" s="553">
        <f t="shared" si="57"/>
        <v>0</v>
      </c>
      <c r="K80" s="553">
        <f t="shared" si="57"/>
        <v>763.21192913630989</v>
      </c>
      <c r="L80" s="553">
        <f t="shared" si="57"/>
        <v>463.76480974078862</v>
      </c>
      <c r="M80" s="553">
        <f t="shared" si="57"/>
        <v>4830.6236214351838</v>
      </c>
      <c r="N80" s="553">
        <f t="shared" si="57"/>
        <v>1930</v>
      </c>
      <c r="O80" s="553">
        <f t="shared" si="57"/>
        <v>0</v>
      </c>
      <c r="P80" s="18">
        <f t="shared" si="57"/>
        <v>8800</v>
      </c>
      <c r="Q80" s="18">
        <f t="shared" si="57"/>
        <v>120</v>
      </c>
      <c r="R80" s="18">
        <f t="shared" si="41"/>
        <v>1425.597007440741</v>
      </c>
      <c r="S80" s="20">
        <f t="shared" si="35"/>
        <v>7865.5234563527438</v>
      </c>
      <c r="T80" s="768">
        <f t="shared" si="42"/>
        <v>593.61696670178344</v>
      </c>
      <c r="U80" s="865">
        <f t="shared" ref="U80:AL80" si="58">U37+U16+U58</f>
        <v>4074.3452222062674</v>
      </c>
      <c r="V80" s="775">
        <f t="shared" si="58"/>
        <v>0</v>
      </c>
      <c r="W80" s="76">
        <f t="shared" si="58"/>
        <v>24.984004686507674</v>
      </c>
      <c r="X80" s="76">
        <f t="shared" si="58"/>
        <v>39.439657771423818</v>
      </c>
      <c r="Y80" s="76">
        <f t="shared" si="58"/>
        <v>5.5290634562574974</v>
      </c>
      <c r="Z80" s="76">
        <f t="shared" si="58"/>
        <v>47.157464296285269</v>
      </c>
      <c r="AA80" s="76">
        <f t="shared" si="58"/>
        <v>211.8330209203755</v>
      </c>
      <c r="AB80" s="76">
        <f t="shared" si="58"/>
        <v>26.080863428842161</v>
      </c>
      <c r="AC80" s="76">
        <f t="shared" si="58"/>
        <v>12.331577425157297</v>
      </c>
      <c r="AD80" s="76">
        <f t="shared" si="58"/>
        <v>66.706919431770629</v>
      </c>
      <c r="AE80" s="765">
        <f t="shared" si="58"/>
        <v>159.55439528516351</v>
      </c>
      <c r="AF80" s="856">
        <f t="shared" si="58"/>
        <v>354.84996999741662</v>
      </c>
      <c r="AG80" s="500">
        <f t="shared" si="58"/>
        <v>826.25448784813216</v>
      </c>
      <c r="AH80" s="500">
        <f t="shared" si="58"/>
        <v>236.55835597150278</v>
      </c>
      <c r="AI80" s="554">
        <f t="shared" si="58"/>
        <v>7.934193623689346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44"/>
        <v>91063.956562674502</v>
      </c>
      <c r="AN80" s="102">
        <f t="shared" si="37"/>
        <v>23290</v>
      </c>
      <c r="AO80" s="24">
        <f t="shared" si="37"/>
        <v>0</v>
      </c>
      <c r="AP80" s="455">
        <f t="shared" si="38"/>
        <v>79.633411295886972</v>
      </c>
      <c r="AQ80" s="301">
        <f>AN80+AO80</f>
        <v>23290</v>
      </c>
    </row>
    <row r="81" spans="2:43" ht="26.25" customHeight="1" x14ac:dyDescent="0.2">
      <c r="B81" s="152" t="s">
        <v>50</v>
      </c>
      <c r="C81" s="17">
        <f t="shared" si="33"/>
        <v>24260</v>
      </c>
      <c r="D81" s="17">
        <f t="shared" si="33"/>
        <v>0</v>
      </c>
      <c r="E81" s="18">
        <f t="shared" ref="E81:Q81" si="59">E38+E17+E59</f>
        <v>14414.284928724577</v>
      </c>
      <c r="F81" s="553">
        <f t="shared" si="59"/>
        <v>11123.213267179675</v>
      </c>
      <c r="G81" s="18">
        <f t="shared" si="59"/>
        <v>2270</v>
      </c>
      <c r="H81" s="18">
        <f t="shared" si="59"/>
        <v>8584.7753537564422</v>
      </c>
      <c r="I81" s="553">
        <f t="shared" si="59"/>
        <v>0</v>
      </c>
      <c r="J81" s="553">
        <f t="shared" si="59"/>
        <v>0</v>
      </c>
      <c r="K81" s="553">
        <f t="shared" si="59"/>
        <v>553.21192913630989</v>
      </c>
      <c r="L81" s="553">
        <f t="shared" si="59"/>
        <v>463.76480974078862</v>
      </c>
      <c r="M81" s="553">
        <f t="shared" si="59"/>
        <v>4340.6236214351838</v>
      </c>
      <c r="N81" s="553">
        <f t="shared" si="59"/>
        <v>1460</v>
      </c>
      <c r="O81" s="553">
        <f t="shared" si="59"/>
        <v>0</v>
      </c>
      <c r="P81" s="18">
        <f t="shared" si="59"/>
        <v>13320</v>
      </c>
      <c r="Q81" s="18">
        <f t="shared" si="59"/>
        <v>0</v>
      </c>
      <c r="R81" s="18">
        <f t="shared" si="41"/>
        <v>1595.597007440741</v>
      </c>
      <c r="S81" s="20">
        <f t="shared" si="35"/>
        <v>8555.5234563527447</v>
      </c>
      <c r="T81" s="768">
        <f t="shared" si="42"/>
        <v>667.61696670178333</v>
      </c>
      <c r="U81" s="865">
        <f t="shared" ref="U81:AL81" si="60">U38+U17+U59</f>
        <v>4074.3452222062674</v>
      </c>
      <c r="V81" s="775">
        <f t="shared" si="60"/>
        <v>0</v>
      </c>
      <c r="W81" s="76">
        <f t="shared" si="60"/>
        <v>24.984004686507674</v>
      </c>
      <c r="X81" s="76">
        <f t="shared" si="60"/>
        <v>113.43965777142381</v>
      </c>
      <c r="Y81" s="76">
        <f t="shared" si="60"/>
        <v>5.5290634562574974</v>
      </c>
      <c r="Z81" s="76">
        <f t="shared" si="60"/>
        <v>47.157464296285269</v>
      </c>
      <c r="AA81" s="76">
        <f t="shared" si="60"/>
        <v>211.8330209203755</v>
      </c>
      <c r="AB81" s="76">
        <f t="shared" si="60"/>
        <v>26.080863428842161</v>
      </c>
      <c r="AC81" s="76">
        <f t="shared" si="60"/>
        <v>12.331577425157297</v>
      </c>
      <c r="AD81" s="76">
        <f t="shared" si="60"/>
        <v>66.706919431770629</v>
      </c>
      <c r="AE81" s="765">
        <f t="shared" si="60"/>
        <v>159.55439528516351</v>
      </c>
      <c r="AF81" s="856">
        <f t="shared" si="60"/>
        <v>354.84996999741662</v>
      </c>
      <c r="AG81" s="500">
        <f t="shared" si="60"/>
        <v>996.25448784813216</v>
      </c>
      <c r="AH81" s="500">
        <f t="shared" si="60"/>
        <v>236.55835597150278</v>
      </c>
      <c r="AI81" s="554">
        <f t="shared" si="60"/>
        <v>7.934193623689346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44"/>
        <v>95682.956562674502</v>
      </c>
      <c r="AN81" s="102">
        <f t="shared" si="37"/>
        <v>37785</v>
      </c>
      <c r="AO81" s="24">
        <f t="shared" si="37"/>
        <v>0</v>
      </c>
      <c r="AP81" s="455">
        <f t="shared" si="38"/>
        <v>71.689834044730631</v>
      </c>
      <c r="AQ81" s="301">
        <f t="shared" si="39"/>
        <v>37785</v>
      </c>
    </row>
    <row r="82" spans="2:43" ht="26.25" customHeight="1" x14ac:dyDescent="0.2">
      <c r="B82" s="151" t="s">
        <v>51</v>
      </c>
      <c r="C82" s="17">
        <f t="shared" si="33"/>
        <v>20030</v>
      </c>
      <c r="D82" s="17">
        <f t="shared" si="33"/>
        <v>0</v>
      </c>
      <c r="E82" s="18">
        <f t="shared" ref="E82:Q82" si="61">E39+E18+E60</f>
        <v>12164.284928724577</v>
      </c>
      <c r="F82" s="553">
        <f t="shared" si="61"/>
        <v>9443.2132671796753</v>
      </c>
      <c r="G82" s="18">
        <f t="shared" si="61"/>
        <v>2900</v>
      </c>
      <c r="H82" s="18">
        <f t="shared" si="61"/>
        <v>15674.775353756442</v>
      </c>
      <c r="I82" s="553">
        <f t="shared" si="61"/>
        <v>0</v>
      </c>
      <c r="J82" s="553">
        <f t="shared" si="61"/>
        <v>0</v>
      </c>
      <c r="K82" s="553">
        <f t="shared" si="61"/>
        <v>703.21192913630989</v>
      </c>
      <c r="L82" s="553">
        <f t="shared" si="61"/>
        <v>463.76480974078862</v>
      </c>
      <c r="M82" s="553">
        <f t="shared" si="61"/>
        <v>4580.6236214351838</v>
      </c>
      <c r="N82" s="553">
        <f t="shared" si="61"/>
        <v>1040</v>
      </c>
      <c r="O82" s="553">
        <f t="shared" si="61"/>
        <v>0</v>
      </c>
      <c r="P82" s="18">
        <f t="shared" si="61"/>
        <v>8820</v>
      </c>
      <c r="Q82" s="18">
        <f t="shared" si="61"/>
        <v>100</v>
      </c>
      <c r="R82" s="18">
        <f t="shared" si="41"/>
        <v>1625.597007440741</v>
      </c>
      <c r="S82" s="20">
        <f t="shared" si="35"/>
        <v>8535.5234563527447</v>
      </c>
      <c r="T82" s="768">
        <f t="shared" si="42"/>
        <v>593.61696670178344</v>
      </c>
      <c r="U82" s="865">
        <f t="shared" ref="U82:AL82" si="62">U39+U18+U60</f>
        <v>4074.3452222062674</v>
      </c>
      <c r="V82" s="775">
        <f t="shared" si="62"/>
        <v>0</v>
      </c>
      <c r="W82" s="76">
        <f t="shared" si="62"/>
        <v>24.984004686507674</v>
      </c>
      <c r="X82" s="76">
        <f t="shared" si="62"/>
        <v>39.439657771423818</v>
      </c>
      <c r="Y82" s="76">
        <f t="shared" si="62"/>
        <v>5.5290634562574974</v>
      </c>
      <c r="Z82" s="76">
        <f t="shared" si="62"/>
        <v>47.157464296285269</v>
      </c>
      <c r="AA82" s="76">
        <f t="shared" si="62"/>
        <v>211.8330209203755</v>
      </c>
      <c r="AB82" s="76">
        <f t="shared" si="62"/>
        <v>26.080863428842161</v>
      </c>
      <c r="AC82" s="76">
        <f t="shared" si="62"/>
        <v>12.331577425157297</v>
      </c>
      <c r="AD82" s="76">
        <f t="shared" si="62"/>
        <v>66.706919431770629</v>
      </c>
      <c r="AE82" s="765">
        <f t="shared" si="62"/>
        <v>159.55439528516351</v>
      </c>
      <c r="AF82" s="856">
        <f t="shared" si="62"/>
        <v>354.84996999741662</v>
      </c>
      <c r="AG82" s="500">
        <f t="shared" si="62"/>
        <v>1026.2544878481322</v>
      </c>
      <c r="AH82" s="500">
        <f t="shared" si="62"/>
        <v>236.55835597150278</v>
      </c>
      <c r="AI82" s="554">
        <f t="shared" si="62"/>
        <v>7.934193623689346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44"/>
        <v>90748.956562674502</v>
      </c>
      <c r="AN82" s="102">
        <f t="shared" si="37"/>
        <v>25970</v>
      </c>
      <c r="AO82" s="24">
        <f t="shared" si="37"/>
        <v>0</v>
      </c>
      <c r="AP82" s="455">
        <f t="shared" si="38"/>
        <v>77.749972442518455</v>
      </c>
      <c r="AQ82" s="301">
        <f t="shared" si="39"/>
        <v>25970</v>
      </c>
    </row>
    <row r="83" spans="2:43" ht="26.25" customHeight="1" thickBot="1" x14ac:dyDescent="0.25">
      <c r="B83" s="154" t="s">
        <v>52</v>
      </c>
      <c r="C83" s="295">
        <f t="shared" si="33"/>
        <v>19140</v>
      </c>
      <c r="D83" s="17">
        <f t="shared" si="33"/>
        <v>67920</v>
      </c>
      <c r="E83" s="98">
        <f t="shared" ref="E83:Q83" si="63">E40+E19+E61</f>
        <v>7414.2849287245772</v>
      </c>
      <c r="F83" s="623">
        <f t="shared" si="63"/>
        <v>10603.213267179675</v>
      </c>
      <c r="G83" s="98">
        <f t="shared" si="63"/>
        <v>6480</v>
      </c>
      <c r="H83" s="98">
        <f t="shared" si="63"/>
        <v>8414.7753537564422</v>
      </c>
      <c r="I83" s="623">
        <f t="shared" si="63"/>
        <v>0</v>
      </c>
      <c r="J83" s="623">
        <f t="shared" si="63"/>
        <v>0</v>
      </c>
      <c r="K83" s="623">
        <f t="shared" si="63"/>
        <v>26465.211929136309</v>
      </c>
      <c r="L83" s="623">
        <f t="shared" si="63"/>
        <v>463.76480974078862</v>
      </c>
      <c r="M83" s="623">
        <f t="shared" si="63"/>
        <v>4510.6236214351838</v>
      </c>
      <c r="N83" s="623">
        <f t="shared" si="63"/>
        <v>580</v>
      </c>
      <c r="O83" s="623">
        <f t="shared" si="63"/>
        <v>0</v>
      </c>
      <c r="P83" s="98">
        <f t="shared" si="63"/>
        <v>8020</v>
      </c>
      <c r="Q83" s="98">
        <f t="shared" si="63"/>
        <v>120</v>
      </c>
      <c r="R83" s="98">
        <f t="shared" si="41"/>
        <v>2521.597007440741</v>
      </c>
      <c r="S83" s="296">
        <f t="shared" si="35"/>
        <v>7455.5234563527438</v>
      </c>
      <c r="T83" s="868">
        <f t="shared" si="42"/>
        <v>1037.6169667017834</v>
      </c>
      <c r="U83" s="866">
        <f t="shared" ref="U83:AL83" si="64">U40+U19+U61</f>
        <v>4074.3452222062674</v>
      </c>
      <c r="V83" s="860">
        <f t="shared" si="64"/>
        <v>0</v>
      </c>
      <c r="W83" s="666">
        <f t="shared" si="64"/>
        <v>24.984004686507674</v>
      </c>
      <c r="X83" s="666">
        <f t="shared" si="64"/>
        <v>85.439657771423811</v>
      </c>
      <c r="Y83" s="666">
        <f t="shared" si="64"/>
        <v>5.5290634562574974</v>
      </c>
      <c r="Z83" s="666">
        <f t="shared" si="64"/>
        <v>47.157464296285269</v>
      </c>
      <c r="AA83" s="666">
        <f t="shared" si="64"/>
        <v>211.8330209203755</v>
      </c>
      <c r="AB83" s="666">
        <f t="shared" si="64"/>
        <v>26.080863428842161</v>
      </c>
      <c r="AC83" s="666">
        <f t="shared" si="64"/>
        <v>12.331577425157297</v>
      </c>
      <c r="AD83" s="666">
        <f t="shared" si="64"/>
        <v>464.70691943177064</v>
      </c>
      <c r="AE83" s="861">
        <f t="shared" si="64"/>
        <v>159.55439528516351</v>
      </c>
      <c r="AF83" s="855">
        <f t="shared" si="64"/>
        <v>354.84996999741662</v>
      </c>
      <c r="AG83" s="688">
        <f t="shared" si="64"/>
        <v>1922.2544878481322</v>
      </c>
      <c r="AH83" s="688">
        <f t="shared" si="64"/>
        <v>236.55835597150278</v>
      </c>
      <c r="AI83" s="689">
        <f t="shared" si="64"/>
        <v>7.934193623689346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44"/>
        <v>175220.95656267452</v>
      </c>
      <c r="AN83" s="299">
        <f t="shared" si="37"/>
        <v>25500</v>
      </c>
      <c r="AO83" s="670">
        <f t="shared" si="37"/>
        <v>0</v>
      </c>
      <c r="AP83" s="671">
        <f t="shared" si="38"/>
        <v>87.295795896609491</v>
      </c>
      <c r="AQ83" s="692">
        <f t="shared" si="39"/>
        <v>25500</v>
      </c>
    </row>
    <row r="84" spans="2:43" ht="26.25" customHeight="1" thickBot="1" x14ac:dyDescent="0.25">
      <c r="B84" s="265" t="s">
        <v>53</v>
      </c>
      <c r="C84" s="82">
        <f t="shared" ref="C84:AL84" si="65">SUM(C72:C83)</f>
        <v>256050</v>
      </c>
      <c r="D84" s="82">
        <f t="shared" si="65"/>
        <v>67920</v>
      </c>
      <c r="E84" s="83">
        <f t="shared" si="65"/>
        <v>155551.41914469493</v>
      </c>
      <c r="F84" s="83">
        <f t="shared" si="65"/>
        <v>120458.55920615607</v>
      </c>
      <c r="G84" s="83">
        <f t="shared" si="65"/>
        <v>51395</v>
      </c>
      <c r="H84" s="83">
        <f t="shared" si="65"/>
        <v>146747.30424507731</v>
      </c>
      <c r="I84" s="83">
        <f t="shared" si="65"/>
        <v>0</v>
      </c>
      <c r="J84" s="83">
        <f>SUM(J72:J83)</f>
        <v>0</v>
      </c>
      <c r="K84" s="115">
        <f t="shared" si="65"/>
        <v>33940.54314963572</v>
      </c>
      <c r="L84" s="83">
        <f t="shared" si="65"/>
        <v>5565.1777168894623</v>
      </c>
      <c r="M84" s="83">
        <f t="shared" si="65"/>
        <v>56777.483457222195</v>
      </c>
      <c r="N84" s="83">
        <f t="shared" si="65"/>
        <v>13890</v>
      </c>
      <c r="O84" s="83">
        <f t="shared" si="65"/>
        <v>0</v>
      </c>
      <c r="P84" s="83">
        <f t="shared" si="65"/>
        <v>120240</v>
      </c>
      <c r="Q84" s="83">
        <f t="shared" si="65"/>
        <v>1110</v>
      </c>
      <c r="R84" s="83">
        <f t="shared" si="65"/>
        <v>18853.164089288894</v>
      </c>
      <c r="S84" s="84">
        <f t="shared" si="65"/>
        <v>95706.281476232936</v>
      </c>
      <c r="T84" s="769">
        <f t="shared" si="65"/>
        <v>7687.4036004214013</v>
      </c>
      <c r="U84" s="772">
        <f t="shared" si="65"/>
        <v>48892.142666475214</v>
      </c>
      <c r="V84" s="530">
        <f t="shared" si="65"/>
        <v>0</v>
      </c>
      <c r="W84" s="85">
        <f t="shared" si="65"/>
        <v>299.80805623809204</v>
      </c>
      <c r="X84" s="85">
        <f t="shared" si="65"/>
        <v>639.27589325708573</v>
      </c>
      <c r="Y84" s="85">
        <f t="shared" si="65"/>
        <v>66.348761475089972</v>
      </c>
      <c r="Z84" s="85">
        <f t="shared" si="65"/>
        <v>565.88957155542334</v>
      </c>
      <c r="AA84" s="85">
        <f t="shared" si="65"/>
        <v>2541.9962510445062</v>
      </c>
      <c r="AB84" s="85">
        <f t="shared" si="65"/>
        <v>312.97036114610592</v>
      </c>
      <c r="AC84" s="85">
        <f t="shared" si="65"/>
        <v>147.97892910188753</v>
      </c>
      <c r="AD84" s="85">
        <f t="shared" si="65"/>
        <v>1198.4830331812477</v>
      </c>
      <c r="AE84" s="87">
        <f t="shared" si="65"/>
        <v>1914.6527434219622</v>
      </c>
      <c r="AF84" s="183">
        <f t="shared" si="65"/>
        <v>4258.1996399690006</v>
      </c>
      <c r="AG84" s="120">
        <f t="shared" si="65"/>
        <v>11661.053854177586</v>
      </c>
      <c r="AH84" s="419">
        <f t="shared" si="65"/>
        <v>2838.7002716580332</v>
      </c>
      <c r="AI84" s="183">
        <f t="shared" si="65"/>
        <v>95.210323484272124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>SUM(C84:S84)+T84+U84+AJ84+AK84+AL84</f>
        <v>1200784.4787520941</v>
      </c>
      <c r="AN84" s="324">
        <f>SUM(AN72:AN83)</f>
        <v>334095</v>
      </c>
      <c r="AO84" s="266">
        <f>SUM(AO72:AO83)</f>
        <v>0</v>
      </c>
      <c r="AP84" s="454">
        <f t="shared" si="38"/>
        <v>78.233144385275779</v>
      </c>
      <c r="AQ84" s="200">
        <f t="shared" si="39"/>
        <v>334095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</sheetData>
  <mergeCells count="16">
    <mergeCell ref="B24:AQ24"/>
    <mergeCell ref="B44:AQ44"/>
    <mergeCell ref="B2:AQ2"/>
    <mergeCell ref="B3:AQ3"/>
    <mergeCell ref="B4:AQ4"/>
    <mergeCell ref="B6:B7"/>
    <mergeCell ref="B23:AQ23"/>
    <mergeCell ref="B70:B71"/>
    <mergeCell ref="B45:AQ45"/>
    <mergeCell ref="B46:AQ46"/>
    <mergeCell ref="B25:AQ25"/>
    <mergeCell ref="B27:B28"/>
    <mergeCell ref="B67:AQ67"/>
    <mergeCell ref="B68:AQ68"/>
    <mergeCell ref="B48:B49"/>
    <mergeCell ref="B66:AQ66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35201" r:id="rId4">
          <objectPr defaultSize="0" r:id="rId5">
            <anchor moveWithCells="1" sizeWithCells="1">
              <from>
                <xdr:col>1</xdr:col>
                <xdr:colOff>619125</xdr:colOff>
                <xdr:row>0</xdr:row>
                <xdr:rowOff>200025</xdr:rowOff>
              </from>
              <to>
                <xdr:col>2</xdr:col>
                <xdr:colOff>666750</xdr:colOff>
                <xdr:row>3</xdr:row>
                <xdr:rowOff>161925</xdr:rowOff>
              </to>
            </anchor>
          </objectPr>
        </oleObject>
      </mc:Choice>
      <mc:Fallback>
        <oleObject progId="Word.Document.8" shapeId="43520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W85"/>
  <sheetViews>
    <sheetView topLeftCell="L56" zoomScale="68" zoomScaleNormal="68" workbookViewId="0">
      <selection activeCell="AM72" sqref="AM72:AM83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6.57031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1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1:43" ht="25.5" customHeight="1" x14ac:dyDescent="0.3">
      <c r="B3" s="1067" t="s">
        <v>262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1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1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1:43" ht="80.25" customHeight="1" x14ac:dyDescent="0.2">
      <c r="B6" s="1064" t="s">
        <v>84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1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1:43" ht="26.25" customHeight="1" x14ac:dyDescent="0.2">
      <c r="B8" s="150" t="s">
        <v>41</v>
      </c>
      <c r="C8" s="98">
        <v>40</v>
      </c>
      <c r="D8" s="98"/>
      <c r="E8" s="98"/>
      <c r="F8" s="98">
        <v>1440</v>
      </c>
      <c r="G8" s="98"/>
      <c r="H8" s="98">
        <v>2980</v>
      </c>
      <c r="I8" s="326"/>
      <c r="J8" s="609"/>
      <c r="K8" s="326"/>
      <c r="L8" s="326"/>
      <c r="M8" s="98"/>
      <c r="N8" s="98"/>
      <c r="O8" s="326"/>
      <c r="P8" s="98">
        <v>440</v>
      </c>
      <c r="Q8" s="98"/>
      <c r="R8" s="98">
        <f>SUM(AF8:AI8)</f>
        <v>0</v>
      </c>
      <c r="S8" s="296">
        <v>480</v>
      </c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/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5380</v>
      </c>
      <c r="AN8" s="299">
        <v>6480</v>
      </c>
      <c r="AO8" s="281">
        <v>0</v>
      </c>
      <c r="AP8" s="14">
        <f t="shared" ref="AP8:AP20" si="1">(AM8*100)/(AM8+AQ8)</f>
        <v>45.362563237774033</v>
      </c>
      <c r="AQ8" s="550">
        <f t="shared" ref="AQ8:AQ20" si="2">AN8+AO8</f>
        <v>6480</v>
      </c>
    </row>
    <row r="9" spans="1:43" ht="26.25" customHeight="1" x14ac:dyDescent="0.2">
      <c r="B9" s="151" t="s">
        <v>42</v>
      </c>
      <c r="C9" s="18">
        <v>0</v>
      </c>
      <c r="D9" s="18"/>
      <c r="E9" s="18"/>
      <c r="F9" s="18">
        <v>1040</v>
      </c>
      <c r="G9" s="18"/>
      <c r="H9" s="18">
        <v>1280</v>
      </c>
      <c r="I9" s="277"/>
      <c r="J9" s="609"/>
      <c r="K9" s="277"/>
      <c r="L9" s="277"/>
      <c r="M9" s="98"/>
      <c r="N9" s="18"/>
      <c r="O9" s="277"/>
      <c r="P9" s="18">
        <v>720</v>
      </c>
      <c r="Q9" s="18"/>
      <c r="R9" s="18">
        <f t="shared" ref="R9:R19" si="3">SUM(AF9:AI9)</f>
        <v>0</v>
      </c>
      <c r="S9" s="20">
        <v>2360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/>
      <c r="AH9" s="498"/>
      <c r="AI9" s="522"/>
      <c r="AJ9" s="77"/>
      <c r="AK9" s="78"/>
      <c r="AL9" s="188"/>
      <c r="AM9" s="22">
        <f t="shared" si="0"/>
        <v>5400</v>
      </c>
      <c r="AN9" s="101">
        <v>6760</v>
      </c>
      <c r="AO9" s="24">
        <v>0</v>
      </c>
      <c r="AP9" s="25">
        <f t="shared" si="1"/>
        <v>44.407894736842103</v>
      </c>
      <c r="AQ9" s="301">
        <f t="shared" si="2"/>
        <v>6760</v>
      </c>
    </row>
    <row r="10" spans="1:43" ht="26.25" customHeight="1" x14ac:dyDescent="0.2">
      <c r="B10" s="152" t="s">
        <v>43</v>
      </c>
      <c r="C10" s="18">
        <v>0</v>
      </c>
      <c r="D10" s="18"/>
      <c r="E10" s="18"/>
      <c r="F10" s="18">
        <v>1400</v>
      </c>
      <c r="G10" s="18"/>
      <c r="H10" s="18">
        <v>1900</v>
      </c>
      <c r="I10" s="19"/>
      <c r="J10" s="609"/>
      <c r="K10" s="277"/>
      <c r="L10" s="277"/>
      <c r="M10" s="98"/>
      <c r="N10" s="18"/>
      <c r="O10" s="277"/>
      <c r="P10" s="18">
        <v>590</v>
      </c>
      <c r="Q10" s="18"/>
      <c r="R10" s="18">
        <f t="shared" si="3"/>
        <v>0</v>
      </c>
      <c r="S10" s="20">
        <v>2980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/>
      <c r="AH10" s="498"/>
      <c r="AI10" s="522"/>
      <c r="AJ10" s="181"/>
      <c r="AK10" s="110"/>
      <c r="AL10" s="189"/>
      <c r="AM10" s="22">
        <f t="shared" si="0"/>
        <v>6870</v>
      </c>
      <c r="AN10" s="101">
        <v>9300</v>
      </c>
      <c r="AO10" s="24">
        <v>0</v>
      </c>
      <c r="AP10" s="25">
        <f t="shared" si="1"/>
        <v>42.486085343228197</v>
      </c>
      <c r="AQ10" s="301">
        <f t="shared" si="2"/>
        <v>9300</v>
      </c>
    </row>
    <row r="11" spans="1:43" ht="26.25" customHeight="1" x14ac:dyDescent="0.2">
      <c r="B11" s="152" t="s">
        <v>44</v>
      </c>
      <c r="C11" s="18">
        <v>0</v>
      </c>
      <c r="D11" s="18"/>
      <c r="E11" s="18"/>
      <c r="F11" s="18">
        <v>1830</v>
      </c>
      <c r="G11" s="18"/>
      <c r="H11" s="18">
        <v>1020</v>
      </c>
      <c r="I11" s="19"/>
      <c r="J11" s="609"/>
      <c r="K11" s="277"/>
      <c r="L11" s="277"/>
      <c r="M11" s="98"/>
      <c r="N11" s="18"/>
      <c r="O11" s="277"/>
      <c r="P11" s="18">
        <v>560</v>
      </c>
      <c r="Q11" s="18"/>
      <c r="R11" s="18">
        <f t="shared" si="3"/>
        <v>0</v>
      </c>
      <c r="S11" s="462">
        <v>2100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/>
      <c r="AH11" s="498"/>
      <c r="AI11" s="522"/>
      <c r="AJ11" s="181"/>
      <c r="AK11" s="110"/>
      <c r="AL11" s="189"/>
      <c r="AM11" s="22">
        <f t="shared" si="0"/>
        <v>5510</v>
      </c>
      <c r="AN11" s="102">
        <v>8430</v>
      </c>
      <c r="AO11" s="24">
        <v>0</v>
      </c>
      <c r="AP11" s="25">
        <f t="shared" si="1"/>
        <v>39.526542324246769</v>
      </c>
      <c r="AQ11" s="301">
        <f t="shared" si="2"/>
        <v>8430</v>
      </c>
    </row>
    <row r="12" spans="1:43" ht="26.25" customHeight="1" x14ac:dyDescent="0.2">
      <c r="B12" s="153" t="s">
        <v>45</v>
      </c>
      <c r="C12" s="334">
        <v>0</v>
      </c>
      <c r="D12" s="18"/>
      <c r="E12" s="334"/>
      <c r="F12" s="334">
        <v>1240</v>
      </c>
      <c r="G12" s="18"/>
      <c r="H12" s="18">
        <v>2950</v>
      </c>
      <c r="I12" s="277"/>
      <c r="J12" s="609"/>
      <c r="K12" s="612"/>
      <c r="L12" s="612"/>
      <c r="M12" s="98"/>
      <c r="N12" s="334"/>
      <c r="O12" s="612"/>
      <c r="P12" s="18">
        <v>1450</v>
      </c>
      <c r="Q12" s="18"/>
      <c r="R12" s="18">
        <f t="shared" si="3"/>
        <v>0</v>
      </c>
      <c r="S12" s="20">
        <v>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/>
      <c r="AH12" s="498"/>
      <c r="AI12" s="522"/>
      <c r="AJ12" s="77"/>
      <c r="AK12" s="78"/>
      <c r="AL12" s="188"/>
      <c r="AM12" s="22">
        <f t="shared" si="0"/>
        <v>5640</v>
      </c>
      <c r="AN12" s="102">
        <v>10980</v>
      </c>
      <c r="AO12" s="24">
        <v>0</v>
      </c>
      <c r="AP12" s="25">
        <f t="shared" si="1"/>
        <v>33.935018050541515</v>
      </c>
      <c r="AQ12" s="301">
        <f t="shared" si="2"/>
        <v>10980</v>
      </c>
    </row>
    <row r="13" spans="1:43" ht="26.25" customHeight="1" x14ac:dyDescent="0.2">
      <c r="A13" s="1">
        <v>0</v>
      </c>
      <c r="B13" s="151" t="s">
        <v>46</v>
      </c>
      <c r="C13" s="18">
        <v>0</v>
      </c>
      <c r="D13" s="18"/>
      <c r="E13" s="18"/>
      <c r="F13" s="18">
        <v>2760</v>
      </c>
      <c r="G13" s="18"/>
      <c r="H13" s="18">
        <v>0</v>
      </c>
      <c r="I13" s="277"/>
      <c r="J13" s="610"/>
      <c r="K13" s="277"/>
      <c r="L13" s="277"/>
      <c r="M13" s="18"/>
      <c r="N13" s="18"/>
      <c r="O13" s="277"/>
      <c r="P13" s="18">
        <v>1810</v>
      </c>
      <c r="Q13" s="18"/>
      <c r="R13" s="18">
        <f t="shared" si="3"/>
        <v>0</v>
      </c>
      <c r="S13" s="462">
        <v>2460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/>
      <c r="AH13" s="498"/>
      <c r="AI13" s="522"/>
      <c r="AJ13" s="77"/>
      <c r="AK13" s="78"/>
      <c r="AL13" s="188"/>
      <c r="AM13" s="22">
        <f t="shared" si="0"/>
        <v>7030</v>
      </c>
      <c r="AN13" s="103">
        <v>16140</v>
      </c>
      <c r="AO13" s="31">
        <v>0</v>
      </c>
      <c r="AP13" s="32">
        <f t="shared" si="1"/>
        <v>30.340958135520069</v>
      </c>
      <c r="AQ13" s="620">
        <f t="shared" si="2"/>
        <v>16140</v>
      </c>
    </row>
    <row r="14" spans="1:43" ht="26.25" customHeight="1" x14ac:dyDescent="0.2">
      <c r="B14" s="152" t="s">
        <v>47</v>
      </c>
      <c r="C14" s="18">
        <v>0</v>
      </c>
      <c r="D14" s="18"/>
      <c r="E14" s="18">
        <v>4260</v>
      </c>
      <c r="F14" s="18">
        <v>2140</v>
      </c>
      <c r="G14" s="18"/>
      <c r="H14" s="18">
        <v>4970</v>
      </c>
      <c r="I14" s="277"/>
      <c r="J14" s="610"/>
      <c r="K14" s="277"/>
      <c r="L14" s="277"/>
      <c r="M14" s="18"/>
      <c r="N14" s="18"/>
      <c r="O14" s="277"/>
      <c r="P14" s="18">
        <v>1960</v>
      </c>
      <c r="Q14" s="18"/>
      <c r="R14" s="18">
        <f t="shared" si="3"/>
        <v>0</v>
      </c>
      <c r="S14" s="20">
        <v>3300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/>
      <c r="AH14" s="498"/>
      <c r="AI14" s="522"/>
      <c r="AJ14" s="77"/>
      <c r="AK14" s="78"/>
      <c r="AL14" s="188"/>
      <c r="AM14" s="22">
        <f t="shared" si="0"/>
        <v>16630</v>
      </c>
      <c r="AN14" s="23">
        <v>21790</v>
      </c>
      <c r="AO14" s="24">
        <v>0</v>
      </c>
      <c r="AP14" s="25">
        <f t="shared" si="1"/>
        <v>43.284747527329515</v>
      </c>
      <c r="AQ14" s="301">
        <f t="shared" si="2"/>
        <v>21790</v>
      </c>
    </row>
    <row r="15" spans="1:43" ht="26.25" customHeight="1" x14ac:dyDescent="0.2">
      <c r="B15" s="151" t="s">
        <v>48</v>
      </c>
      <c r="C15" s="18">
        <v>0</v>
      </c>
      <c r="D15" s="18"/>
      <c r="E15" s="18">
        <v>5380</v>
      </c>
      <c r="F15" s="18">
        <v>4190</v>
      </c>
      <c r="G15" s="18"/>
      <c r="H15" s="18">
        <v>5690</v>
      </c>
      <c r="I15" s="277"/>
      <c r="J15" s="610"/>
      <c r="K15" s="277"/>
      <c r="L15" s="608"/>
      <c r="M15" s="18"/>
      <c r="N15" s="18"/>
      <c r="O15" s="608"/>
      <c r="P15" s="18">
        <v>1660</v>
      </c>
      <c r="Q15" s="18"/>
      <c r="R15" s="18">
        <f t="shared" si="3"/>
        <v>0</v>
      </c>
      <c r="S15" s="20">
        <v>2800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/>
      <c r="AH15" s="498"/>
      <c r="AI15" s="522"/>
      <c r="AJ15" s="77"/>
      <c r="AK15" s="78"/>
      <c r="AL15" s="188"/>
      <c r="AM15" s="22">
        <f t="shared" si="0"/>
        <v>19720</v>
      </c>
      <c r="AN15" s="23">
        <v>21070</v>
      </c>
      <c r="AO15" s="24">
        <v>0</v>
      </c>
      <c r="AP15" s="25">
        <f t="shared" si="1"/>
        <v>48.345182642804609</v>
      </c>
      <c r="AQ15" s="301">
        <f t="shared" si="2"/>
        <v>21070</v>
      </c>
    </row>
    <row r="16" spans="1:43" ht="26.25" customHeight="1" x14ac:dyDescent="0.2">
      <c r="B16" s="152" t="s">
        <v>49</v>
      </c>
      <c r="C16" s="18">
        <v>0</v>
      </c>
      <c r="D16" s="18"/>
      <c r="E16" s="18">
        <v>2500</v>
      </c>
      <c r="F16" s="18">
        <v>2610</v>
      </c>
      <c r="G16" s="18"/>
      <c r="H16" s="18">
        <v>2200</v>
      </c>
      <c r="I16" s="277"/>
      <c r="J16" s="610"/>
      <c r="K16" s="277"/>
      <c r="L16" s="608"/>
      <c r="M16" s="18"/>
      <c r="N16" s="18"/>
      <c r="O16" s="608"/>
      <c r="P16" s="18">
        <v>890</v>
      </c>
      <c r="Q16" s="18"/>
      <c r="R16" s="18">
        <f t="shared" si="3"/>
        <v>0</v>
      </c>
      <c r="S16" s="20">
        <v>2740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/>
      <c r="AH16" s="498"/>
      <c r="AI16" s="522"/>
      <c r="AJ16" s="77"/>
      <c r="AK16" s="78"/>
      <c r="AL16" s="188"/>
      <c r="AM16" s="22">
        <f t="shared" si="0"/>
        <v>10940</v>
      </c>
      <c r="AN16" s="23">
        <v>15890</v>
      </c>
      <c r="AO16" s="24">
        <v>0</v>
      </c>
      <c r="AP16" s="25">
        <f t="shared" si="1"/>
        <v>40.775251584047709</v>
      </c>
      <c r="AQ16" s="301">
        <f t="shared" si="2"/>
        <v>15890</v>
      </c>
    </row>
    <row r="17" spans="2:43" ht="26.25" customHeight="1" x14ac:dyDescent="0.2">
      <c r="B17" s="152" t="s">
        <v>50</v>
      </c>
      <c r="C17" s="18">
        <v>860</v>
      </c>
      <c r="D17" s="18"/>
      <c r="E17" s="18">
        <v>0</v>
      </c>
      <c r="F17" s="18">
        <v>2270</v>
      </c>
      <c r="G17" s="18"/>
      <c r="H17" s="18">
        <v>1520</v>
      </c>
      <c r="I17" s="277"/>
      <c r="J17" s="610"/>
      <c r="K17" s="277"/>
      <c r="L17" s="608"/>
      <c r="M17" s="18"/>
      <c r="N17" s="18"/>
      <c r="O17" s="608"/>
      <c r="P17" s="18">
        <v>1040</v>
      </c>
      <c r="Q17" s="18"/>
      <c r="R17" s="18">
        <f t="shared" si="3"/>
        <v>0</v>
      </c>
      <c r="S17" s="20">
        <v>3070</v>
      </c>
      <c r="T17" s="777">
        <f t="shared" si="4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/>
      <c r="AH17" s="498"/>
      <c r="AI17" s="522"/>
      <c r="AJ17" s="77"/>
      <c r="AK17" s="78"/>
      <c r="AL17" s="188"/>
      <c r="AM17" s="22">
        <f t="shared" si="0"/>
        <v>8760</v>
      </c>
      <c r="AN17" s="23">
        <v>10060</v>
      </c>
      <c r="AO17" s="24">
        <v>0</v>
      </c>
      <c r="AP17" s="25">
        <f t="shared" si="1"/>
        <v>46.546227417640807</v>
      </c>
      <c r="AQ17" s="301">
        <f t="shared" si="2"/>
        <v>10060</v>
      </c>
    </row>
    <row r="18" spans="2:43" ht="26.25" customHeight="1" x14ac:dyDescent="0.2">
      <c r="B18" s="151" t="s">
        <v>51</v>
      </c>
      <c r="C18" s="18">
        <v>470</v>
      </c>
      <c r="D18" s="18"/>
      <c r="E18" s="18">
        <v>0</v>
      </c>
      <c r="F18" s="18">
        <v>1920</v>
      </c>
      <c r="G18" s="18">
        <v>0</v>
      </c>
      <c r="H18" s="18">
        <v>2100</v>
      </c>
      <c r="I18" s="277"/>
      <c r="J18" s="610">
        <v>0</v>
      </c>
      <c r="K18" s="277"/>
      <c r="L18" s="608"/>
      <c r="M18" s="18"/>
      <c r="N18" s="18">
        <v>0</v>
      </c>
      <c r="O18" s="608"/>
      <c r="P18" s="18">
        <v>1170</v>
      </c>
      <c r="Q18" s="18">
        <v>0</v>
      </c>
      <c r="R18" s="18">
        <f t="shared" si="3"/>
        <v>0</v>
      </c>
      <c r="S18" s="20">
        <v>3060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/>
      <c r="AH18" s="498"/>
      <c r="AI18" s="522"/>
      <c r="AJ18" s="480"/>
      <c r="AK18" s="99"/>
      <c r="AL18" s="204"/>
      <c r="AM18" s="22">
        <f t="shared" si="0"/>
        <v>8720</v>
      </c>
      <c r="AN18" s="23">
        <v>11810</v>
      </c>
      <c r="AO18" s="24">
        <v>0</v>
      </c>
      <c r="AP18" s="25">
        <f t="shared" si="1"/>
        <v>42.47442766682903</v>
      </c>
      <c r="AQ18" s="301">
        <f t="shared" si="2"/>
        <v>11810</v>
      </c>
    </row>
    <row r="19" spans="2:43" ht="26.25" customHeight="1" thickBot="1" x14ac:dyDescent="0.25">
      <c r="B19" s="153" t="s">
        <v>52</v>
      </c>
      <c r="C19" s="79">
        <v>650</v>
      </c>
      <c r="D19" s="79">
        <v>1500</v>
      </c>
      <c r="E19" s="79">
        <v>6660</v>
      </c>
      <c r="F19" s="79">
        <v>2330</v>
      </c>
      <c r="G19" s="79"/>
      <c r="H19" s="79">
        <v>1530</v>
      </c>
      <c r="I19" s="327"/>
      <c r="J19" s="611"/>
      <c r="K19" s="327"/>
      <c r="L19" s="327"/>
      <c r="M19" s="79"/>
      <c r="N19" s="79"/>
      <c r="O19" s="327"/>
      <c r="P19" s="79">
        <v>1020</v>
      </c>
      <c r="Q19" s="79"/>
      <c r="R19" s="79">
        <f t="shared" si="3"/>
        <v>0</v>
      </c>
      <c r="S19" s="80">
        <v>1620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/>
      <c r="AH19" s="499"/>
      <c r="AI19" s="552"/>
      <c r="AJ19" s="481"/>
      <c r="AK19" s="192"/>
      <c r="AL19" s="187"/>
      <c r="AM19" s="460">
        <f t="shared" si="0"/>
        <v>15310</v>
      </c>
      <c r="AN19" s="193">
        <v>6250</v>
      </c>
      <c r="AO19" s="194">
        <v>0</v>
      </c>
      <c r="AP19" s="33">
        <f t="shared" si="1"/>
        <v>71.011131725417442</v>
      </c>
      <c r="AQ19" s="323">
        <f t="shared" si="2"/>
        <v>6250</v>
      </c>
    </row>
    <row r="20" spans="2:43" ht="26.25" customHeight="1" thickBot="1" x14ac:dyDescent="0.25">
      <c r="B20" s="179" t="s">
        <v>53</v>
      </c>
      <c r="C20" s="82">
        <f t="shared" ref="C20:AO20" si="5">SUM(C8:C19)</f>
        <v>2020</v>
      </c>
      <c r="D20" s="82">
        <f t="shared" si="5"/>
        <v>1500</v>
      </c>
      <c r="E20" s="83">
        <f t="shared" si="5"/>
        <v>18800</v>
      </c>
      <c r="F20" s="83">
        <f t="shared" si="5"/>
        <v>25170</v>
      </c>
      <c r="G20" s="83">
        <f t="shared" si="5"/>
        <v>0</v>
      </c>
      <c r="H20" s="83">
        <f t="shared" si="5"/>
        <v>28140</v>
      </c>
      <c r="I20" s="195">
        <f t="shared" si="5"/>
        <v>0</v>
      </c>
      <c r="J20" s="83">
        <f>SUM(J8:J19)</f>
        <v>0</v>
      </c>
      <c r="K20" s="328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0</v>
      </c>
      <c r="O20" s="328">
        <f t="shared" si="5"/>
        <v>0</v>
      </c>
      <c r="P20" s="83">
        <f t="shared" si="5"/>
        <v>13310</v>
      </c>
      <c r="Q20" s="83">
        <f t="shared" si="5"/>
        <v>0</v>
      </c>
      <c r="R20" s="83">
        <f t="shared" si="5"/>
        <v>0</v>
      </c>
      <c r="S20" s="84">
        <f t="shared" si="5"/>
        <v>26970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115910</v>
      </c>
      <c r="AN20" s="198">
        <f t="shared" si="5"/>
        <v>144960</v>
      </c>
      <c r="AO20" s="199">
        <f t="shared" si="5"/>
        <v>0</v>
      </c>
      <c r="AP20" s="37">
        <f t="shared" si="1"/>
        <v>44.43209261317898</v>
      </c>
      <c r="AQ20" s="200">
        <f t="shared" si="2"/>
        <v>144960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MEZZENILE.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84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Foglio2!D24</f>
        <v>0</v>
      </c>
      <c r="D29" s="340"/>
      <c r="E29" s="215">
        <f>Foglio2!E24</f>
        <v>256.74201877902578</v>
      </c>
      <c r="F29" s="215">
        <f>Foglio2!F24</f>
        <v>59.732686787722315</v>
      </c>
      <c r="G29" s="329">
        <f>Foglio2!G24</f>
        <v>0</v>
      </c>
      <c r="H29" s="329">
        <f>Foglio2!H24</f>
        <v>25.132058413665007</v>
      </c>
      <c r="I29" s="329">
        <f>Foglio2!I24</f>
        <v>0</v>
      </c>
      <c r="J29" s="277">
        <f>Foglio2!J24</f>
        <v>0</v>
      </c>
      <c r="K29" s="215">
        <f>Foglio2!K24</f>
        <v>35.647210167223115</v>
      </c>
      <c r="L29" s="215">
        <f>Foglio2!L24</f>
        <v>32.852801541026203</v>
      </c>
      <c r="M29" s="215">
        <f>Foglio2!M24</f>
        <v>296.15269478834006</v>
      </c>
      <c r="N29" s="215">
        <f>Foglio2!N24</f>
        <v>0</v>
      </c>
      <c r="O29" s="215">
        <f>Foglio2!O24</f>
        <v>0</v>
      </c>
      <c r="P29" s="329">
        <f>Foglio2!P24</f>
        <v>0</v>
      </c>
      <c r="Q29" s="329">
        <f>Foglio2!Q24</f>
        <v>0</v>
      </c>
      <c r="R29" s="215">
        <f t="shared" ref="R29:R34" si="6">SUM(AF29:AI29)</f>
        <v>80.444963335804132</v>
      </c>
      <c r="S29" s="619">
        <f>Foglio2!T24</f>
        <v>492.01642495823552</v>
      </c>
      <c r="T29" s="842">
        <f t="shared" ref="T29:T34" si="7">SUM(V29:AE29)</f>
        <v>42.051445018736679</v>
      </c>
      <c r="U29" s="437">
        <f>Foglio2!V24</f>
        <v>288.62400118194699</v>
      </c>
      <c r="V29" s="844">
        <f>Foglio2!W24</f>
        <v>0</v>
      </c>
      <c r="W29" s="489">
        <f>Foglio2!X24</f>
        <v>1.769850860665066</v>
      </c>
      <c r="X29" s="489">
        <f>Foglio2!Y24</f>
        <v>2.7938800495336928</v>
      </c>
      <c r="Y29" s="489">
        <f>Foglio2!Z24</f>
        <v>0.39167530744235357</v>
      </c>
      <c r="Z29" s="489">
        <f>Foglio2!AA24</f>
        <v>3.3406045115191287</v>
      </c>
      <c r="AA29" s="489">
        <f>Foglio2!AB24</f>
        <v>15.006115276454258</v>
      </c>
      <c r="AB29" s="489">
        <f>Foglio2!AC24</f>
        <v>1.8475516301576782</v>
      </c>
      <c r="AC29" s="489">
        <f>Foglio2!AD24</f>
        <v>0.87356103207340929</v>
      </c>
      <c r="AD29" s="489">
        <f>Foglio2!AE24</f>
        <v>4.7254753691425648</v>
      </c>
      <c r="AE29" s="845">
        <f>Foglio2!AF24</f>
        <v>11.30273098174853</v>
      </c>
      <c r="AF29" s="434">
        <f>Foglio2!AG24</f>
        <v>25.137344180297159</v>
      </c>
      <c r="AG29" s="215">
        <f>Foglio2!AH24</f>
        <v>37.987923824160433</v>
      </c>
      <c r="AH29" s="215">
        <f>Foglio2!AI24</f>
        <v>16.757642146127868</v>
      </c>
      <c r="AI29" s="619">
        <f>Foglio2!AJ24</f>
        <v>0.56205318521867198</v>
      </c>
      <c r="AJ29" s="606"/>
      <c r="AK29" s="753"/>
      <c r="AL29" s="847"/>
      <c r="AM29" s="55">
        <f t="shared" ref="AM29:AM41" si="8">SUM(C29:S29)+T29+U29+AJ29+AK29+AL29</f>
        <v>1609.3963049717258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256.74201877902578</v>
      </c>
      <c r="F30" s="434">
        <f t="shared" si="12"/>
        <v>59.732686787722315</v>
      </c>
      <c r="G30" s="340">
        <f t="shared" si="12"/>
        <v>0</v>
      </c>
      <c r="H30" s="340">
        <f t="shared" si="12"/>
        <v>25.132058413665007</v>
      </c>
      <c r="I30" s="340">
        <f t="shared" si="12"/>
        <v>0</v>
      </c>
      <c r="J30" s="19">
        <f t="shared" si="12"/>
        <v>0</v>
      </c>
      <c r="K30" s="434">
        <f t="shared" si="12"/>
        <v>35.647210167223115</v>
      </c>
      <c r="L30" s="434">
        <f t="shared" si="12"/>
        <v>32.852801541026203</v>
      </c>
      <c r="M30" s="434">
        <f t="shared" si="12"/>
        <v>296.15269478834006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80.444963335804132</v>
      </c>
      <c r="S30" s="437">
        <f t="shared" ref="S30:S35" si="13">S29</f>
        <v>492.01642495823552</v>
      </c>
      <c r="T30" s="842">
        <f t="shared" si="7"/>
        <v>42.051445018736679</v>
      </c>
      <c r="U30" s="437">
        <f t="shared" ref="U30:AI32" si="14">U29</f>
        <v>288.62400118194699</v>
      </c>
      <c r="V30" s="844">
        <f t="shared" si="14"/>
        <v>0</v>
      </c>
      <c r="W30" s="433">
        <f t="shared" si="14"/>
        <v>1.769850860665066</v>
      </c>
      <c r="X30" s="433">
        <f t="shared" si="14"/>
        <v>2.7938800495336928</v>
      </c>
      <c r="Y30" s="433">
        <f t="shared" si="14"/>
        <v>0.39167530744235357</v>
      </c>
      <c r="Z30" s="433">
        <f t="shared" si="14"/>
        <v>3.3406045115191287</v>
      </c>
      <c r="AA30" s="433">
        <f t="shared" si="14"/>
        <v>15.006115276454258</v>
      </c>
      <c r="AB30" s="433">
        <f t="shared" si="14"/>
        <v>1.8475516301576782</v>
      </c>
      <c r="AC30" s="433">
        <f t="shared" si="14"/>
        <v>0.87356103207340929</v>
      </c>
      <c r="AD30" s="433">
        <f t="shared" si="14"/>
        <v>4.7254753691425648</v>
      </c>
      <c r="AE30" s="846">
        <f t="shared" si="14"/>
        <v>11.30273098174853</v>
      </c>
      <c r="AF30" s="434">
        <f t="shared" si="14"/>
        <v>25.137344180297159</v>
      </c>
      <c r="AG30" s="434">
        <f t="shared" si="14"/>
        <v>37.987923824160433</v>
      </c>
      <c r="AH30" s="434">
        <f t="shared" si="14"/>
        <v>16.757642146127868</v>
      </c>
      <c r="AI30" s="437">
        <f t="shared" si="14"/>
        <v>0.56205318521867198</v>
      </c>
      <c r="AJ30" s="606"/>
      <c r="AK30" s="753"/>
      <c r="AL30" s="847"/>
      <c r="AM30" s="55">
        <f t="shared" si="8"/>
        <v>1609.3963049717258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256.74201877902578</v>
      </c>
      <c r="F31" s="434">
        <f t="shared" si="12"/>
        <v>59.732686787722315</v>
      </c>
      <c r="G31" s="340">
        <f t="shared" si="12"/>
        <v>0</v>
      </c>
      <c r="H31" s="340">
        <f t="shared" si="12"/>
        <v>25.132058413665007</v>
      </c>
      <c r="I31" s="340">
        <f t="shared" si="12"/>
        <v>0</v>
      </c>
      <c r="J31" s="19">
        <f t="shared" si="12"/>
        <v>0</v>
      </c>
      <c r="K31" s="434">
        <f t="shared" si="12"/>
        <v>35.647210167223115</v>
      </c>
      <c r="L31" s="434">
        <f t="shared" si="12"/>
        <v>32.852801541026203</v>
      </c>
      <c r="M31" s="434">
        <f t="shared" si="12"/>
        <v>296.15269478834006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80.444963335804132</v>
      </c>
      <c r="S31" s="437">
        <f t="shared" si="13"/>
        <v>492.01642495823552</v>
      </c>
      <c r="T31" s="842">
        <f t="shared" si="7"/>
        <v>42.051445018736679</v>
      </c>
      <c r="U31" s="437">
        <f t="shared" si="14"/>
        <v>288.62400118194699</v>
      </c>
      <c r="V31" s="844">
        <f t="shared" si="14"/>
        <v>0</v>
      </c>
      <c r="W31" s="433">
        <f t="shared" si="14"/>
        <v>1.769850860665066</v>
      </c>
      <c r="X31" s="433">
        <f t="shared" si="14"/>
        <v>2.7938800495336928</v>
      </c>
      <c r="Y31" s="433">
        <f t="shared" si="14"/>
        <v>0.39167530744235357</v>
      </c>
      <c r="Z31" s="433">
        <f t="shared" si="14"/>
        <v>3.3406045115191287</v>
      </c>
      <c r="AA31" s="433">
        <f t="shared" si="14"/>
        <v>15.006115276454258</v>
      </c>
      <c r="AB31" s="433">
        <f t="shared" si="14"/>
        <v>1.8475516301576782</v>
      </c>
      <c r="AC31" s="433">
        <f t="shared" si="14"/>
        <v>0.87356103207340929</v>
      </c>
      <c r="AD31" s="433">
        <f t="shared" si="14"/>
        <v>4.7254753691425648</v>
      </c>
      <c r="AE31" s="846">
        <f t="shared" si="14"/>
        <v>11.30273098174853</v>
      </c>
      <c r="AF31" s="434">
        <f t="shared" si="14"/>
        <v>25.137344180297159</v>
      </c>
      <c r="AG31" s="434">
        <f t="shared" si="14"/>
        <v>37.987923824160433</v>
      </c>
      <c r="AH31" s="434">
        <f t="shared" si="14"/>
        <v>16.757642146127868</v>
      </c>
      <c r="AI31" s="437">
        <f t="shared" si="14"/>
        <v>0.56205318521867198</v>
      </c>
      <c r="AJ31" s="606"/>
      <c r="AK31" s="753"/>
      <c r="AL31" s="847"/>
      <c r="AM31" s="55">
        <f t="shared" si="8"/>
        <v>1609.3963049717258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256.74201877902578</v>
      </c>
      <c r="F32" s="434">
        <f t="shared" si="12"/>
        <v>59.732686787722315</v>
      </c>
      <c r="G32" s="340">
        <f t="shared" si="12"/>
        <v>0</v>
      </c>
      <c r="H32" s="340">
        <f t="shared" si="12"/>
        <v>25.132058413665007</v>
      </c>
      <c r="I32" s="340">
        <f t="shared" si="12"/>
        <v>0</v>
      </c>
      <c r="J32" s="19">
        <f t="shared" si="12"/>
        <v>0</v>
      </c>
      <c r="K32" s="434">
        <f t="shared" si="12"/>
        <v>35.647210167223115</v>
      </c>
      <c r="L32" s="434">
        <f t="shared" si="12"/>
        <v>32.852801541026203</v>
      </c>
      <c r="M32" s="434">
        <f t="shared" si="12"/>
        <v>296.15269478834006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80.444963335804132</v>
      </c>
      <c r="S32" s="437">
        <f t="shared" si="13"/>
        <v>492.01642495823552</v>
      </c>
      <c r="T32" s="842">
        <f t="shared" si="7"/>
        <v>42.051445018736679</v>
      </c>
      <c r="U32" s="437">
        <f t="shared" si="14"/>
        <v>288.62400118194699</v>
      </c>
      <c r="V32" s="844">
        <f t="shared" si="14"/>
        <v>0</v>
      </c>
      <c r="W32" s="433">
        <f t="shared" si="14"/>
        <v>1.769850860665066</v>
      </c>
      <c r="X32" s="433">
        <f t="shared" si="14"/>
        <v>2.7938800495336928</v>
      </c>
      <c r="Y32" s="433">
        <f t="shared" si="14"/>
        <v>0.39167530744235357</v>
      </c>
      <c r="Z32" s="433">
        <f t="shared" si="14"/>
        <v>3.3406045115191287</v>
      </c>
      <c r="AA32" s="433">
        <f t="shared" si="14"/>
        <v>15.006115276454258</v>
      </c>
      <c r="AB32" s="433">
        <f t="shared" si="14"/>
        <v>1.8475516301576782</v>
      </c>
      <c r="AC32" s="433">
        <f t="shared" si="14"/>
        <v>0.87356103207340929</v>
      </c>
      <c r="AD32" s="433">
        <f t="shared" si="14"/>
        <v>4.7254753691425648</v>
      </c>
      <c r="AE32" s="846">
        <f t="shared" si="14"/>
        <v>11.30273098174853</v>
      </c>
      <c r="AF32" s="434">
        <f t="shared" si="14"/>
        <v>25.137344180297159</v>
      </c>
      <c r="AG32" s="434">
        <f t="shared" si="14"/>
        <v>37.987923824160433</v>
      </c>
      <c r="AH32" s="434">
        <f t="shared" si="14"/>
        <v>16.757642146127868</v>
      </c>
      <c r="AI32" s="437">
        <f t="shared" si="14"/>
        <v>0.56205318521867198</v>
      </c>
      <c r="AJ32" s="606"/>
      <c r="AK32" s="753"/>
      <c r="AL32" s="847"/>
      <c r="AM32" s="55">
        <f t="shared" si="8"/>
        <v>1609.3963049717258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9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256.74201877902578</v>
      </c>
      <c r="F33" s="434">
        <f t="shared" si="15"/>
        <v>59.732686787722315</v>
      </c>
      <c r="G33" s="340">
        <f t="shared" si="15"/>
        <v>0</v>
      </c>
      <c r="H33" s="340">
        <f t="shared" si="15"/>
        <v>25.132058413665007</v>
      </c>
      <c r="I33" s="340">
        <f t="shared" si="15"/>
        <v>0</v>
      </c>
      <c r="J33" s="19">
        <f t="shared" si="15"/>
        <v>0</v>
      </c>
      <c r="K33" s="434">
        <f t="shared" si="15"/>
        <v>35.647210167223115</v>
      </c>
      <c r="L33" s="434">
        <f t="shared" si="15"/>
        <v>32.852801541026203</v>
      </c>
      <c r="M33" s="434">
        <f t="shared" si="15"/>
        <v>296.15269478834006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80.444963335804132</v>
      </c>
      <c r="S33" s="437">
        <f t="shared" si="13"/>
        <v>492.01642495823552</v>
      </c>
      <c r="T33" s="842">
        <f t="shared" si="7"/>
        <v>42.051445018736679</v>
      </c>
      <c r="U33" s="437">
        <f t="shared" ref="U33:AI33" si="16">U32</f>
        <v>288.62400118194699</v>
      </c>
      <c r="V33" s="844">
        <f t="shared" si="16"/>
        <v>0</v>
      </c>
      <c r="W33" s="433">
        <f t="shared" si="16"/>
        <v>1.769850860665066</v>
      </c>
      <c r="X33" s="433">
        <f t="shared" si="16"/>
        <v>2.7938800495336928</v>
      </c>
      <c r="Y33" s="433">
        <f t="shared" si="16"/>
        <v>0.39167530744235357</v>
      </c>
      <c r="Z33" s="433">
        <f t="shared" si="16"/>
        <v>3.3406045115191287</v>
      </c>
      <c r="AA33" s="433">
        <f t="shared" si="16"/>
        <v>15.006115276454258</v>
      </c>
      <c r="AB33" s="433">
        <f t="shared" si="16"/>
        <v>1.8475516301576782</v>
      </c>
      <c r="AC33" s="433">
        <f t="shared" si="16"/>
        <v>0.87356103207340929</v>
      </c>
      <c r="AD33" s="433">
        <f t="shared" si="16"/>
        <v>4.7254753691425648</v>
      </c>
      <c r="AE33" s="846">
        <f t="shared" si="16"/>
        <v>11.30273098174853</v>
      </c>
      <c r="AF33" s="434">
        <f t="shared" si="16"/>
        <v>25.137344180297159</v>
      </c>
      <c r="AG33" s="434">
        <f t="shared" si="16"/>
        <v>37.987923824160433</v>
      </c>
      <c r="AH33" s="434">
        <f t="shared" si="16"/>
        <v>16.757642146127868</v>
      </c>
      <c r="AI33" s="437">
        <f t="shared" si="16"/>
        <v>0.56205318521867198</v>
      </c>
      <c r="AJ33" s="606"/>
      <c r="AK33" s="753"/>
      <c r="AL33" s="847"/>
      <c r="AM33" s="55">
        <f t="shared" si="8"/>
        <v>1609.3963049717258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9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40" si="17">E33</f>
        <v>256.74201877902578</v>
      </c>
      <c r="F34" s="434">
        <f t="shared" si="17"/>
        <v>59.732686787722315</v>
      </c>
      <c r="G34" s="340">
        <f t="shared" si="17"/>
        <v>0</v>
      </c>
      <c r="H34" s="340">
        <f t="shared" si="17"/>
        <v>25.132058413665007</v>
      </c>
      <c r="I34" s="340">
        <f t="shared" si="17"/>
        <v>0</v>
      </c>
      <c r="J34" s="19">
        <f t="shared" si="17"/>
        <v>0</v>
      </c>
      <c r="K34" s="434">
        <f t="shared" si="17"/>
        <v>35.647210167223115</v>
      </c>
      <c r="L34" s="434">
        <f t="shared" si="17"/>
        <v>32.852801541026203</v>
      </c>
      <c r="M34" s="434">
        <f t="shared" si="17"/>
        <v>296.15269478834006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80.444963335804132</v>
      </c>
      <c r="S34" s="437">
        <f t="shared" si="13"/>
        <v>492.01642495823552</v>
      </c>
      <c r="T34" s="842">
        <f t="shared" si="7"/>
        <v>42.051445018736679</v>
      </c>
      <c r="U34" s="437">
        <f t="shared" ref="U34:AI40" si="18">U33</f>
        <v>288.62400118194699</v>
      </c>
      <c r="V34" s="844">
        <f t="shared" si="18"/>
        <v>0</v>
      </c>
      <c r="W34" s="433">
        <f t="shared" si="18"/>
        <v>1.769850860665066</v>
      </c>
      <c r="X34" s="433">
        <f t="shared" si="18"/>
        <v>2.7938800495336928</v>
      </c>
      <c r="Y34" s="433">
        <f t="shared" si="18"/>
        <v>0.39167530744235357</v>
      </c>
      <c r="Z34" s="433">
        <f t="shared" si="18"/>
        <v>3.3406045115191287</v>
      </c>
      <c r="AA34" s="433">
        <f t="shared" si="18"/>
        <v>15.006115276454258</v>
      </c>
      <c r="AB34" s="433">
        <f t="shared" si="18"/>
        <v>1.8475516301576782</v>
      </c>
      <c r="AC34" s="433">
        <f t="shared" si="18"/>
        <v>0.87356103207340929</v>
      </c>
      <c r="AD34" s="433">
        <f t="shared" si="18"/>
        <v>4.7254753691425648</v>
      </c>
      <c r="AE34" s="846">
        <f t="shared" si="18"/>
        <v>11.30273098174853</v>
      </c>
      <c r="AF34" s="434">
        <f t="shared" si="18"/>
        <v>25.137344180297159</v>
      </c>
      <c r="AG34" s="434">
        <f t="shared" si="18"/>
        <v>37.987923824160433</v>
      </c>
      <c r="AH34" s="434">
        <f t="shared" si="18"/>
        <v>16.757642146127868</v>
      </c>
      <c r="AI34" s="437">
        <f t="shared" si="18"/>
        <v>0.56205318521867198</v>
      </c>
      <c r="AJ34" s="606"/>
      <c r="AK34" s="753"/>
      <c r="AL34" s="847"/>
      <c r="AM34" s="55">
        <f t="shared" si="8"/>
        <v>1609.3963049717258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9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256.74201877902578</v>
      </c>
      <c r="F35" s="434">
        <f t="shared" si="17"/>
        <v>59.732686787722315</v>
      </c>
      <c r="G35" s="340">
        <f t="shared" si="17"/>
        <v>0</v>
      </c>
      <c r="H35" s="340">
        <f t="shared" si="17"/>
        <v>25.132058413665007</v>
      </c>
      <c r="I35" s="340">
        <f t="shared" si="17"/>
        <v>0</v>
      </c>
      <c r="J35" s="19">
        <f t="shared" si="17"/>
        <v>0</v>
      </c>
      <c r="K35" s="434">
        <f t="shared" si="17"/>
        <v>35.647210167223115</v>
      </c>
      <c r="L35" s="434">
        <f t="shared" si="17"/>
        <v>32.852801541026203</v>
      </c>
      <c r="M35" s="434">
        <f t="shared" si="17"/>
        <v>296.15269478834006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80.444963335804132</v>
      </c>
      <c r="S35" s="437">
        <f t="shared" si="13"/>
        <v>492.01642495823552</v>
      </c>
      <c r="T35" s="842">
        <f t="shared" ref="T35:T40" si="20">SUM(V35:AE35)</f>
        <v>42.051445018736679</v>
      </c>
      <c r="U35" s="437">
        <f t="shared" si="18"/>
        <v>288.62400118194699</v>
      </c>
      <c r="V35" s="844">
        <f t="shared" si="18"/>
        <v>0</v>
      </c>
      <c r="W35" s="433">
        <f t="shared" si="18"/>
        <v>1.769850860665066</v>
      </c>
      <c r="X35" s="433">
        <f t="shared" si="18"/>
        <v>2.7938800495336928</v>
      </c>
      <c r="Y35" s="433">
        <f t="shared" si="18"/>
        <v>0.39167530744235357</v>
      </c>
      <c r="Z35" s="433">
        <f t="shared" si="18"/>
        <v>3.3406045115191287</v>
      </c>
      <c r="AA35" s="433">
        <f t="shared" si="18"/>
        <v>15.006115276454258</v>
      </c>
      <c r="AB35" s="433">
        <f t="shared" si="18"/>
        <v>1.8475516301576782</v>
      </c>
      <c r="AC35" s="433">
        <f t="shared" si="18"/>
        <v>0.87356103207340929</v>
      </c>
      <c r="AD35" s="433">
        <f t="shared" si="18"/>
        <v>4.7254753691425648</v>
      </c>
      <c r="AE35" s="846">
        <f t="shared" si="18"/>
        <v>11.30273098174853</v>
      </c>
      <c r="AF35" s="434">
        <f t="shared" si="18"/>
        <v>25.137344180297159</v>
      </c>
      <c r="AG35" s="434">
        <f t="shared" si="18"/>
        <v>37.987923824160433</v>
      </c>
      <c r="AH35" s="434">
        <f t="shared" si="18"/>
        <v>16.757642146127868</v>
      </c>
      <c r="AI35" s="437">
        <f t="shared" si="18"/>
        <v>0.56205318521867198</v>
      </c>
      <c r="AJ35" s="606"/>
      <c r="AK35" s="753"/>
      <c r="AL35" s="847"/>
      <c r="AM35" s="55">
        <f t="shared" si="8"/>
        <v>1609.3963049717258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9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256.74201877902578</v>
      </c>
      <c r="F36" s="434">
        <f t="shared" si="17"/>
        <v>59.732686787722315</v>
      </c>
      <c r="G36" s="340">
        <f t="shared" si="17"/>
        <v>0</v>
      </c>
      <c r="H36" s="340">
        <f t="shared" si="17"/>
        <v>25.132058413665007</v>
      </c>
      <c r="I36" s="340">
        <f t="shared" si="17"/>
        <v>0</v>
      </c>
      <c r="J36" s="19">
        <f t="shared" si="17"/>
        <v>0</v>
      </c>
      <c r="K36" s="434">
        <f t="shared" si="17"/>
        <v>35.647210167223115</v>
      </c>
      <c r="L36" s="434">
        <f t="shared" si="17"/>
        <v>32.852801541026203</v>
      </c>
      <c r="M36" s="434">
        <f t="shared" si="17"/>
        <v>296.15269478834006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80.444963335804132</v>
      </c>
      <c r="S36" s="437">
        <f>S35</f>
        <v>492.01642495823552</v>
      </c>
      <c r="T36" s="842">
        <f t="shared" si="20"/>
        <v>42.051445018736679</v>
      </c>
      <c r="U36" s="437">
        <f t="shared" si="18"/>
        <v>288.62400118194699</v>
      </c>
      <c r="V36" s="844">
        <f t="shared" si="18"/>
        <v>0</v>
      </c>
      <c r="W36" s="433">
        <f t="shared" si="18"/>
        <v>1.769850860665066</v>
      </c>
      <c r="X36" s="433">
        <f t="shared" si="18"/>
        <v>2.7938800495336928</v>
      </c>
      <c r="Y36" s="433">
        <f t="shared" si="18"/>
        <v>0.39167530744235357</v>
      </c>
      <c r="Z36" s="433">
        <f t="shared" si="18"/>
        <v>3.3406045115191287</v>
      </c>
      <c r="AA36" s="433">
        <f t="shared" si="18"/>
        <v>15.006115276454258</v>
      </c>
      <c r="AB36" s="433">
        <f t="shared" si="18"/>
        <v>1.8475516301576782</v>
      </c>
      <c r="AC36" s="433">
        <f t="shared" si="18"/>
        <v>0.87356103207340929</v>
      </c>
      <c r="AD36" s="433">
        <f t="shared" si="18"/>
        <v>4.7254753691425648</v>
      </c>
      <c r="AE36" s="846">
        <f t="shared" si="18"/>
        <v>11.30273098174853</v>
      </c>
      <c r="AF36" s="434">
        <f t="shared" si="18"/>
        <v>25.137344180297159</v>
      </c>
      <c r="AG36" s="434">
        <f t="shared" si="18"/>
        <v>37.987923824160433</v>
      </c>
      <c r="AH36" s="434">
        <f t="shared" si="18"/>
        <v>16.757642146127868</v>
      </c>
      <c r="AI36" s="437">
        <f t="shared" si="18"/>
        <v>0.56205318521867198</v>
      </c>
      <c r="AJ36" s="606"/>
      <c r="AK36" s="753"/>
      <c r="AL36" s="847"/>
      <c r="AM36" s="55">
        <f t="shared" si="8"/>
        <v>1609.3963049717258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9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256.74201877902578</v>
      </c>
      <c r="F37" s="434">
        <f t="shared" si="17"/>
        <v>59.732686787722315</v>
      </c>
      <c r="G37" s="340">
        <f t="shared" si="17"/>
        <v>0</v>
      </c>
      <c r="H37" s="340">
        <f t="shared" si="17"/>
        <v>25.132058413665007</v>
      </c>
      <c r="I37" s="340">
        <f t="shared" si="17"/>
        <v>0</v>
      </c>
      <c r="J37" s="19">
        <f t="shared" si="17"/>
        <v>0</v>
      </c>
      <c r="K37" s="434">
        <f t="shared" si="17"/>
        <v>35.647210167223115</v>
      </c>
      <c r="L37" s="434">
        <f t="shared" si="17"/>
        <v>32.852801541026203</v>
      </c>
      <c r="M37" s="434">
        <f t="shared" si="17"/>
        <v>296.15269478834006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80.444963335804132</v>
      </c>
      <c r="S37" s="437">
        <f>S36</f>
        <v>492.01642495823552</v>
      </c>
      <c r="T37" s="842">
        <f t="shared" si="20"/>
        <v>42.051445018736679</v>
      </c>
      <c r="U37" s="437">
        <f t="shared" si="18"/>
        <v>288.62400118194699</v>
      </c>
      <c r="V37" s="844">
        <f t="shared" si="18"/>
        <v>0</v>
      </c>
      <c r="W37" s="433">
        <f t="shared" si="18"/>
        <v>1.769850860665066</v>
      </c>
      <c r="X37" s="433">
        <f t="shared" si="18"/>
        <v>2.7938800495336928</v>
      </c>
      <c r="Y37" s="433">
        <f t="shared" si="18"/>
        <v>0.39167530744235357</v>
      </c>
      <c r="Z37" s="433">
        <f t="shared" si="18"/>
        <v>3.3406045115191287</v>
      </c>
      <c r="AA37" s="433">
        <f t="shared" si="18"/>
        <v>15.006115276454258</v>
      </c>
      <c r="AB37" s="433">
        <f t="shared" si="18"/>
        <v>1.8475516301576782</v>
      </c>
      <c r="AC37" s="433">
        <f t="shared" si="18"/>
        <v>0.87356103207340929</v>
      </c>
      <c r="AD37" s="433">
        <f t="shared" si="18"/>
        <v>4.7254753691425648</v>
      </c>
      <c r="AE37" s="846">
        <f t="shared" si="18"/>
        <v>11.30273098174853</v>
      </c>
      <c r="AF37" s="434">
        <f t="shared" si="18"/>
        <v>25.137344180297159</v>
      </c>
      <c r="AG37" s="434">
        <f t="shared" si="18"/>
        <v>37.987923824160433</v>
      </c>
      <c r="AH37" s="434">
        <f t="shared" si="18"/>
        <v>16.757642146127868</v>
      </c>
      <c r="AI37" s="437">
        <f t="shared" si="18"/>
        <v>0.56205318521867198</v>
      </c>
      <c r="AJ37" s="606"/>
      <c r="AK37" s="753"/>
      <c r="AL37" s="847"/>
      <c r="AM37" s="55">
        <f t="shared" si="8"/>
        <v>1609.3963049717258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9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256.74201877902578</v>
      </c>
      <c r="F38" s="434">
        <f t="shared" si="17"/>
        <v>59.732686787722315</v>
      </c>
      <c r="G38" s="340">
        <f t="shared" si="17"/>
        <v>0</v>
      </c>
      <c r="H38" s="340">
        <f t="shared" si="17"/>
        <v>25.132058413665007</v>
      </c>
      <c r="I38" s="340">
        <f t="shared" si="17"/>
        <v>0</v>
      </c>
      <c r="J38" s="19">
        <f t="shared" si="17"/>
        <v>0</v>
      </c>
      <c r="K38" s="434">
        <f t="shared" si="17"/>
        <v>35.647210167223115</v>
      </c>
      <c r="L38" s="434">
        <f t="shared" si="17"/>
        <v>32.852801541026203</v>
      </c>
      <c r="M38" s="434">
        <f t="shared" si="17"/>
        <v>296.15269478834006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80.444963335804132</v>
      </c>
      <c r="S38" s="437">
        <f>S37</f>
        <v>492.01642495823552</v>
      </c>
      <c r="T38" s="842">
        <f t="shared" si="20"/>
        <v>42.051445018736679</v>
      </c>
      <c r="U38" s="437">
        <f t="shared" si="18"/>
        <v>288.62400118194699</v>
      </c>
      <c r="V38" s="844">
        <f t="shared" si="18"/>
        <v>0</v>
      </c>
      <c r="W38" s="433">
        <f t="shared" si="18"/>
        <v>1.769850860665066</v>
      </c>
      <c r="X38" s="433">
        <f t="shared" si="18"/>
        <v>2.7938800495336928</v>
      </c>
      <c r="Y38" s="433">
        <f t="shared" si="18"/>
        <v>0.39167530744235357</v>
      </c>
      <c r="Z38" s="433">
        <f t="shared" si="18"/>
        <v>3.3406045115191287</v>
      </c>
      <c r="AA38" s="433">
        <f t="shared" si="18"/>
        <v>15.006115276454258</v>
      </c>
      <c r="AB38" s="433">
        <f t="shared" si="18"/>
        <v>1.8475516301576782</v>
      </c>
      <c r="AC38" s="433">
        <f t="shared" si="18"/>
        <v>0.87356103207340929</v>
      </c>
      <c r="AD38" s="433">
        <f t="shared" si="18"/>
        <v>4.7254753691425648</v>
      </c>
      <c r="AE38" s="846">
        <f t="shared" si="18"/>
        <v>11.30273098174853</v>
      </c>
      <c r="AF38" s="434">
        <f t="shared" si="18"/>
        <v>25.137344180297159</v>
      </c>
      <c r="AG38" s="434">
        <f t="shared" si="18"/>
        <v>37.987923824160433</v>
      </c>
      <c r="AH38" s="434">
        <f t="shared" si="18"/>
        <v>16.757642146127868</v>
      </c>
      <c r="AI38" s="437">
        <f t="shared" si="18"/>
        <v>0.56205318521867198</v>
      </c>
      <c r="AJ38" s="606"/>
      <c r="AK38" s="753"/>
      <c r="AL38" s="847"/>
      <c r="AM38" s="55">
        <f t="shared" si="8"/>
        <v>1609.3963049717258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9" ht="26.25" customHeight="1" x14ac:dyDescent="0.2">
      <c r="B39" s="151" t="s">
        <v>51</v>
      </c>
      <c r="C39" s="340">
        <f>C38</f>
        <v>0</v>
      </c>
      <c r="D39" s="340"/>
      <c r="E39" s="434">
        <f t="shared" si="17"/>
        <v>256.74201877902578</v>
      </c>
      <c r="F39" s="434">
        <f t="shared" si="17"/>
        <v>59.732686787722315</v>
      </c>
      <c r="G39" s="340">
        <f t="shared" si="17"/>
        <v>0</v>
      </c>
      <c r="H39" s="340">
        <f t="shared" si="17"/>
        <v>25.132058413665007</v>
      </c>
      <c r="I39" s="340">
        <f t="shared" si="17"/>
        <v>0</v>
      </c>
      <c r="J39" s="19">
        <f t="shared" si="17"/>
        <v>0</v>
      </c>
      <c r="K39" s="434">
        <f t="shared" si="17"/>
        <v>35.647210167223115</v>
      </c>
      <c r="L39" s="434">
        <f t="shared" si="17"/>
        <v>32.852801541026203</v>
      </c>
      <c r="M39" s="434">
        <f t="shared" si="17"/>
        <v>296.15269478834006</v>
      </c>
      <c r="N39" s="434">
        <f t="shared" si="17"/>
        <v>0</v>
      </c>
      <c r="O39" s="434">
        <f t="shared" si="17"/>
        <v>0</v>
      </c>
      <c r="P39" s="340">
        <f t="shared" si="17"/>
        <v>0</v>
      </c>
      <c r="Q39" s="340">
        <f t="shared" si="17"/>
        <v>0</v>
      </c>
      <c r="R39" s="215">
        <f t="shared" si="19"/>
        <v>80.444963335804132</v>
      </c>
      <c r="S39" s="437">
        <f>S38</f>
        <v>492.01642495823552</v>
      </c>
      <c r="T39" s="842">
        <f t="shared" si="20"/>
        <v>42.051445018736679</v>
      </c>
      <c r="U39" s="437">
        <f t="shared" si="18"/>
        <v>288.62400118194699</v>
      </c>
      <c r="V39" s="844">
        <f t="shared" si="18"/>
        <v>0</v>
      </c>
      <c r="W39" s="433">
        <f t="shared" si="18"/>
        <v>1.769850860665066</v>
      </c>
      <c r="X39" s="433">
        <f t="shared" si="18"/>
        <v>2.7938800495336928</v>
      </c>
      <c r="Y39" s="433">
        <f t="shared" si="18"/>
        <v>0.39167530744235357</v>
      </c>
      <c r="Z39" s="433">
        <f t="shared" si="18"/>
        <v>3.3406045115191287</v>
      </c>
      <c r="AA39" s="433">
        <f t="shared" si="18"/>
        <v>15.006115276454258</v>
      </c>
      <c r="AB39" s="433">
        <f t="shared" si="18"/>
        <v>1.8475516301576782</v>
      </c>
      <c r="AC39" s="433">
        <f t="shared" si="18"/>
        <v>0.87356103207340929</v>
      </c>
      <c r="AD39" s="433">
        <f t="shared" si="18"/>
        <v>4.7254753691425648</v>
      </c>
      <c r="AE39" s="846">
        <f t="shared" si="18"/>
        <v>11.30273098174853</v>
      </c>
      <c r="AF39" s="434">
        <f t="shared" si="18"/>
        <v>25.137344180297159</v>
      </c>
      <c r="AG39" s="434">
        <f t="shared" si="18"/>
        <v>37.987923824160433</v>
      </c>
      <c r="AH39" s="434">
        <f t="shared" si="18"/>
        <v>16.757642146127868</v>
      </c>
      <c r="AI39" s="437">
        <f t="shared" si="18"/>
        <v>0.56205318521867198</v>
      </c>
      <c r="AJ39" s="606"/>
      <c r="AK39" s="753"/>
      <c r="AL39" s="847"/>
      <c r="AM39" s="55">
        <f t="shared" si="8"/>
        <v>1609.3963049717258</v>
      </c>
      <c r="AN39" s="56"/>
      <c r="AO39" s="57"/>
      <c r="AP39" s="58">
        <f t="shared" si="9"/>
        <v>100</v>
      </c>
      <c r="AQ39" s="652">
        <f>AN39+AO39</f>
        <v>0</v>
      </c>
    </row>
    <row r="40" spans="2:49" ht="26.25" customHeight="1" thickBot="1" x14ac:dyDescent="0.25">
      <c r="B40" s="153" t="s">
        <v>52</v>
      </c>
      <c r="C40" s="340">
        <f>C39</f>
        <v>0</v>
      </c>
      <c r="D40" s="340"/>
      <c r="E40" s="434">
        <f t="shared" si="17"/>
        <v>256.74201877902578</v>
      </c>
      <c r="F40" s="434">
        <f t="shared" si="17"/>
        <v>59.732686787722315</v>
      </c>
      <c r="G40" s="340">
        <f t="shared" si="17"/>
        <v>0</v>
      </c>
      <c r="H40" s="340">
        <f t="shared" si="17"/>
        <v>25.132058413665007</v>
      </c>
      <c r="I40" s="340">
        <f t="shared" si="17"/>
        <v>0</v>
      </c>
      <c r="J40" s="19">
        <f t="shared" si="17"/>
        <v>0</v>
      </c>
      <c r="K40" s="434">
        <f t="shared" si="17"/>
        <v>35.647210167223115</v>
      </c>
      <c r="L40" s="434">
        <f t="shared" si="17"/>
        <v>32.852801541026203</v>
      </c>
      <c r="M40" s="434">
        <f t="shared" si="17"/>
        <v>296.15269478834006</v>
      </c>
      <c r="N40" s="434">
        <f t="shared" si="17"/>
        <v>0</v>
      </c>
      <c r="O40" s="434">
        <f t="shared" si="17"/>
        <v>0</v>
      </c>
      <c r="P40" s="340">
        <f t="shared" si="17"/>
        <v>0</v>
      </c>
      <c r="Q40" s="340">
        <f t="shared" si="17"/>
        <v>0</v>
      </c>
      <c r="R40" s="215">
        <f t="shared" si="19"/>
        <v>80.444963335804132</v>
      </c>
      <c r="S40" s="437">
        <f>S39</f>
        <v>492.01642495823552</v>
      </c>
      <c r="T40" s="842">
        <f t="shared" si="20"/>
        <v>42.051445018736679</v>
      </c>
      <c r="U40" s="437">
        <f t="shared" si="18"/>
        <v>288.62400118194699</v>
      </c>
      <c r="V40" s="844">
        <f t="shared" si="18"/>
        <v>0</v>
      </c>
      <c r="W40" s="433">
        <f t="shared" si="18"/>
        <v>1.769850860665066</v>
      </c>
      <c r="X40" s="433">
        <f t="shared" si="18"/>
        <v>2.7938800495336928</v>
      </c>
      <c r="Y40" s="433">
        <f t="shared" si="18"/>
        <v>0.39167530744235357</v>
      </c>
      <c r="Z40" s="433">
        <f t="shared" si="18"/>
        <v>3.3406045115191287</v>
      </c>
      <c r="AA40" s="433">
        <f t="shared" si="18"/>
        <v>15.006115276454258</v>
      </c>
      <c r="AB40" s="433">
        <f t="shared" si="18"/>
        <v>1.8475516301576782</v>
      </c>
      <c r="AC40" s="433">
        <f t="shared" si="18"/>
        <v>0.87356103207340929</v>
      </c>
      <c r="AD40" s="433">
        <f t="shared" si="18"/>
        <v>4.7254753691425648</v>
      </c>
      <c r="AE40" s="846">
        <f t="shared" si="18"/>
        <v>11.30273098174853</v>
      </c>
      <c r="AF40" s="434">
        <f t="shared" si="18"/>
        <v>25.137344180297159</v>
      </c>
      <c r="AG40" s="434">
        <f t="shared" si="18"/>
        <v>37.987923824160433</v>
      </c>
      <c r="AH40" s="434">
        <f t="shared" si="18"/>
        <v>16.757642146127868</v>
      </c>
      <c r="AI40" s="437">
        <f t="shared" si="18"/>
        <v>0.56205318521867198</v>
      </c>
      <c r="AJ40" s="606"/>
      <c r="AK40" s="753"/>
      <c r="AL40" s="847"/>
      <c r="AM40" s="55">
        <f t="shared" si="8"/>
        <v>1609.3963049717258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9" ht="26.25" customHeight="1" thickBot="1" x14ac:dyDescent="0.25">
      <c r="B41" s="265" t="s">
        <v>53</v>
      </c>
      <c r="C41" s="903">
        <f t="shared" ref="C41:AL41" si="21">SUM(C29:C40)</f>
        <v>0</v>
      </c>
      <c r="D41" s="446">
        <f t="shared" si="21"/>
        <v>0</v>
      </c>
      <c r="E41" s="115">
        <f t="shared" si="21"/>
        <v>3080.9042253483094</v>
      </c>
      <c r="F41" s="115">
        <f t="shared" si="21"/>
        <v>716.79224145266755</v>
      </c>
      <c r="G41" s="435">
        <f t="shared" si="21"/>
        <v>0</v>
      </c>
      <c r="H41" s="191">
        <f t="shared" si="21"/>
        <v>301.58470096398003</v>
      </c>
      <c r="I41" s="191">
        <f t="shared" si="21"/>
        <v>0</v>
      </c>
      <c r="J41" s="195">
        <f>SUM(J29:J40)</f>
        <v>0</v>
      </c>
      <c r="K41" s="115">
        <f t="shared" si="21"/>
        <v>427.76652200667746</v>
      </c>
      <c r="L41" s="115">
        <f t="shared" si="21"/>
        <v>394.23361849231452</v>
      </c>
      <c r="M41" s="115">
        <f t="shared" si="21"/>
        <v>3553.83233746008</v>
      </c>
      <c r="N41" s="115">
        <f t="shared" si="21"/>
        <v>0</v>
      </c>
      <c r="O41" s="115">
        <f t="shared" si="21"/>
        <v>0</v>
      </c>
      <c r="P41" s="191">
        <f t="shared" si="21"/>
        <v>0</v>
      </c>
      <c r="Q41" s="191">
        <f t="shared" si="21"/>
        <v>0</v>
      </c>
      <c r="R41" s="115">
        <f t="shared" si="21"/>
        <v>965.33956002964953</v>
      </c>
      <c r="S41" s="118">
        <f t="shared" si="21"/>
        <v>5904.1970994988269</v>
      </c>
      <c r="T41" s="843">
        <f>SUM(T29:T40)</f>
        <v>504.61734022484012</v>
      </c>
      <c r="U41" s="841">
        <f t="shared" si="21"/>
        <v>3463.4880141833632</v>
      </c>
      <c r="V41" s="706">
        <f t="shared" si="21"/>
        <v>0</v>
      </c>
      <c r="W41" s="119">
        <f t="shared" si="21"/>
        <v>21.238210327980791</v>
      </c>
      <c r="X41" s="119">
        <f t="shared" si="21"/>
        <v>33.526560594404323</v>
      </c>
      <c r="Y41" s="119">
        <f t="shared" si="21"/>
        <v>4.7001036893082428</v>
      </c>
      <c r="Z41" s="119">
        <f t="shared" si="21"/>
        <v>40.087254138229554</v>
      </c>
      <c r="AA41" s="119">
        <f t="shared" si="21"/>
        <v>180.07338331745112</v>
      </c>
      <c r="AB41" s="119">
        <f t="shared" si="21"/>
        <v>22.170619561892138</v>
      </c>
      <c r="AC41" s="119">
        <f t="shared" si="21"/>
        <v>10.482732384880912</v>
      </c>
      <c r="AD41" s="119">
        <f t="shared" si="21"/>
        <v>56.705704429710778</v>
      </c>
      <c r="AE41" s="121">
        <f t="shared" si="21"/>
        <v>135.63277178098232</v>
      </c>
      <c r="AF41" s="183">
        <f t="shared" si="21"/>
        <v>301.6481301635659</v>
      </c>
      <c r="AG41" s="120">
        <f t="shared" si="21"/>
        <v>455.85508588992508</v>
      </c>
      <c r="AH41" s="120">
        <f t="shared" si="21"/>
        <v>201.0917057535344</v>
      </c>
      <c r="AI41" s="183">
        <f t="shared" si="21"/>
        <v>6.7446382226240642</v>
      </c>
      <c r="AJ41" s="655">
        <f t="shared" si="21"/>
        <v>0</v>
      </c>
      <c r="AK41" s="119">
        <f t="shared" si="21"/>
        <v>0</v>
      </c>
      <c r="AL41" s="848">
        <f t="shared" si="21"/>
        <v>0</v>
      </c>
      <c r="AM41" s="67">
        <f t="shared" si="8"/>
        <v>19312.755659660706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9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9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4"/>
      <c r="AS43" s="54"/>
      <c r="AT43" s="54"/>
      <c r="AU43" s="54"/>
      <c r="AV43" s="54"/>
      <c r="AW43" s="54"/>
    </row>
    <row r="44" spans="2:49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9" ht="20.25" x14ac:dyDescent="0.3">
      <c r="B45" s="1067" t="str">
        <f>B3</f>
        <v>RACCOLTA DIFFERENZIATA ANNO 2023 - MEZZENILE.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9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9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9" ht="90.75" thickTop="1" thickBot="1" x14ac:dyDescent="0.25">
      <c r="B48" s="1064" t="s">
        <v>84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65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4.75" customHeight="1" thickBot="1" x14ac:dyDescent="0.3">
      <c r="B50" s="428" t="s">
        <v>41</v>
      </c>
      <c r="C50" s="263"/>
      <c r="D50" s="605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18"/>
      <c r="AG50" s="18"/>
      <c r="AH50" s="18"/>
      <c r="AI50" s="18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2">(AM50*100)/(AM50+AQ50)</f>
        <v>#DIV/0!</v>
      </c>
      <c r="AQ50" s="59">
        <f t="shared" ref="AQ50:AQ57" si="23">AN50+AO50</f>
        <v>0</v>
      </c>
    </row>
    <row r="51" spans="2:43" ht="26.25" customHeight="1" thickBot="1" x14ac:dyDescent="0.3">
      <c r="B51" s="151" t="s">
        <v>42</v>
      </c>
      <c r="C51" s="217"/>
      <c r="D51" s="340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4">SUM(AF51:AI51)</f>
        <v>0</v>
      </c>
      <c r="S51" s="220"/>
      <c r="T51" s="315">
        <f t="shared" ref="T51:T61" si="25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498"/>
      <c r="AG51" s="498"/>
      <c r="AH51" s="498"/>
      <c r="AI51" s="498"/>
      <c r="AJ51" s="267"/>
      <c r="AK51" s="268"/>
      <c r="AL51" s="270"/>
      <c r="AM51" s="221">
        <f t="shared" ref="AM51:AM61" si="26">SUM(C51:U51)</f>
        <v>0</v>
      </c>
      <c r="AN51" s="56"/>
      <c r="AO51" s="57"/>
      <c r="AP51" s="58" t="e">
        <f t="shared" si="22"/>
        <v>#DIV/0!</v>
      </c>
      <c r="AQ51" s="59">
        <f t="shared" si="23"/>
        <v>0</v>
      </c>
    </row>
    <row r="52" spans="2:43" ht="26.25" customHeight="1" thickBot="1" x14ac:dyDescent="0.3">
      <c r="B52" s="152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4"/>
        <v>0</v>
      </c>
      <c r="S52" s="220"/>
      <c r="T52" s="315">
        <f t="shared" si="25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498"/>
      <c r="AG52" s="498"/>
      <c r="AH52" s="498"/>
      <c r="AI52" s="498"/>
      <c r="AJ52" s="267"/>
      <c r="AK52" s="268"/>
      <c r="AL52" s="270"/>
      <c r="AM52" s="221">
        <f t="shared" si="26"/>
        <v>0</v>
      </c>
      <c r="AN52" s="56"/>
      <c r="AO52" s="57"/>
      <c r="AP52" s="58" t="e">
        <f t="shared" si="22"/>
        <v>#DIV/0!</v>
      </c>
      <c r="AQ52" s="59">
        <f t="shared" si="23"/>
        <v>0</v>
      </c>
    </row>
    <row r="53" spans="2:43" ht="26.25" customHeight="1" thickBot="1" x14ac:dyDescent="0.3">
      <c r="B53" s="152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4"/>
        <v>0</v>
      </c>
      <c r="S53" s="220"/>
      <c r="T53" s="315">
        <f t="shared" si="25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498"/>
      <c r="AG53" s="498"/>
      <c r="AH53" s="498"/>
      <c r="AI53" s="498"/>
      <c r="AJ53" s="267"/>
      <c r="AK53" s="268"/>
      <c r="AL53" s="270"/>
      <c r="AM53" s="221">
        <f t="shared" si="26"/>
        <v>0</v>
      </c>
      <c r="AN53" s="56"/>
      <c r="AO53" s="57"/>
      <c r="AP53" s="58" t="e">
        <f t="shared" si="22"/>
        <v>#DIV/0!</v>
      </c>
      <c r="AQ53" s="59">
        <f t="shared" si="23"/>
        <v>0</v>
      </c>
    </row>
    <row r="54" spans="2:43" ht="26.25" customHeight="1" thickBot="1" x14ac:dyDescent="0.3">
      <c r="B54" s="153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4"/>
        <v>0</v>
      </c>
      <c r="S54" s="220"/>
      <c r="T54" s="315">
        <f t="shared" si="25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498"/>
      <c r="AG54" s="498"/>
      <c r="AH54" s="498"/>
      <c r="AI54" s="498"/>
      <c r="AJ54" s="267"/>
      <c r="AK54" s="268"/>
      <c r="AL54" s="270"/>
      <c r="AM54" s="221">
        <f t="shared" si="26"/>
        <v>0</v>
      </c>
      <c r="AN54" s="56"/>
      <c r="AO54" s="57"/>
      <c r="AP54" s="58" t="e">
        <f t="shared" si="22"/>
        <v>#DIV/0!</v>
      </c>
      <c r="AQ54" s="59">
        <f t="shared" si="23"/>
        <v>0</v>
      </c>
    </row>
    <row r="55" spans="2:43" ht="26.25" customHeight="1" thickBot="1" x14ac:dyDescent="0.3">
      <c r="B55" s="151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4"/>
        <v>0</v>
      </c>
      <c r="S55" s="220"/>
      <c r="T55" s="315">
        <f t="shared" si="25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498"/>
      <c r="AG55" s="498"/>
      <c r="AH55" s="498"/>
      <c r="AI55" s="498"/>
      <c r="AJ55" s="267"/>
      <c r="AK55" s="268"/>
      <c r="AL55" s="270"/>
      <c r="AM55" s="221">
        <f t="shared" si="26"/>
        <v>0</v>
      </c>
      <c r="AN55" s="61"/>
      <c r="AO55" s="62"/>
      <c r="AP55" s="63" t="e">
        <f t="shared" si="22"/>
        <v>#DIV/0!</v>
      </c>
      <c r="AQ55" s="64">
        <f t="shared" si="23"/>
        <v>0</v>
      </c>
    </row>
    <row r="56" spans="2:43" ht="26.25" customHeight="1" thickBot="1" x14ac:dyDescent="0.3">
      <c r="B56" s="152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4"/>
        <v>0</v>
      </c>
      <c r="S56" s="220"/>
      <c r="T56" s="315">
        <f t="shared" si="25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498"/>
      <c r="AG56" s="498"/>
      <c r="AH56" s="498"/>
      <c r="AI56" s="498"/>
      <c r="AJ56" s="267"/>
      <c r="AK56" s="268"/>
      <c r="AL56" s="270"/>
      <c r="AM56" s="221">
        <f t="shared" si="26"/>
        <v>0</v>
      </c>
      <c r="AN56" s="56"/>
      <c r="AO56" s="57"/>
      <c r="AP56" s="58" t="e">
        <f t="shared" si="22"/>
        <v>#DIV/0!</v>
      </c>
      <c r="AQ56" s="59">
        <f t="shared" si="23"/>
        <v>0</v>
      </c>
    </row>
    <row r="57" spans="2:43" ht="26.25" customHeight="1" thickBot="1" x14ac:dyDescent="0.3">
      <c r="B57" s="151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4"/>
        <v>0</v>
      </c>
      <c r="S57" s="220"/>
      <c r="T57" s="315">
        <f t="shared" si="25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498"/>
      <c r="AG57" s="498"/>
      <c r="AH57" s="498"/>
      <c r="AI57" s="498"/>
      <c r="AJ57" s="267"/>
      <c r="AK57" s="268"/>
      <c r="AL57" s="270"/>
      <c r="AM57" s="221">
        <f t="shared" si="26"/>
        <v>0</v>
      </c>
      <c r="AN57" s="56"/>
      <c r="AO57" s="57"/>
      <c r="AP57" s="58" t="e">
        <f t="shared" ref="AP57:AP62" si="27">(AM57*100)/(AM57+AQ57)</f>
        <v>#DIV/0!</v>
      </c>
      <c r="AQ57" s="59">
        <f t="shared" si="23"/>
        <v>0</v>
      </c>
    </row>
    <row r="58" spans="2:43" ht="26.25" customHeight="1" thickBot="1" x14ac:dyDescent="0.3">
      <c r="B58" s="152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4"/>
        <v>0</v>
      </c>
      <c r="S58" s="220"/>
      <c r="T58" s="315">
        <f t="shared" si="25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498"/>
      <c r="AG58" s="498"/>
      <c r="AH58" s="498"/>
      <c r="AI58" s="498"/>
      <c r="AJ58" s="267"/>
      <c r="AK58" s="268"/>
      <c r="AL58" s="270"/>
      <c r="AM58" s="221">
        <f t="shared" si="26"/>
        <v>0</v>
      </c>
      <c r="AN58" s="56"/>
      <c r="AO58" s="57"/>
      <c r="AP58" s="58" t="e">
        <f t="shared" si="27"/>
        <v>#DIV/0!</v>
      </c>
      <c r="AQ58" s="59">
        <f>AN58+AO58</f>
        <v>0</v>
      </c>
    </row>
    <row r="59" spans="2:43" ht="26.25" customHeight="1" thickBot="1" x14ac:dyDescent="0.3">
      <c r="B59" s="152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4"/>
        <v>0</v>
      </c>
      <c r="S59" s="220"/>
      <c r="T59" s="315">
        <f t="shared" si="25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498"/>
      <c r="AG59" s="498"/>
      <c r="AH59" s="498"/>
      <c r="AI59" s="498"/>
      <c r="AJ59" s="267"/>
      <c r="AK59" s="268"/>
      <c r="AL59" s="270"/>
      <c r="AM59" s="221">
        <f t="shared" si="26"/>
        <v>0</v>
      </c>
      <c r="AN59" s="56"/>
      <c r="AO59" s="57"/>
      <c r="AP59" s="58" t="e">
        <f t="shared" si="27"/>
        <v>#DIV/0!</v>
      </c>
      <c r="AQ59" s="59">
        <f>AN59+AO59</f>
        <v>0</v>
      </c>
    </row>
    <row r="60" spans="2:43" ht="26.25" customHeight="1" thickBot="1" x14ac:dyDescent="0.3">
      <c r="B60" s="151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4"/>
        <v>0</v>
      </c>
      <c r="S60" s="220"/>
      <c r="T60" s="315">
        <f t="shared" si="25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498"/>
      <c r="AG60" s="498"/>
      <c r="AH60" s="498"/>
      <c r="AI60" s="498"/>
      <c r="AJ60" s="267"/>
      <c r="AK60" s="268"/>
      <c r="AL60" s="270"/>
      <c r="AM60" s="221">
        <f t="shared" si="26"/>
        <v>0</v>
      </c>
      <c r="AN60" s="56"/>
      <c r="AO60" s="57"/>
      <c r="AP60" s="58" t="e">
        <f t="shared" si="27"/>
        <v>#DIV/0!</v>
      </c>
      <c r="AQ60" s="59">
        <f>AN60+AO60</f>
        <v>0</v>
      </c>
    </row>
    <row r="61" spans="2:43" ht="26.25" customHeight="1" thickBot="1" x14ac:dyDescent="0.3">
      <c r="B61" s="153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6693</v>
      </c>
      <c r="L61" s="307"/>
      <c r="M61" s="309"/>
      <c r="N61" s="307"/>
      <c r="O61" s="307"/>
      <c r="P61" s="330"/>
      <c r="Q61" s="330"/>
      <c r="R61" s="304">
        <f t="shared" si="24"/>
        <v>37</v>
      </c>
      <c r="S61" s="310"/>
      <c r="T61" s="315">
        <f t="shared" si="25"/>
        <v>84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84</v>
      </c>
      <c r="AE61" s="311">
        <v>0</v>
      </c>
      <c r="AF61" s="498"/>
      <c r="AG61" s="498">
        <v>37</v>
      </c>
      <c r="AH61" s="498"/>
      <c r="AI61" s="498"/>
      <c r="AJ61" s="312"/>
      <c r="AK61" s="313"/>
      <c r="AL61" s="314"/>
      <c r="AM61" s="1045">
        <f t="shared" si="26"/>
        <v>6814</v>
      </c>
      <c r="AN61" s="112"/>
      <c r="AO61" s="113"/>
      <c r="AP61" s="65">
        <f t="shared" si="27"/>
        <v>100</v>
      </c>
      <c r="AQ61" s="66">
        <f>AN61+AO61</f>
        <v>0</v>
      </c>
    </row>
    <row r="62" spans="2:43" ht="26.25" customHeight="1" thickBot="1" x14ac:dyDescent="0.25">
      <c r="B62" s="265" t="s">
        <v>53</v>
      </c>
      <c r="C62" s="114">
        <f t="shared" ref="C62:Q62" si="28">SUM(C50:C61)</f>
        <v>0</v>
      </c>
      <c r="D62" s="427"/>
      <c r="E62" s="115">
        <f t="shared" si="28"/>
        <v>0</v>
      </c>
      <c r="F62" s="191">
        <f t="shared" si="28"/>
        <v>0</v>
      </c>
      <c r="G62" s="115">
        <f t="shared" si="28"/>
        <v>0</v>
      </c>
      <c r="H62" s="191">
        <f t="shared" si="28"/>
        <v>0</v>
      </c>
      <c r="I62" s="191">
        <f t="shared" si="28"/>
        <v>0</v>
      </c>
      <c r="J62" s="191">
        <f>SUM(J50:J61)</f>
        <v>0</v>
      </c>
      <c r="K62" s="115">
        <f t="shared" si="28"/>
        <v>6693</v>
      </c>
      <c r="L62" s="115">
        <f t="shared" si="28"/>
        <v>0</v>
      </c>
      <c r="M62" s="115">
        <f t="shared" si="28"/>
        <v>0</v>
      </c>
      <c r="N62" s="115">
        <f t="shared" si="28"/>
        <v>0</v>
      </c>
      <c r="O62" s="115">
        <f t="shared" si="28"/>
        <v>0</v>
      </c>
      <c r="P62" s="191">
        <f t="shared" si="28"/>
        <v>0</v>
      </c>
      <c r="Q62" s="191">
        <f t="shared" si="28"/>
        <v>0</v>
      </c>
      <c r="R62" s="115">
        <f>SUM(R50:R61)</f>
        <v>37</v>
      </c>
      <c r="S62" s="116">
        <f>SUM(S50:S61)</f>
        <v>0</v>
      </c>
      <c r="T62" s="117">
        <f>SUM(T50:T61)</f>
        <v>84</v>
      </c>
      <c r="U62" s="118">
        <f t="shared" ref="U62:AL62" si="29">SUM(U50:U61)</f>
        <v>0</v>
      </c>
      <c r="V62" s="186">
        <f t="shared" si="29"/>
        <v>0</v>
      </c>
      <c r="W62" s="119">
        <f t="shared" si="29"/>
        <v>0</v>
      </c>
      <c r="X62" s="119">
        <f t="shared" si="29"/>
        <v>0</v>
      </c>
      <c r="Y62" s="119">
        <f t="shared" si="29"/>
        <v>0</v>
      </c>
      <c r="Z62" s="119">
        <f t="shared" si="29"/>
        <v>0</v>
      </c>
      <c r="AA62" s="119">
        <f t="shared" si="29"/>
        <v>0</v>
      </c>
      <c r="AB62" s="119">
        <f t="shared" si="29"/>
        <v>0</v>
      </c>
      <c r="AC62" s="119">
        <f t="shared" si="29"/>
        <v>0</v>
      </c>
      <c r="AD62" s="119">
        <f t="shared" si="29"/>
        <v>84</v>
      </c>
      <c r="AE62" s="184">
        <f t="shared" si="29"/>
        <v>0</v>
      </c>
      <c r="AF62" s="184">
        <f t="shared" si="29"/>
        <v>0</v>
      </c>
      <c r="AG62" s="184">
        <f t="shared" si="29"/>
        <v>37</v>
      </c>
      <c r="AH62" s="184">
        <f t="shared" si="29"/>
        <v>0</v>
      </c>
      <c r="AI62" s="184">
        <f t="shared" si="29"/>
        <v>0</v>
      </c>
      <c r="AJ62" s="183">
        <f t="shared" si="29"/>
        <v>0</v>
      </c>
      <c r="AK62" s="120">
        <f t="shared" si="29"/>
        <v>0</v>
      </c>
      <c r="AL62" s="121">
        <f t="shared" si="29"/>
        <v>0</v>
      </c>
      <c r="AM62" s="1046">
        <f>SUM(C62:U62)</f>
        <v>6814</v>
      </c>
      <c r="AN62" s="122">
        <f>SUM(AN50:AN61)</f>
        <v>0</v>
      </c>
      <c r="AO62" s="123">
        <f>SUM(AO50:AO61)</f>
        <v>0</v>
      </c>
      <c r="AP62" s="68">
        <f t="shared" si="27"/>
        <v>100</v>
      </c>
      <c r="AQ62" s="124">
        <f>AN62+AO62</f>
        <v>0</v>
      </c>
    </row>
    <row r="63" spans="2:43" ht="26.25" customHeight="1" thickBot="1" x14ac:dyDescent="0.25">
      <c r="B63" s="6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MEZZENILE.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84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x14ac:dyDescent="0.2">
      <c r="B72" s="150" t="s">
        <v>41</v>
      </c>
      <c r="C72" s="261">
        <f t="shared" ref="C72:D83" si="30">C29+C8+C50</f>
        <v>40</v>
      </c>
      <c r="D72" s="261"/>
      <c r="E72" s="79">
        <f t="shared" ref="E72:Q72" si="31">E29+E8+E50</f>
        <v>256.74201877902578</v>
      </c>
      <c r="F72" s="524">
        <f t="shared" si="31"/>
        <v>1499.7326867877223</v>
      </c>
      <c r="G72" s="524">
        <f t="shared" si="31"/>
        <v>0</v>
      </c>
      <c r="H72" s="524">
        <f t="shared" si="31"/>
        <v>3005.1320584136652</v>
      </c>
      <c r="I72" s="524">
        <f t="shared" si="31"/>
        <v>0</v>
      </c>
      <c r="J72" s="524">
        <f t="shared" si="31"/>
        <v>0</v>
      </c>
      <c r="K72" s="524">
        <f t="shared" si="31"/>
        <v>35.647210167223115</v>
      </c>
      <c r="L72" s="524">
        <f t="shared" si="31"/>
        <v>32.852801541026203</v>
      </c>
      <c r="M72" s="524">
        <f t="shared" si="31"/>
        <v>296.15269478834006</v>
      </c>
      <c r="N72" s="524">
        <f t="shared" si="31"/>
        <v>0</v>
      </c>
      <c r="O72" s="524">
        <f t="shared" si="31"/>
        <v>0</v>
      </c>
      <c r="P72" s="524">
        <f t="shared" si="31"/>
        <v>440</v>
      </c>
      <c r="Q72" s="524">
        <f t="shared" si="31"/>
        <v>0</v>
      </c>
      <c r="R72" s="524">
        <f>SUM(AF72:AI72)</f>
        <v>80.444963335804132</v>
      </c>
      <c r="S72" s="665">
        <f>S29+S8+S50</f>
        <v>972.01642495823558</v>
      </c>
      <c r="T72" s="867">
        <f>SUM(V72:AE72)</f>
        <v>42.051445018736679</v>
      </c>
      <c r="U72" s="864">
        <f t="shared" ref="U72:AL72" si="32">U29+U8+U50</f>
        <v>288.62400118194699</v>
      </c>
      <c r="V72" s="860">
        <f t="shared" si="32"/>
        <v>0</v>
      </c>
      <c r="W72" s="666">
        <f t="shared" si="32"/>
        <v>1.769850860665066</v>
      </c>
      <c r="X72" s="666">
        <f t="shared" si="32"/>
        <v>2.7938800495336928</v>
      </c>
      <c r="Y72" s="666">
        <f t="shared" si="32"/>
        <v>0.39167530744235357</v>
      </c>
      <c r="Z72" s="666">
        <f t="shared" si="32"/>
        <v>3.3406045115191287</v>
      </c>
      <c r="AA72" s="666">
        <f t="shared" si="32"/>
        <v>15.006115276454258</v>
      </c>
      <c r="AB72" s="666">
        <f t="shared" si="32"/>
        <v>1.8475516301576782</v>
      </c>
      <c r="AC72" s="666">
        <f t="shared" si="32"/>
        <v>0.87356103207340929</v>
      </c>
      <c r="AD72" s="666">
        <f t="shared" si="32"/>
        <v>4.7254753691425648</v>
      </c>
      <c r="AE72" s="861">
        <f t="shared" si="32"/>
        <v>11.30273098174853</v>
      </c>
      <c r="AF72" s="855">
        <f t="shared" si="32"/>
        <v>25.137344180297159</v>
      </c>
      <c r="AG72" s="688">
        <f t="shared" si="32"/>
        <v>37.987923824160433</v>
      </c>
      <c r="AH72" s="688">
        <f t="shared" si="32"/>
        <v>16.757642146127868</v>
      </c>
      <c r="AI72" s="689">
        <f t="shared" si="32"/>
        <v>0.56205318521867198</v>
      </c>
      <c r="AJ72" s="667">
        <f t="shared" si="32"/>
        <v>0</v>
      </c>
      <c r="AK72" s="851">
        <f t="shared" si="32"/>
        <v>0</v>
      </c>
      <c r="AL72" s="853">
        <f t="shared" si="32"/>
        <v>0</v>
      </c>
      <c r="AM72" s="100">
        <f>SUM(C72:S72)+T72+U72+AJ72+AK72+AL72</f>
        <v>6989.3963049717277</v>
      </c>
      <c r="AN72" s="668">
        <f t="shared" ref="AN72:AO83" si="33">AN8</f>
        <v>6480</v>
      </c>
      <c r="AO72" s="669">
        <f t="shared" si="33"/>
        <v>0</v>
      </c>
      <c r="AP72" s="690">
        <f t="shared" ref="AP72:AP84" si="34">(AM72*100)/(AM72+AQ72)</f>
        <v>51.8909396287631</v>
      </c>
      <c r="AQ72" s="691">
        <f t="shared" ref="AQ72:AQ84" si="35">AN72+AO72</f>
        <v>6480</v>
      </c>
    </row>
    <row r="73" spans="2:43" ht="26.25" customHeight="1" x14ac:dyDescent="0.2">
      <c r="B73" s="151" t="s">
        <v>42</v>
      </c>
      <c r="C73" s="17">
        <f t="shared" si="30"/>
        <v>0</v>
      </c>
      <c r="D73" s="17">
        <f t="shared" si="30"/>
        <v>0</v>
      </c>
      <c r="E73" s="18">
        <f t="shared" ref="E73:Q73" si="36">E30+E9+E51</f>
        <v>256.74201877902578</v>
      </c>
      <c r="F73" s="18">
        <f t="shared" si="36"/>
        <v>1099.7326867877223</v>
      </c>
      <c r="G73" s="18">
        <f t="shared" si="36"/>
        <v>0</v>
      </c>
      <c r="H73" s="18">
        <f t="shared" si="36"/>
        <v>1305.1320584136649</v>
      </c>
      <c r="I73" s="18">
        <f t="shared" si="36"/>
        <v>0</v>
      </c>
      <c r="J73" s="18">
        <f t="shared" si="36"/>
        <v>0</v>
      </c>
      <c r="K73" s="18">
        <f t="shared" si="36"/>
        <v>35.647210167223115</v>
      </c>
      <c r="L73" s="18">
        <f t="shared" si="36"/>
        <v>32.852801541026203</v>
      </c>
      <c r="M73" s="18">
        <f t="shared" si="36"/>
        <v>296.15269478834006</v>
      </c>
      <c r="N73" s="18">
        <f t="shared" si="36"/>
        <v>0</v>
      </c>
      <c r="O73" s="18">
        <f t="shared" si="36"/>
        <v>0</v>
      </c>
      <c r="P73" s="18">
        <f t="shared" si="36"/>
        <v>720</v>
      </c>
      <c r="Q73" s="18">
        <f t="shared" si="36"/>
        <v>0</v>
      </c>
      <c r="R73" s="18">
        <f t="shared" ref="R73:R83" si="37">SUM(AF73:AI73)</f>
        <v>80.444963335804132</v>
      </c>
      <c r="S73" s="20">
        <f>S72</f>
        <v>972.01642495823558</v>
      </c>
      <c r="T73" s="768">
        <f t="shared" ref="T73:T83" si="38">SUM(V73:AE73)</f>
        <v>42.051445018736679</v>
      </c>
      <c r="U73" s="865">
        <f t="shared" ref="U73:AL73" si="39">U30+U9+U51</f>
        <v>288.62400118194699</v>
      </c>
      <c r="V73" s="775">
        <f t="shared" si="39"/>
        <v>0</v>
      </c>
      <c r="W73" s="76">
        <f t="shared" si="39"/>
        <v>1.769850860665066</v>
      </c>
      <c r="X73" s="76">
        <f t="shared" si="39"/>
        <v>2.7938800495336928</v>
      </c>
      <c r="Y73" s="76">
        <f t="shared" si="39"/>
        <v>0.39167530744235357</v>
      </c>
      <c r="Z73" s="76">
        <f t="shared" si="39"/>
        <v>3.3406045115191287</v>
      </c>
      <c r="AA73" s="76">
        <f t="shared" si="39"/>
        <v>15.006115276454258</v>
      </c>
      <c r="AB73" s="76">
        <f t="shared" si="39"/>
        <v>1.8475516301576782</v>
      </c>
      <c r="AC73" s="76">
        <f t="shared" si="39"/>
        <v>0.87356103207340929</v>
      </c>
      <c r="AD73" s="76">
        <f t="shared" si="39"/>
        <v>4.7254753691425648</v>
      </c>
      <c r="AE73" s="765">
        <f t="shared" si="39"/>
        <v>11.30273098174853</v>
      </c>
      <c r="AF73" s="856">
        <f t="shared" si="39"/>
        <v>25.137344180297159</v>
      </c>
      <c r="AG73" s="500">
        <f t="shared" si="39"/>
        <v>37.987923824160433</v>
      </c>
      <c r="AH73" s="500">
        <f t="shared" si="39"/>
        <v>16.757642146127868</v>
      </c>
      <c r="AI73" s="554">
        <f t="shared" si="39"/>
        <v>0.56205318521867198</v>
      </c>
      <c r="AJ73" s="529">
        <f t="shared" si="39"/>
        <v>0</v>
      </c>
      <c r="AK73" s="793">
        <f t="shared" si="39"/>
        <v>0</v>
      </c>
      <c r="AL73" s="525">
        <f t="shared" si="39"/>
        <v>0</v>
      </c>
      <c r="AM73" s="22">
        <f t="shared" ref="AM73:AM83" si="40">SUM(C73:S73)+T73+U73+AJ73+AK73+AL73</f>
        <v>5129.3963049717258</v>
      </c>
      <c r="AN73" s="102">
        <f t="shared" si="33"/>
        <v>6760</v>
      </c>
      <c r="AO73" s="24">
        <f t="shared" si="33"/>
        <v>0</v>
      </c>
      <c r="AP73" s="455">
        <f t="shared" si="34"/>
        <v>43.142613581034333</v>
      </c>
      <c r="AQ73" s="301">
        <f t="shared" si="35"/>
        <v>6760</v>
      </c>
    </row>
    <row r="74" spans="2:43" ht="26.25" customHeight="1" x14ac:dyDescent="0.2">
      <c r="B74" s="152" t="s">
        <v>43</v>
      </c>
      <c r="C74" s="17">
        <f t="shared" si="30"/>
        <v>0</v>
      </c>
      <c r="D74" s="17">
        <f t="shared" si="30"/>
        <v>0</v>
      </c>
      <c r="E74" s="18">
        <f t="shared" ref="E74:Q74" si="41">E31+E10+E52</f>
        <v>256.74201877902578</v>
      </c>
      <c r="F74" s="18">
        <f t="shared" si="41"/>
        <v>1459.7326867877223</v>
      </c>
      <c r="G74" s="18">
        <f t="shared" si="41"/>
        <v>0</v>
      </c>
      <c r="H74" s="18">
        <f t="shared" si="41"/>
        <v>1925.1320584136649</v>
      </c>
      <c r="I74" s="18">
        <f t="shared" si="41"/>
        <v>0</v>
      </c>
      <c r="J74" s="18">
        <f t="shared" si="41"/>
        <v>0</v>
      </c>
      <c r="K74" s="18">
        <f t="shared" si="41"/>
        <v>35.647210167223115</v>
      </c>
      <c r="L74" s="18">
        <f t="shared" si="41"/>
        <v>32.852801541026203</v>
      </c>
      <c r="M74" s="18">
        <f t="shared" si="41"/>
        <v>296.15269478834006</v>
      </c>
      <c r="N74" s="18">
        <f t="shared" si="41"/>
        <v>0</v>
      </c>
      <c r="O74" s="18">
        <f t="shared" si="41"/>
        <v>0</v>
      </c>
      <c r="P74" s="18">
        <f t="shared" si="41"/>
        <v>590</v>
      </c>
      <c r="Q74" s="18">
        <f t="shared" si="41"/>
        <v>0</v>
      </c>
      <c r="R74" s="18">
        <f t="shared" si="37"/>
        <v>80.444963335804132</v>
      </c>
      <c r="S74" s="20">
        <f t="shared" ref="S74:S83" si="42">S31+S10+S52</f>
        <v>3472.0164249582353</v>
      </c>
      <c r="T74" s="768">
        <f t="shared" si="38"/>
        <v>42.051445018736679</v>
      </c>
      <c r="U74" s="865">
        <f t="shared" ref="U74:AL74" si="43">U31+U10+U52</f>
        <v>288.62400118194699</v>
      </c>
      <c r="V74" s="775">
        <f t="shared" si="43"/>
        <v>0</v>
      </c>
      <c r="W74" s="76">
        <f t="shared" si="43"/>
        <v>1.769850860665066</v>
      </c>
      <c r="X74" s="76">
        <f t="shared" si="43"/>
        <v>2.7938800495336928</v>
      </c>
      <c r="Y74" s="76">
        <f t="shared" si="43"/>
        <v>0.39167530744235357</v>
      </c>
      <c r="Z74" s="76">
        <f t="shared" si="43"/>
        <v>3.3406045115191287</v>
      </c>
      <c r="AA74" s="76">
        <f t="shared" si="43"/>
        <v>15.006115276454258</v>
      </c>
      <c r="AB74" s="76">
        <f t="shared" si="43"/>
        <v>1.8475516301576782</v>
      </c>
      <c r="AC74" s="76">
        <f t="shared" si="43"/>
        <v>0.87356103207340929</v>
      </c>
      <c r="AD74" s="76">
        <f t="shared" si="43"/>
        <v>4.7254753691425648</v>
      </c>
      <c r="AE74" s="765">
        <f t="shared" si="43"/>
        <v>11.30273098174853</v>
      </c>
      <c r="AF74" s="856">
        <f t="shared" si="43"/>
        <v>25.137344180297159</v>
      </c>
      <c r="AG74" s="500">
        <f t="shared" si="43"/>
        <v>37.987923824160433</v>
      </c>
      <c r="AH74" s="500">
        <f t="shared" si="43"/>
        <v>16.757642146127868</v>
      </c>
      <c r="AI74" s="554">
        <f t="shared" si="43"/>
        <v>0.56205318521867198</v>
      </c>
      <c r="AJ74" s="529">
        <f t="shared" si="43"/>
        <v>0</v>
      </c>
      <c r="AK74" s="793">
        <f t="shared" si="43"/>
        <v>0</v>
      </c>
      <c r="AL74" s="525">
        <f t="shared" si="43"/>
        <v>0</v>
      </c>
      <c r="AM74" s="22">
        <f t="shared" si="40"/>
        <v>8479.396304971724</v>
      </c>
      <c r="AN74" s="102">
        <f t="shared" si="33"/>
        <v>9300</v>
      </c>
      <c r="AO74" s="24">
        <f t="shared" si="33"/>
        <v>0</v>
      </c>
      <c r="AP74" s="455">
        <f t="shared" si="34"/>
        <v>47.692262209153839</v>
      </c>
      <c r="AQ74" s="301">
        <f t="shared" si="35"/>
        <v>9300</v>
      </c>
    </row>
    <row r="75" spans="2:43" ht="26.25" customHeight="1" x14ac:dyDescent="0.2">
      <c r="B75" s="152" t="s">
        <v>44</v>
      </c>
      <c r="C75" s="17">
        <f t="shared" si="30"/>
        <v>0</v>
      </c>
      <c r="D75" s="17">
        <f t="shared" si="30"/>
        <v>0</v>
      </c>
      <c r="E75" s="18">
        <f t="shared" ref="E75:Q75" si="44">E32+E11+E53</f>
        <v>256.74201877902578</v>
      </c>
      <c r="F75" s="18">
        <f t="shared" si="44"/>
        <v>1889.7326867877223</v>
      </c>
      <c r="G75" s="18">
        <f t="shared" si="44"/>
        <v>0</v>
      </c>
      <c r="H75" s="18">
        <f t="shared" si="44"/>
        <v>1045.1320584136649</v>
      </c>
      <c r="I75" s="18">
        <f t="shared" si="44"/>
        <v>0</v>
      </c>
      <c r="J75" s="18">
        <f t="shared" si="44"/>
        <v>0</v>
      </c>
      <c r="K75" s="18">
        <f t="shared" si="44"/>
        <v>35.647210167223115</v>
      </c>
      <c r="L75" s="18">
        <f t="shared" si="44"/>
        <v>32.852801541026203</v>
      </c>
      <c r="M75" s="18">
        <f t="shared" si="44"/>
        <v>296.15269478834006</v>
      </c>
      <c r="N75" s="18">
        <f t="shared" si="44"/>
        <v>0</v>
      </c>
      <c r="O75" s="18">
        <f t="shared" si="44"/>
        <v>0</v>
      </c>
      <c r="P75" s="18">
        <f t="shared" si="44"/>
        <v>560</v>
      </c>
      <c r="Q75" s="18">
        <f t="shared" si="44"/>
        <v>0</v>
      </c>
      <c r="R75" s="18">
        <f t="shared" si="37"/>
        <v>80.444963335804132</v>
      </c>
      <c r="S75" s="20">
        <f t="shared" si="42"/>
        <v>2592.0164249582353</v>
      </c>
      <c r="T75" s="768">
        <f t="shared" si="38"/>
        <v>42.051445018736679</v>
      </c>
      <c r="U75" s="865">
        <f t="shared" ref="U75:AL75" si="45">U32+U11+U53</f>
        <v>288.62400118194699</v>
      </c>
      <c r="V75" s="775">
        <f t="shared" si="45"/>
        <v>0</v>
      </c>
      <c r="W75" s="76">
        <f t="shared" si="45"/>
        <v>1.769850860665066</v>
      </c>
      <c r="X75" s="76">
        <f t="shared" si="45"/>
        <v>2.7938800495336928</v>
      </c>
      <c r="Y75" s="76">
        <f t="shared" si="45"/>
        <v>0.39167530744235357</v>
      </c>
      <c r="Z75" s="76">
        <f t="shared" si="45"/>
        <v>3.3406045115191287</v>
      </c>
      <c r="AA75" s="76">
        <f t="shared" si="45"/>
        <v>15.006115276454258</v>
      </c>
      <c r="AB75" s="76">
        <f t="shared" si="45"/>
        <v>1.8475516301576782</v>
      </c>
      <c r="AC75" s="76">
        <f t="shared" si="45"/>
        <v>0.87356103207340929</v>
      </c>
      <c r="AD75" s="76">
        <f t="shared" si="45"/>
        <v>4.7254753691425648</v>
      </c>
      <c r="AE75" s="765">
        <f t="shared" si="45"/>
        <v>11.30273098174853</v>
      </c>
      <c r="AF75" s="856">
        <f t="shared" si="45"/>
        <v>25.137344180297159</v>
      </c>
      <c r="AG75" s="500">
        <f t="shared" si="45"/>
        <v>37.987923824160433</v>
      </c>
      <c r="AH75" s="500">
        <f t="shared" si="45"/>
        <v>16.757642146127868</v>
      </c>
      <c r="AI75" s="554">
        <f t="shared" si="45"/>
        <v>0.56205318521867198</v>
      </c>
      <c r="AJ75" s="529">
        <f t="shared" si="45"/>
        <v>0</v>
      </c>
      <c r="AK75" s="793">
        <f t="shared" si="45"/>
        <v>0</v>
      </c>
      <c r="AL75" s="525">
        <f t="shared" si="45"/>
        <v>0</v>
      </c>
      <c r="AM75" s="22">
        <f t="shared" si="40"/>
        <v>7119.3963049717249</v>
      </c>
      <c r="AN75" s="102">
        <f t="shared" si="33"/>
        <v>8430</v>
      </c>
      <c r="AO75" s="24">
        <f t="shared" si="33"/>
        <v>0</v>
      </c>
      <c r="AP75" s="455">
        <f t="shared" si="34"/>
        <v>45.785676596945358</v>
      </c>
      <c r="AQ75" s="301">
        <f t="shared" si="35"/>
        <v>8430</v>
      </c>
    </row>
    <row r="76" spans="2:43" ht="26.25" customHeight="1" x14ac:dyDescent="0.2">
      <c r="B76" s="153" t="s">
        <v>45</v>
      </c>
      <c r="C76" s="17">
        <f t="shared" si="30"/>
        <v>0</v>
      </c>
      <c r="D76" s="17">
        <f t="shared" si="30"/>
        <v>0</v>
      </c>
      <c r="E76" s="18">
        <f t="shared" ref="E76:Q76" si="46">E33+E12+E54</f>
        <v>256.74201877902578</v>
      </c>
      <c r="F76" s="18">
        <f t="shared" si="46"/>
        <v>1299.7326867877223</v>
      </c>
      <c r="G76" s="18">
        <f t="shared" si="46"/>
        <v>0</v>
      </c>
      <c r="H76" s="18">
        <f t="shared" si="46"/>
        <v>2975.1320584136652</v>
      </c>
      <c r="I76" s="18">
        <f t="shared" si="46"/>
        <v>0</v>
      </c>
      <c r="J76" s="18">
        <f t="shared" si="46"/>
        <v>0</v>
      </c>
      <c r="K76" s="18">
        <f t="shared" si="46"/>
        <v>35.647210167223115</v>
      </c>
      <c r="L76" s="18">
        <f t="shared" si="46"/>
        <v>32.852801541026203</v>
      </c>
      <c r="M76" s="18">
        <f t="shared" si="46"/>
        <v>296.15269478834006</v>
      </c>
      <c r="N76" s="18">
        <f t="shared" si="46"/>
        <v>0</v>
      </c>
      <c r="O76" s="18">
        <f t="shared" si="46"/>
        <v>0</v>
      </c>
      <c r="P76" s="18">
        <f t="shared" si="46"/>
        <v>1450</v>
      </c>
      <c r="Q76" s="18">
        <f t="shared" si="46"/>
        <v>0</v>
      </c>
      <c r="R76" s="18">
        <f t="shared" si="37"/>
        <v>80.444963335804132</v>
      </c>
      <c r="S76" s="20">
        <f t="shared" si="42"/>
        <v>492.01642495823552</v>
      </c>
      <c r="T76" s="768">
        <f t="shared" si="38"/>
        <v>42.051445018736679</v>
      </c>
      <c r="U76" s="865">
        <f t="shared" ref="U76:AL76" si="47">U33+U12+U54</f>
        <v>288.62400118194699</v>
      </c>
      <c r="V76" s="862">
        <f t="shared" si="47"/>
        <v>0</v>
      </c>
      <c r="W76" s="749">
        <f t="shared" si="47"/>
        <v>1.769850860665066</v>
      </c>
      <c r="X76" s="749">
        <f t="shared" si="47"/>
        <v>2.7938800495336928</v>
      </c>
      <c r="Y76" s="749">
        <f t="shared" si="47"/>
        <v>0.39167530744235357</v>
      </c>
      <c r="Z76" s="749">
        <f t="shared" si="47"/>
        <v>3.3406045115191287</v>
      </c>
      <c r="AA76" s="749">
        <f t="shared" si="47"/>
        <v>15.006115276454258</v>
      </c>
      <c r="AB76" s="749">
        <f t="shared" si="47"/>
        <v>1.8475516301576782</v>
      </c>
      <c r="AC76" s="749">
        <f t="shared" si="47"/>
        <v>0.87356103207340929</v>
      </c>
      <c r="AD76" s="749">
        <f t="shared" si="47"/>
        <v>4.7254753691425648</v>
      </c>
      <c r="AE76" s="863">
        <f t="shared" si="47"/>
        <v>11.30273098174853</v>
      </c>
      <c r="AF76" s="857">
        <f t="shared" si="47"/>
        <v>25.137344180297159</v>
      </c>
      <c r="AG76" s="750">
        <f t="shared" si="47"/>
        <v>37.987923824160433</v>
      </c>
      <c r="AH76" s="750">
        <f t="shared" si="47"/>
        <v>16.757642146127868</v>
      </c>
      <c r="AI76" s="751">
        <f t="shared" si="47"/>
        <v>0.56205318521867198</v>
      </c>
      <c r="AJ76" s="752">
        <f t="shared" si="47"/>
        <v>0</v>
      </c>
      <c r="AK76" s="852">
        <f t="shared" si="47"/>
        <v>0</v>
      </c>
      <c r="AL76" s="854">
        <f t="shared" si="47"/>
        <v>0</v>
      </c>
      <c r="AM76" s="22">
        <f t="shared" si="40"/>
        <v>7249.3963049717277</v>
      </c>
      <c r="AN76" s="102">
        <f t="shared" si="33"/>
        <v>10980</v>
      </c>
      <c r="AO76" s="24">
        <f t="shared" si="33"/>
        <v>0</v>
      </c>
      <c r="AP76" s="455">
        <f t="shared" si="34"/>
        <v>39.767615908347935</v>
      </c>
      <c r="AQ76" s="301">
        <f t="shared" si="35"/>
        <v>10980</v>
      </c>
    </row>
    <row r="77" spans="2:43" ht="26.25" customHeight="1" x14ac:dyDescent="0.2">
      <c r="B77" s="151" t="s">
        <v>46</v>
      </c>
      <c r="C77" s="17">
        <f t="shared" si="30"/>
        <v>0</v>
      </c>
      <c r="D77" s="17">
        <f t="shared" si="30"/>
        <v>0</v>
      </c>
      <c r="E77" s="18">
        <f t="shared" ref="E77:Q77" si="48">E34+E13+E55</f>
        <v>256.74201877902578</v>
      </c>
      <c r="F77" s="18">
        <f t="shared" si="48"/>
        <v>2819.7326867877223</v>
      </c>
      <c r="G77" s="18">
        <f t="shared" si="48"/>
        <v>0</v>
      </c>
      <c r="H77" s="18">
        <f t="shared" si="48"/>
        <v>25.132058413665007</v>
      </c>
      <c r="I77" s="18">
        <f t="shared" si="48"/>
        <v>0</v>
      </c>
      <c r="J77" s="18">
        <f t="shared" si="48"/>
        <v>0</v>
      </c>
      <c r="K77" s="18">
        <f t="shared" si="48"/>
        <v>35.647210167223115</v>
      </c>
      <c r="L77" s="18">
        <f t="shared" si="48"/>
        <v>32.852801541026203</v>
      </c>
      <c r="M77" s="18">
        <f t="shared" si="48"/>
        <v>296.15269478834006</v>
      </c>
      <c r="N77" s="18">
        <f t="shared" si="48"/>
        <v>0</v>
      </c>
      <c r="O77" s="18">
        <f t="shared" si="48"/>
        <v>0</v>
      </c>
      <c r="P77" s="18">
        <f t="shared" si="48"/>
        <v>1810</v>
      </c>
      <c r="Q77" s="18">
        <f t="shared" si="48"/>
        <v>0</v>
      </c>
      <c r="R77" s="18">
        <f t="shared" si="37"/>
        <v>80.444963335804132</v>
      </c>
      <c r="S77" s="20">
        <f t="shared" si="42"/>
        <v>2952.0164249582353</v>
      </c>
      <c r="T77" s="768">
        <f t="shared" si="38"/>
        <v>42.051445018736679</v>
      </c>
      <c r="U77" s="865">
        <f t="shared" ref="U77:AL77" si="49">U34+U13+U55</f>
        <v>288.62400118194699</v>
      </c>
      <c r="V77" s="775">
        <f t="shared" si="49"/>
        <v>0</v>
      </c>
      <c r="W77" s="76">
        <f t="shared" si="49"/>
        <v>1.769850860665066</v>
      </c>
      <c r="X77" s="76">
        <f t="shared" si="49"/>
        <v>2.7938800495336928</v>
      </c>
      <c r="Y77" s="76">
        <f t="shared" si="49"/>
        <v>0.39167530744235357</v>
      </c>
      <c r="Z77" s="76">
        <f t="shared" si="49"/>
        <v>3.3406045115191287</v>
      </c>
      <c r="AA77" s="76">
        <f t="shared" si="49"/>
        <v>15.006115276454258</v>
      </c>
      <c r="AB77" s="76">
        <f t="shared" si="49"/>
        <v>1.8475516301576782</v>
      </c>
      <c r="AC77" s="76">
        <f t="shared" si="49"/>
        <v>0.87356103207340929</v>
      </c>
      <c r="AD77" s="76">
        <f t="shared" si="49"/>
        <v>4.7254753691425648</v>
      </c>
      <c r="AE77" s="765">
        <f t="shared" si="49"/>
        <v>11.30273098174853</v>
      </c>
      <c r="AF77" s="856">
        <f t="shared" si="49"/>
        <v>25.137344180297159</v>
      </c>
      <c r="AG77" s="500">
        <f t="shared" si="49"/>
        <v>37.987923824160433</v>
      </c>
      <c r="AH77" s="500">
        <f t="shared" si="49"/>
        <v>16.757642146127868</v>
      </c>
      <c r="AI77" s="554">
        <f t="shared" si="49"/>
        <v>0.56205318521867198</v>
      </c>
      <c r="AJ77" s="529">
        <f t="shared" si="49"/>
        <v>0</v>
      </c>
      <c r="AK77" s="793">
        <f t="shared" si="49"/>
        <v>0</v>
      </c>
      <c r="AL77" s="525">
        <f t="shared" si="49"/>
        <v>0</v>
      </c>
      <c r="AM77" s="22">
        <f t="shared" si="40"/>
        <v>8639.396304971724</v>
      </c>
      <c r="AN77" s="102">
        <f t="shared" si="33"/>
        <v>16140</v>
      </c>
      <c r="AO77" s="24">
        <f t="shared" si="33"/>
        <v>0</v>
      </c>
      <c r="AP77" s="455">
        <f t="shared" si="34"/>
        <v>34.865241261904025</v>
      </c>
      <c r="AQ77" s="301">
        <f t="shared" si="35"/>
        <v>16140</v>
      </c>
    </row>
    <row r="78" spans="2:43" ht="26.25" customHeight="1" x14ac:dyDescent="0.2">
      <c r="B78" s="152" t="s">
        <v>47</v>
      </c>
      <c r="C78" s="17">
        <f t="shared" si="30"/>
        <v>0</v>
      </c>
      <c r="D78" s="17">
        <f t="shared" si="30"/>
        <v>0</v>
      </c>
      <c r="E78" s="18">
        <f t="shared" ref="E78:Q78" si="50">E35+E14+E56</f>
        <v>4516.7420187790258</v>
      </c>
      <c r="F78" s="553">
        <f t="shared" si="50"/>
        <v>2199.7326867877223</v>
      </c>
      <c r="G78" s="18">
        <f t="shared" si="50"/>
        <v>0</v>
      </c>
      <c r="H78" s="18">
        <f t="shared" si="50"/>
        <v>4995.1320584136647</v>
      </c>
      <c r="I78" s="553">
        <f t="shared" si="50"/>
        <v>0</v>
      </c>
      <c r="J78" s="553">
        <f t="shared" si="50"/>
        <v>0</v>
      </c>
      <c r="K78" s="553">
        <f t="shared" si="50"/>
        <v>35.647210167223115</v>
      </c>
      <c r="L78" s="553">
        <f t="shared" si="50"/>
        <v>32.852801541026203</v>
      </c>
      <c r="M78" s="553">
        <f t="shared" si="50"/>
        <v>296.15269478834006</v>
      </c>
      <c r="N78" s="553">
        <f t="shared" si="50"/>
        <v>0</v>
      </c>
      <c r="O78" s="553">
        <f t="shared" si="50"/>
        <v>0</v>
      </c>
      <c r="P78" s="18">
        <f t="shared" si="50"/>
        <v>1960</v>
      </c>
      <c r="Q78" s="18">
        <f t="shared" si="50"/>
        <v>0</v>
      </c>
      <c r="R78" s="18">
        <f t="shared" si="37"/>
        <v>80.444963335804132</v>
      </c>
      <c r="S78" s="20">
        <f t="shared" si="42"/>
        <v>3792.0164249582353</v>
      </c>
      <c r="T78" s="768">
        <f t="shared" si="38"/>
        <v>42.051445018736679</v>
      </c>
      <c r="U78" s="865">
        <f t="shared" ref="U78:AL78" si="51">U35+U14+U56</f>
        <v>288.62400118194699</v>
      </c>
      <c r="V78" s="775">
        <f t="shared" si="51"/>
        <v>0</v>
      </c>
      <c r="W78" s="76">
        <f t="shared" si="51"/>
        <v>1.769850860665066</v>
      </c>
      <c r="X78" s="76">
        <f t="shared" si="51"/>
        <v>2.7938800495336928</v>
      </c>
      <c r="Y78" s="76">
        <f t="shared" si="51"/>
        <v>0.39167530744235357</v>
      </c>
      <c r="Z78" s="76">
        <f t="shared" si="51"/>
        <v>3.3406045115191287</v>
      </c>
      <c r="AA78" s="76">
        <f t="shared" si="51"/>
        <v>15.006115276454258</v>
      </c>
      <c r="AB78" s="76">
        <f t="shared" si="51"/>
        <v>1.8475516301576782</v>
      </c>
      <c r="AC78" s="76">
        <f t="shared" si="51"/>
        <v>0.87356103207340929</v>
      </c>
      <c r="AD78" s="76">
        <f t="shared" si="51"/>
        <v>4.7254753691425648</v>
      </c>
      <c r="AE78" s="765">
        <f t="shared" si="51"/>
        <v>11.30273098174853</v>
      </c>
      <c r="AF78" s="856">
        <f t="shared" si="51"/>
        <v>25.137344180297159</v>
      </c>
      <c r="AG78" s="500">
        <f t="shared" si="51"/>
        <v>37.987923824160433</v>
      </c>
      <c r="AH78" s="500">
        <f t="shared" si="51"/>
        <v>16.757642146127868</v>
      </c>
      <c r="AI78" s="554">
        <f t="shared" si="51"/>
        <v>0.56205318521867198</v>
      </c>
      <c r="AJ78" s="529">
        <f t="shared" si="51"/>
        <v>0</v>
      </c>
      <c r="AK78" s="793">
        <f t="shared" si="51"/>
        <v>0</v>
      </c>
      <c r="AL78" s="525">
        <f t="shared" si="51"/>
        <v>0</v>
      </c>
      <c r="AM78" s="22">
        <f t="shared" si="40"/>
        <v>18239.396304971724</v>
      </c>
      <c r="AN78" s="102">
        <f t="shared" si="33"/>
        <v>21790</v>
      </c>
      <c r="AO78" s="24">
        <f t="shared" si="33"/>
        <v>0</v>
      </c>
      <c r="AP78" s="455">
        <f t="shared" si="34"/>
        <v>45.565004693079416</v>
      </c>
      <c r="AQ78" s="301">
        <f t="shared" si="35"/>
        <v>21790</v>
      </c>
    </row>
    <row r="79" spans="2:43" ht="26.25" customHeight="1" x14ac:dyDescent="0.2">
      <c r="B79" s="151" t="s">
        <v>48</v>
      </c>
      <c r="C79" s="17">
        <f t="shared" si="30"/>
        <v>0</v>
      </c>
      <c r="D79" s="17">
        <f t="shared" si="30"/>
        <v>0</v>
      </c>
      <c r="E79" s="18">
        <f t="shared" ref="E79:Q79" si="52">E36+E15+E57</f>
        <v>5636.7420187790258</v>
      </c>
      <c r="F79" s="553">
        <f t="shared" si="52"/>
        <v>4249.7326867877227</v>
      </c>
      <c r="G79" s="18">
        <f t="shared" si="52"/>
        <v>0</v>
      </c>
      <c r="H79" s="18">
        <f t="shared" si="52"/>
        <v>5715.1320584136647</v>
      </c>
      <c r="I79" s="553">
        <f t="shared" si="52"/>
        <v>0</v>
      </c>
      <c r="J79" s="553">
        <f t="shared" si="52"/>
        <v>0</v>
      </c>
      <c r="K79" s="553">
        <f t="shared" si="52"/>
        <v>35.647210167223115</v>
      </c>
      <c r="L79" s="553">
        <f t="shared" si="52"/>
        <v>32.852801541026203</v>
      </c>
      <c r="M79" s="553">
        <f t="shared" si="52"/>
        <v>296.15269478834006</v>
      </c>
      <c r="N79" s="553">
        <f t="shared" si="52"/>
        <v>0</v>
      </c>
      <c r="O79" s="553">
        <f t="shared" si="52"/>
        <v>0</v>
      </c>
      <c r="P79" s="18">
        <f t="shared" si="52"/>
        <v>1660</v>
      </c>
      <c r="Q79" s="18">
        <f t="shared" si="52"/>
        <v>0</v>
      </c>
      <c r="R79" s="18">
        <f t="shared" si="37"/>
        <v>80.444963335804132</v>
      </c>
      <c r="S79" s="20">
        <f t="shared" si="42"/>
        <v>3292.0164249582353</v>
      </c>
      <c r="T79" s="768">
        <f t="shared" si="38"/>
        <v>42.051445018736679</v>
      </c>
      <c r="U79" s="865">
        <f t="shared" ref="U79:AL79" si="53">U36+U15+U57</f>
        <v>288.62400118194699</v>
      </c>
      <c r="V79" s="775">
        <f t="shared" si="53"/>
        <v>0</v>
      </c>
      <c r="W79" s="76">
        <f t="shared" si="53"/>
        <v>1.769850860665066</v>
      </c>
      <c r="X79" s="76">
        <f t="shared" si="53"/>
        <v>2.7938800495336928</v>
      </c>
      <c r="Y79" s="76">
        <f t="shared" si="53"/>
        <v>0.39167530744235357</v>
      </c>
      <c r="Z79" s="76">
        <f t="shared" si="53"/>
        <v>3.3406045115191287</v>
      </c>
      <c r="AA79" s="76">
        <f t="shared" si="53"/>
        <v>15.006115276454258</v>
      </c>
      <c r="AB79" s="76">
        <f t="shared" si="53"/>
        <v>1.8475516301576782</v>
      </c>
      <c r="AC79" s="76">
        <f t="shared" si="53"/>
        <v>0.87356103207340929</v>
      </c>
      <c r="AD79" s="76">
        <f t="shared" si="53"/>
        <v>4.7254753691425648</v>
      </c>
      <c r="AE79" s="765">
        <f t="shared" si="53"/>
        <v>11.30273098174853</v>
      </c>
      <c r="AF79" s="856">
        <f t="shared" si="53"/>
        <v>25.137344180297159</v>
      </c>
      <c r="AG79" s="500">
        <f t="shared" si="53"/>
        <v>37.987923824160433</v>
      </c>
      <c r="AH79" s="500">
        <f t="shared" si="53"/>
        <v>16.757642146127868</v>
      </c>
      <c r="AI79" s="554">
        <f t="shared" si="53"/>
        <v>0.56205318521867198</v>
      </c>
      <c r="AJ79" s="529">
        <f t="shared" si="53"/>
        <v>0</v>
      </c>
      <c r="AK79" s="793">
        <f t="shared" si="53"/>
        <v>0</v>
      </c>
      <c r="AL79" s="525">
        <f t="shared" si="53"/>
        <v>0</v>
      </c>
      <c r="AM79" s="22">
        <f t="shared" si="40"/>
        <v>21329.396304971724</v>
      </c>
      <c r="AN79" s="102">
        <f t="shared" si="33"/>
        <v>21070</v>
      </c>
      <c r="AO79" s="24">
        <f t="shared" si="33"/>
        <v>0</v>
      </c>
      <c r="AP79" s="455">
        <f t="shared" si="34"/>
        <v>50.305896224448489</v>
      </c>
      <c r="AQ79" s="301">
        <f t="shared" si="35"/>
        <v>21070</v>
      </c>
    </row>
    <row r="80" spans="2:43" ht="26.25" customHeight="1" x14ac:dyDescent="0.2">
      <c r="B80" s="152" t="s">
        <v>49</v>
      </c>
      <c r="C80" s="17">
        <f t="shared" si="30"/>
        <v>0</v>
      </c>
      <c r="D80" s="17">
        <f t="shared" si="30"/>
        <v>0</v>
      </c>
      <c r="E80" s="18">
        <f t="shared" ref="E80:Q80" si="54">E37+E16+E58</f>
        <v>2756.7420187790258</v>
      </c>
      <c r="F80" s="553">
        <f t="shared" si="54"/>
        <v>2669.7326867877223</v>
      </c>
      <c r="G80" s="18">
        <f t="shared" si="54"/>
        <v>0</v>
      </c>
      <c r="H80" s="18">
        <f t="shared" si="54"/>
        <v>2225.1320584136652</v>
      </c>
      <c r="I80" s="553">
        <f t="shared" si="54"/>
        <v>0</v>
      </c>
      <c r="J80" s="553">
        <f t="shared" si="54"/>
        <v>0</v>
      </c>
      <c r="K80" s="553">
        <f t="shared" si="54"/>
        <v>35.647210167223115</v>
      </c>
      <c r="L80" s="553">
        <f t="shared" si="54"/>
        <v>32.852801541026203</v>
      </c>
      <c r="M80" s="553">
        <f t="shared" si="54"/>
        <v>296.15269478834006</v>
      </c>
      <c r="N80" s="553">
        <f t="shared" si="54"/>
        <v>0</v>
      </c>
      <c r="O80" s="553">
        <f t="shared" si="54"/>
        <v>0</v>
      </c>
      <c r="P80" s="18">
        <f t="shared" si="54"/>
        <v>890</v>
      </c>
      <c r="Q80" s="18">
        <f t="shared" si="54"/>
        <v>0</v>
      </c>
      <c r="R80" s="18">
        <f t="shared" si="37"/>
        <v>80.444963335804132</v>
      </c>
      <c r="S80" s="20">
        <f t="shared" si="42"/>
        <v>3232.0164249582353</v>
      </c>
      <c r="T80" s="768">
        <f t="shared" si="38"/>
        <v>42.051445018736679</v>
      </c>
      <c r="U80" s="865">
        <f t="shared" ref="U80:AL80" si="55">U37+U16+U58</f>
        <v>288.62400118194699</v>
      </c>
      <c r="V80" s="775">
        <f t="shared" si="55"/>
        <v>0</v>
      </c>
      <c r="W80" s="76">
        <f t="shared" si="55"/>
        <v>1.769850860665066</v>
      </c>
      <c r="X80" s="76">
        <f t="shared" si="55"/>
        <v>2.7938800495336928</v>
      </c>
      <c r="Y80" s="76">
        <f t="shared" si="55"/>
        <v>0.39167530744235357</v>
      </c>
      <c r="Z80" s="76">
        <f t="shared" si="55"/>
        <v>3.3406045115191287</v>
      </c>
      <c r="AA80" s="76">
        <f t="shared" si="55"/>
        <v>15.006115276454258</v>
      </c>
      <c r="AB80" s="76">
        <f t="shared" si="55"/>
        <v>1.8475516301576782</v>
      </c>
      <c r="AC80" s="76">
        <f t="shared" si="55"/>
        <v>0.87356103207340929</v>
      </c>
      <c r="AD80" s="76">
        <f t="shared" si="55"/>
        <v>4.7254753691425648</v>
      </c>
      <c r="AE80" s="765">
        <f t="shared" si="55"/>
        <v>11.30273098174853</v>
      </c>
      <c r="AF80" s="856">
        <f t="shared" si="55"/>
        <v>25.137344180297159</v>
      </c>
      <c r="AG80" s="500">
        <f t="shared" si="55"/>
        <v>37.987923824160433</v>
      </c>
      <c r="AH80" s="500">
        <f t="shared" si="55"/>
        <v>16.757642146127868</v>
      </c>
      <c r="AI80" s="554">
        <f t="shared" si="55"/>
        <v>0.56205318521867198</v>
      </c>
      <c r="AJ80" s="529">
        <f t="shared" si="55"/>
        <v>0</v>
      </c>
      <c r="AK80" s="793">
        <f t="shared" si="55"/>
        <v>0</v>
      </c>
      <c r="AL80" s="525">
        <f t="shared" si="55"/>
        <v>0</v>
      </c>
      <c r="AM80" s="22">
        <f t="shared" si="40"/>
        <v>12549.396304971726</v>
      </c>
      <c r="AN80" s="102">
        <f t="shared" si="33"/>
        <v>15890</v>
      </c>
      <c r="AO80" s="24">
        <f t="shared" si="33"/>
        <v>0</v>
      </c>
      <c r="AP80" s="455">
        <f t="shared" si="34"/>
        <v>44.126802729556744</v>
      </c>
      <c r="AQ80" s="301">
        <f>AN80+AO80</f>
        <v>15890</v>
      </c>
    </row>
    <row r="81" spans="2:43" ht="26.25" customHeight="1" x14ac:dyDescent="0.2">
      <c r="B81" s="152" t="s">
        <v>50</v>
      </c>
      <c r="C81" s="17">
        <f t="shared" si="30"/>
        <v>860</v>
      </c>
      <c r="D81" s="17">
        <f t="shared" si="30"/>
        <v>0</v>
      </c>
      <c r="E81" s="18">
        <f t="shared" ref="E81:Q81" si="56">E38+E17+E59</f>
        <v>256.74201877902578</v>
      </c>
      <c r="F81" s="553">
        <f t="shared" si="56"/>
        <v>2329.7326867877223</v>
      </c>
      <c r="G81" s="18">
        <f t="shared" si="56"/>
        <v>0</v>
      </c>
      <c r="H81" s="18">
        <f t="shared" si="56"/>
        <v>1545.1320584136649</v>
      </c>
      <c r="I81" s="553">
        <f t="shared" si="56"/>
        <v>0</v>
      </c>
      <c r="J81" s="553">
        <f t="shared" si="56"/>
        <v>0</v>
      </c>
      <c r="K81" s="553">
        <f t="shared" si="56"/>
        <v>35.647210167223115</v>
      </c>
      <c r="L81" s="553">
        <f t="shared" si="56"/>
        <v>32.852801541026203</v>
      </c>
      <c r="M81" s="553">
        <f t="shared" si="56"/>
        <v>296.15269478834006</v>
      </c>
      <c r="N81" s="553">
        <f t="shared" si="56"/>
        <v>0</v>
      </c>
      <c r="O81" s="553">
        <f t="shared" si="56"/>
        <v>0</v>
      </c>
      <c r="P81" s="18">
        <f t="shared" si="56"/>
        <v>1040</v>
      </c>
      <c r="Q81" s="18">
        <f t="shared" si="56"/>
        <v>0</v>
      </c>
      <c r="R81" s="18">
        <f t="shared" si="37"/>
        <v>80.444963335804132</v>
      </c>
      <c r="S81" s="20">
        <f t="shared" si="42"/>
        <v>3562.0164249582353</v>
      </c>
      <c r="T81" s="768">
        <f t="shared" si="38"/>
        <v>42.051445018736679</v>
      </c>
      <c r="U81" s="865">
        <f t="shared" ref="U81:AL81" si="57">U38+U17+U59</f>
        <v>288.62400118194699</v>
      </c>
      <c r="V81" s="775">
        <f t="shared" si="57"/>
        <v>0</v>
      </c>
      <c r="W81" s="76">
        <f t="shared" si="57"/>
        <v>1.769850860665066</v>
      </c>
      <c r="X81" s="76">
        <f t="shared" si="57"/>
        <v>2.7938800495336928</v>
      </c>
      <c r="Y81" s="76">
        <f t="shared" si="57"/>
        <v>0.39167530744235357</v>
      </c>
      <c r="Z81" s="76">
        <f t="shared" si="57"/>
        <v>3.3406045115191287</v>
      </c>
      <c r="AA81" s="76">
        <f t="shared" si="57"/>
        <v>15.006115276454258</v>
      </c>
      <c r="AB81" s="76">
        <f t="shared" si="57"/>
        <v>1.8475516301576782</v>
      </c>
      <c r="AC81" s="76">
        <f t="shared" si="57"/>
        <v>0.87356103207340929</v>
      </c>
      <c r="AD81" s="76">
        <f t="shared" si="57"/>
        <v>4.7254753691425648</v>
      </c>
      <c r="AE81" s="765">
        <f t="shared" si="57"/>
        <v>11.30273098174853</v>
      </c>
      <c r="AF81" s="856">
        <f t="shared" si="57"/>
        <v>25.137344180297159</v>
      </c>
      <c r="AG81" s="500">
        <f t="shared" si="57"/>
        <v>37.987923824160433</v>
      </c>
      <c r="AH81" s="500">
        <f t="shared" si="57"/>
        <v>16.757642146127868</v>
      </c>
      <c r="AI81" s="554">
        <f t="shared" si="57"/>
        <v>0.56205318521867198</v>
      </c>
      <c r="AJ81" s="529">
        <f t="shared" si="57"/>
        <v>0</v>
      </c>
      <c r="AK81" s="793">
        <f t="shared" si="57"/>
        <v>0</v>
      </c>
      <c r="AL81" s="525">
        <f t="shared" si="57"/>
        <v>0</v>
      </c>
      <c r="AM81" s="22">
        <f t="shared" si="40"/>
        <v>10369.396304971726</v>
      </c>
      <c r="AN81" s="102">
        <f t="shared" si="33"/>
        <v>10060</v>
      </c>
      <c r="AO81" s="24">
        <f t="shared" si="33"/>
        <v>0</v>
      </c>
      <c r="AP81" s="455">
        <f t="shared" si="34"/>
        <v>50.757233107510935</v>
      </c>
      <c r="AQ81" s="301">
        <f t="shared" si="35"/>
        <v>10060</v>
      </c>
    </row>
    <row r="82" spans="2:43" ht="26.25" customHeight="1" x14ac:dyDescent="0.2">
      <c r="B82" s="151" t="s">
        <v>51</v>
      </c>
      <c r="C82" s="17">
        <f t="shared" si="30"/>
        <v>470</v>
      </c>
      <c r="D82" s="17">
        <f t="shared" si="30"/>
        <v>0</v>
      </c>
      <c r="E82" s="18">
        <f t="shared" ref="E82:Q82" si="58">E39+E18+E60</f>
        <v>256.74201877902578</v>
      </c>
      <c r="F82" s="553">
        <f t="shared" si="58"/>
        <v>1979.7326867877223</v>
      </c>
      <c r="G82" s="18">
        <f t="shared" si="58"/>
        <v>0</v>
      </c>
      <c r="H82" s="18">
        <f t="shared" si="58"/>
        <v>2125.1320584136652</v>
      </c>
      <c r="I82" s="553">
        <f t="shared" si="58"/>
        <v>0</v>
      </c>
      <c r="J82" s="553">
        <f t="shared" si="58"/>
        <v>0</v>
      </c>
      <c r="K82" s="553">
        <f t="shared" si="58"/>
        <v>35.647210167223115</v>
      </c>
      <c r="L82" s="553">
        <f t="shared" si="58"/>
        <v>32.852801541026203</v>
      </c>
      <c r="M82" s="553">
        <f t="shared" si="58"/>
        <v>296.15269478834006</v>
      </c>
      <c r="N82" s="553">
        <f t="shared" si="58"/>
        <v>0</v>
      </c>
      <c r="O82" s="553">
        <f t="shared" si="58"/>
        <v>0</v>
      </c>
      <c r="P82" s="18">
        <f t="shared" si="58"/>
        <v>1170</v>
      </c>
      <c r="Q82" s="18">
        <f t="shared" si="58"/>
        <v>0</v>
      </c>
      <c r="R82" s="18">
        <f t="shared" si="37"/>
        <v>80.444963335804132</v>
      </c>
      <c r="S82" s="20">
        <f t="shared" si="42"/>
        <v>3552.0164249582353</v>
      </c>
      <c r="T82" s="768">
        <f t="shared" si="38"/>
        <v>42.051445018736679</v>
      </c>
      <c r="U82" s="865">
        <f t="shared" ref="U82:AL82" si="59">U39+U18+U60</f>
        <v>288.62400118194699</v>
      </c>
      <c r="V82" s="775">
        <f t="shared" si="59"/>
        <v>0</v>
      </c>
      <c r="W82" s="76">
        <f t="shared" si="59"/>
        <v>1.769850860665066</v>
      </c>
      <c r="X82" s="76">
        <f t="shared" si="59"/>
        <v>2.7938800495336928</v>
      </c>
      <c r="Y82" s="76">
        <f t="shared" si="59"/>
        <v>0.39167530744235357</v>
      </c>
      <c r="Z82" s="76">
        <f t="shared" si="59"/>
        <v>3.3406045115191287</v>
      </c>
      <c r="AA82" s="76">
        <f t="shared" si="59"/>
        <v>15.006115276454258</v>
      </c>
      <c r="AB82" s="76">
        <f t="shared" si="59"/>
        <v>1.8475516301576782</v>
      </c>
      <c r="AC82" s="76">
        <f t="shared" si="59"/>
        <v>0.87356103207340929</v>
      </c>
      <c r="AD82" s="76">
        <f t="shared" si="59"/>
        <v>4.7254753691425648</v>
      </c>
      <c r="AE82" s="765">
        <f t="shared" si="59"/>
        <v>11.30273098174853</v>
      </c>
      <c r="AF82" s="856">
        <f t="shared" si="59"/>
        <v>25.137344180297159</v>
      </c>
      <c r="AG82" s="500">
        <f t="shared" si="59"/>
        <v>37.987923824160433</v>
      </c>
      <c r="AH82" s="500">
        <f t="shared" si="59"/>
        <v>16.757642146127868</v>
      </c>
      <c r="AI82" s="554">
        <f t="shared" si="59"/>
        <v>0.56205318521867198</v>
      </c>
      <c r="AJ82" s="529">
        <f t="shared" si="59"/>
        <v>0</v>
      </c>
      <c r="AK82" s="793">
        <f t="shared" si="59"/>
        <v>0</v>
      </c>
      <c r="AL82" s="525">
        <f t="shared" si="59"/>
        <v>0</v>
      </c>
      <c r="AM82" s="22">
        <f t="shared" si="40"/>
        <v>10329.396304971726</v>
      </c>
      <c r="AN82" s="102">
        <f t="shared" si="33"/>
        <v>11810</v>
      </c>
      <c r="AO82" s="24">
        <f t="shared" si="33"/>
        <v>0</v>
      </c>
      <c r="AP82" s="455">
        <f t="shared" si="34"/>
        <v>46.656178708233824</v>
      </c>
      <c r="AQ82" s="301">
        <f t="shared" si="35"/>
        <v>11810</v>
      </c>
    </row>
    <row r="83" spans="2:43" ht="26.25" customHeight="1" thickBot="1" x14ac:dyDescent="0.25">
      <c r="B83" s="154" t="s">
        <v>52</v>
      </c>
      <c r="C83" s="295">
        <f t="shared" si="30"/>
        <v>650</v>
      </c>
      <c r="D83" s="295">
        <f t="shared" si="30"/>
        <v>1500</v>
      </c>
      <c r="E83" s="98">
        <f t="shared" ref="E83:Q83" si="60">E40+E19+E61</f>
        <v>6916.7420187790258</v>
      </c>
      <c r="F83" s="623">
        <f t="shared" si="60"/>
        <v>2389.7326867877223</v>
      </c>
      <c r="G83" s="98">
        <f t="shared" si="60"/>
        <v>0</v>
      </c>
      <c r="H83" s="98">
        <f t="shared" si="60"/>
        <v>1555.1320584136649</v>
      </c>
      <c r="I83" s="623">
        <f t="shared" si="60"/>
        <v>0</v>
      </c>
      <c r="J83" s="623">
        <f t="shared" si="60"/>
        <v>0</v>
      </c>
      <c r="K83" s="623">
        <f t="shared" si="60"/>
        <v>6728.6472101672234</v>
      </c>
      <c r="L83" s="623">
        <f t="shared" si="60"/>
        <v>32.852801541026203</v>
      </c>
      <c r="M83" s="623">
        <f t="shared" si="60"/>
        <v>296.15269478834006</v>
      </c>
      <c r="N83" s="623">
        <f t="shared" si="60"/>
        <v>0</v>
      </c>
      <c r="O83" s="623">
        <f t="shared" si="60"/>
        <v>0</v>
      </c>
      <c r="P83" s="98">
        <f t="shared" si="60"/>
        <v>1020</v>
      </c>
      <c r="Q83" s="98">
        <f t="shared" si="60"/>
        <v>0</v>
      </c>
      <c r="R83" s="98">
        <f t="shared" si="37"/>
        <v>117.44496333580413</v>
      </c>
      <c r="S83" s="296">
        <f t="shared" si="42"/>
        <v>2112.0164249582353</v>
      </c>
      <c r="T83" s="868">
        <f t="shared" si="38"/>
        <v>126.05144501873669</v>
      </c>
      <c r="U83" s="866">
        <f t="shared" ref="U83:AL83" si="61">U40+U19+U61</f>
        <v>288.62400118194699</v>
      </c>
      <c r="V83" s="860">
        <f t="shared" si="61"/>
        <v>0</v>
      </c>
      <c r="W83" s="666">
        <f t="shared" si="61"/>
        <v>1.769850860665066</v>
      </c>
      <c r="X83" s="666">
        <f t="shared" si="61"/>
        <v>2.7938800495336928</v>
      </c>
      <c r="Y83" s="666">
        <f t="shared" si="61"/>
        <v>0.39167530744235357</v>
      </c>
      <c r="Z83" s="666">
        <f t="shared" si="61"/>
        <v>3.3406045115191287</v>
      </c>
      <c r="AA83" s="666">
        <f t="shared" si="61"/>
        <v>15.006115276454258</v>
      </c>
      <c r="AB83" s="666">
        <f t="shared" si="61"/>
        <v>1.8475516301576782</v>
      </c>
      <c r="AC83" s="666">
        <f t="shared" si="61"/>
        <v>0.87356103207340929</v>
      </c>
      <c r="AD83" s="666">
        <f t="shared" si="61"/>
        <v>88.725475369142572</v>
      </c>
      <c r="AE83" s="861">
        <f t="shared" si="61"/>
        <v>11.30273098174853</v>
      </c>
      <c r="AF83" s="855">
        <f t="shared" si="61"/>
        <v>25.137344180297159</v>
      </c>
      <c r="AG83" s="688">
        <f t="shared" si="61"/>
        <v>74.987923824160433</v>
      </c>
      <c r="AH83" s="688">
        <f t="shared" si="61"/>
        <v>16.757642146127868</v>
      </c>
      <c r="AI83" s="689">
        <f t="shared" si="61"/>
        <v>0.56205318521867198</v>
      </c>
      <c r="AJ83" s="667">
        <f t="shared" si="61"/>
        <v>0</v>
      </c>
      <c r="AK83" s="851">
        <f t="shared" si="61"/>
        <v>0</v>
      </c>
      <c r="AL83" s="853">
        <f t="shared" si="61"/>
        <v>0</v>
      </c>
      <c r="AM83" s="461">
        <f t="shared" si="40"/>
        <v>23733.396304971724</v>
      </c>
      <c r="AN83" s="299">
        <f t="shared" si="33"/>
        <v>6250</v>
      </c>
      <c r="AO83" s="670">
        <f t="shared" si="33"/>
        <v>0</v>
      </c>
      <c r="AP83" s="671">
        <f t="shared" si="34"/>
        <v>79.155129937819453</v>
      </c>
      <c r="AQ83" s="692">
        <f t="shared" si="35"/>
        <v>6250</v>
      </c>
    </row>
    <row r="84" spans="2:43" ht="26.25" customHeight="1" thickBot="1" x14ac:dyDescent="0.25">
      <c r="B84" s="35" t="s">
        <v>53</v>
      </c>
      <c r="C84" s="82">
        <f t="shared" ref="C84:AL84" si="62">SUM(C72:C83)</f>
        <v>2020</v>
      </c>
      <c r="D84" s="82">
        <f t="shared" si="62"/>
        <v>1500</v>
      </c>
      <c r="E84" s="83">
        <f t="shared" si="62"/>
        <v>21880.904225348313</v>
      </c>
      <c r="F84" s="83">
        <f t="shared" si="62"/>
        <v>25886.792241452673</v>
      </c>
      <c r="G84" s="83">
        <f t="shared" si="62"/>
        <v>0</v>
      </c>
      <c r="H84" s="83">
        <f t="shared" si="62"/>
        <v>28441.584700963984</v>
      </c>
      <c r="I84" s="83">
        <f t="shared" si="62"/>
        <v>0</v>
      </c>
      <c r="J84" s="83">
        <f>SUM(J72:J83)</f>
        <v>0</v>
      </c>
      <c r="K84" s="115">
        <f t="shared" si="62"/>
        <v>7120.7665220066774</v>
      </c>
      <c r="L84" s="83">
        <f t="shared" si="62"/>
        <v>394.23361849231452</v>
      </c>
      <c r="M84" s="83">
        <f t="shared" si="62"/>
        <v>3553.83233746008</v>
      </c>
      <c r="N84" s="83">
        <f t="shared" si="62"/>
        <v>0</v>
      </c>
      <c r="O84" s="83">
        <f t="shared" si="62"/>
        <v>0</v>
      </c>
      <c r="P84" s="83">
        <f t="shared" si="62"/>
        <v>13310</v>
      </c>
      <c r="Q84" s="83">
        <f t="shared" si="62"/>
        <v>0</v>
      </c>
      <c r="R84" s="83">
        <f t="shared" si="62"/>
        <v>1002.3395600296495</v>
      </c>
      <c r="S84" s="84">
        <f>SUM(S72:S83)</f>
        <v>30994.197099498819</v>
      </c>
      <c r="T84" s="769">
        <f t="shared" si="62"/>
        <v>588.61734022484018</v>
      </c>
      <c r="U84" s="772">
        <f t="shared" si="62"/>
        <v>3463.4880141833632</v>
      </c>
      <c r="V84" s="530">
        <f t="shared" si="62"/>
        <v>0</v>
      </c>
      <c r="W84" s="85">
        <f t="shared" si="62"/>
        <v>21.238210327980791</v>
      </c>
      <c r="X84" s="85">
        <f t="shared" si="62"/>
        <v>33.526560594404323</v>
      </c>
      <c r="Y84" s="85">
        <f t="shared" si="62"/>
        <v>4.7001036893082428</v>
      </c>
      <c r="Z84" s="85">
        <f t="shared" si="62"/>
        <v>40.087254138229554</v>
      </c>
      <c r="AA84" s="85">
        <f t="shared" si="62"/>
        <v>180.07338331745112</v>
      </c>
      <c r="AB84" s="85">
        <f t="shared" si="62"/>
        <v>22.170619561892138</v>
      </c>
      <c r="AC84" s="85">
        <f t="shared" si="62"/>
        <v>10.482732384880912</v>
      </c>
      <c r="AD84" s="85">
        <f t="shared" si="62"/>
        <v>140.70570442971078</v>
      </c>
      <c r="AE84" s="87">
        <f t="shared" si="62"/>
        <v>135.63277178098232</v>
      </c>
      <c r="AF84" s="183">
        <f t="shared" si="62"/>
        <v>301.6481301635659</v>
      </c>
      <c r="AG84" s="120">
        <f t="shared" si="62"/>
        <v>492.85508588992508</v>
      </c>
      <c r="AH84" s="419">
        <f t="shared" si="62"/>
        <v>201.0917057535344</v>
      </c>
      <c r="AI84" s="183">
        <f t="shared" si="62"/>
        <v>6.7446382226240642</v>
      </c>
      <c r="AJ84" s="530">
        <f t="shared" si="62"/>
        <v>0</v>
      </c>
      <c r="AK84" s="196">
        <f t="shared" si="62"/>
        <v>0</v>
      </c>
      <c r="AL84" s="598">
        <f t="shared" si="62"/>
        <v>0</v>
      </c>
      <c r="AM84" s="298">
        <f>SUM(C84:S84)+T84+U84+AJ84+AK84+AL84</f>
        <v>140156.75565966073</v>
      </c>
      <c r="AN84" s="324">
        <f>SUM(AN72:AN83)</f>
        <v>144960</v>
      </c>
      <c r="AO84" s="266">
        <f>SUM(AO72:AO83)</f>
        <v>0</v>
      </c>
      <c r="AP84" s="454">
        <f t="shared" si="34"/>
        <v>49.157670630541119</v>
      </c>
      <c r="AQ84" s="200">
        <f t="shared" si="35"/>
        <v>144960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</sheetData>
  <mergeCells count="16">
    <mergeCell ref="B24:AQ24"/>
    <mergeCell ref="B44:AQ44"/>
    <mergeCell ref="B2:AQ2"/>
    <mergeCell ref="B3:AQ3"/>
    <mergeCell ref="B4:AQ4"/>
    <mergeCell ref="B6:B7"/>
    <mergeCell ref="B23:AQ23"/>
    <mergeCell ref="B70:B71"/>
    <mergeCell ref="B45:AQ45"/>
    <mergeCell ref="B46:AQ46"/>
    <mergeCell ref="B25:AQ25"/>
    <mergeCell ref="B27:B28"/>
    <mergeCell ref="B67:AQ67"/>
    <mergeCell ref="B68:AQ68"/>
    <mergeCell ref="B48:B49"/>
    <mergeCell ref="B66:AQ66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79233" r:id="rId4">
          <objectPr defaultSize="0" r:id="rId5">
            <anchor moveWithCells="1" sizeWithCells="1">
              <from>
                <xdr:col>1</xdr:col>
                <xdr:colOff>695325</xdr:colOff>
                <xdr:row>1</xdr:row>
                <xdr:rowOff>66675</xdr:rowOff>
              </from>
              <to>
                <xdr:col>2</xdr:col>
                <xdr:colOff>742950</xdr:colOff>
                <xdr:row>4</xdr:row>
                <xdr:rowOff>85725</xdr:rowOff>
              </to>
            </anchor>
          </objectPr>
        </oleObject>
      </mc:Choice>
      <mc:Fallback>
        <oleObject progId="Word.Document.8" shapeId="479233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Q110"/>
  <sheetViews>
    <sheetView topLeftCell="G46" zoomScale="62" zoomScaleNormal="62" workbookViewId="0">
      <selection activeCell="AM63" sqref="AM63"/>
    </sheetView>
  </sheetViews>
  <sheetFormatPr defaultColWidth="10" defaultRowHeight="12.75" x14ac:dyDescent="0.2"/>
  <cols>
    <col min="1" max="1" width="2.5703125" style="1" customWidth="1"/>
    <col min="2" max="2" width="29.140625" style="1" bestFit="1" customWidth="1"/>
    <col min="3" max="3" width="14.5703125" style="1" bestFit="1" customWidth="1"/>
    <col min="4" max="4" width="14.57031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8" width="12.7109375" style="1" customWidth="1"/>
    <col min="19" max="19" width="13.7109375" style="1" bestFit="1" customWidth="1"/>
    <col min="20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263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85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180</v>
      </c>
      <c r="D8" s="98"/>
      <c r="E8" s="98"/>
      <c r="F8" s="98">
        <v>920</v>
      </c>
      <c r="G8" s="98"/>
      <c r="H8" s="98">
        <v>1460</v>
      </c>
      <c r="I8" s="326"/>
      <c r="J8" s="609"/>
      <c r="K8" s="326"/>
      <c r="L8" s="326"/>
      <c r="M8" s="98"/>
      <c r="N8" s="98">
        <v>90</v>
      </c>
      <c r="O8" s="326"/>
      <c r="P8" s="98">
        <v>1120</v>
      </c>
      <c r="Q8" s="98">
        <v>0</v>
      </c>
      <c r="R8" s="98">
        <f>SUM(AF8:AI8)</f>
        <v>0</v>
      </c>
      <c r="S8" s="296">
        <v>2200</v>
      </c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/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5970</v>
      </c>
      <c r="AN8" s="299">
        <v>8970</v>
      </c>
      <c r="AO8" s="281">
        <v>0</v>
      </c>
      <c r="AP8" s="14">
        <f t="shared" ref="AP8:AP20" si="1">(AM8*100)/(AM8+AQ8)</f>
        <v>39.959839357429722</v>
      </c>
      <c r="AQ8" s="550">
        <f t="shared" ref="AQ8:AQ20" si="2">AN8+AO8</f>
        <v>8970</v>
      </c>
    </row>
    <row r="9" spans="2:43" ht="26.25" customHeight="1" x14ac:dyDescent="0.2">
      <c r="B9" s="151" t="s">
        <v>42</v>
      </c>
      <c r="C9" s="18">
        <v>0</v>
      </c>
      <c r="D9" s="18"/>
      <c r="E9" s="18"/>
      <c r="F9" s="18">
        <v>240</v>
      </c>
      <c r="G9" s="18"/>
      <c r="H9" s="18">
        <v>2280</v>
      </c>
      <c r="I9" s="277"/>
      <c r="J9" s="609"/>
      <c r="K9" s="277"/>
      <c r="L9" s="277"/>
      <c r="M9" s="98"/>
      <c r="N9" s="18">
        <v>40</v>
      </c>
      <c r="O9" s="277"/>
      <c r="P9" s="18">
        <v>480</v>
      </c>
      <c r="Q9" s="18"/>
      <c r="R9" s="18">
        <f t="shared" ref="R9:R19" si="3">SUM(AF9:AI9)</f>
        <v>0</v>
      </c>
      <c r="S9" s="20">
        <v>2380</v>
      </c>
      <c r="T9" s="777">
        <f t="shared" ref="T9:T19" si="4">SUM(V9:AE9)</f>
        <v>0</v>
      </c>
      <c r="U9" s="786">
        <v>0</v>
      </c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/>
      <c r="AH9" s="498"/>
      <c r="AI9" s="522"/>
      <c r="AJ9" s="77"/>
      <c r="AK9" s="78"/>
      <c r="AL9" s="188"/>
      <c r="AM9" s="22">
        <f t="shared" si="0"/>
        <v>5420</v>
      </c>
      <c r="AN9" s="101">
        <v>6980</v>
      </c>
      <c r="AO9" s="24">
        <v>0</v>
      </c>
      <c r="AP9" s="25">
        <f t="shared" si="1"/>
        <v>43.70967741935484</v>
      </c>
      <c r="AQ9" s="301">
        <f t="shared" si="2"/>
        <v>6980</v>
      </c>
    </row>
    <row r="10" spans="2:43" ht="26.25" customHeight="1" x14ac:dyDescent="0.2">
      <c r="B10" s="152" t="s">
        <v>43</v>
      </c>
      <c r="C10" s="18">
        <v>0</v>
      </c>
      <c r="D10" s="18"/>
      <c r="E10" s="18"/>
      <c r="F10" s="18">
        <v>2000</v>
      </c>
      <c r="G10" s="18"/>
      <c r="H10" s="18">
        <v>700</v>
      </c>
      <c r="I10" s="19"/>
      <c r="J10" s="609"/>
      <c r="K10" s="277"/>
      <c r="L10" s="277"/>
      <c r="M10" s="98"/>
      <c r="N10" s="18">
        <v>280</v>
      </c>
      <c r="O10" s="277"/>
      <c r="P10" s="18">
        <v>900</v>
      </c>
      <c r="Q10" s="18"/>
      <c r="R10" s="18">
        <f t="shared" si="3"/>
        <v>0</v>
      </c>
      <c r="S10" s="20">
        <v>1560</v>
      </c>
      <c r="T10" s="777">
        <f t="shared" si="4"/>
        <v>0</v>
      </c>
      <c r="U10" s="786">
        <v>0</v>
      </c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/>
      <c r="AH10" s="498"/>
      <c r="AI10" s="522"/>
      <c r="AJ10" s="181"/>
      <c r="AK10" s="110"/>
      <c r="AL10" s="189"/>
      <c r="AM10" s="22">
        <f t="shared" si="0"/>
        <v>5440</v>
      </c>
      <c r="AN10" s="101">
        <v>6660</v>
      </c>
      <c r="AO10" s="24">
        <v>0</v>
      </c>
      <c r="AP10" s="25">
        <f t="shared" si="1"/>
        <v>44.958677685950413</v>
      </c>
      <c r="AQ10" s="301">
        <f t="shared" si="2"/>
        <v>6660</v>
      </c>
    </row>
    <row r="11" spans="2:43" ht="26.25" customHeight="1" x14ac:dyDescent="0.2">
      <c r="B11" s="152" t="s">
        <v>44</v>
      </c>
      <c r="C11" s="18">
        <v>0</v>
      </c>
      <c r="D11" s="18"/>
      <c r="E11" s="18"/>
      <c r="F11" s="18">
        <v>280</v>
      </c>
      <c r="G11" s="18"/>
      <c r="H11" s="18">
        <v>580</v>
      </c>
      <c r="I11" s="19"/>
      <c r="J11" s="609"/>
      <c r="K11" s="277"/>
      <c r="L11" s="277"/>
      <c r="M11" s="98"/>
      <c r="N11" s="18">
        <v>70</v>
      </c>
      <c r="O11" s="277"/>
      <c r="P11" s="18">
        <v>920</v>
      </c>
      <c r="Q11" s="18"/>
      <c r="R11" s="18">
        <f t="shared" si="3"/>
        <v>0</v>
      </c>
      <c r="S11" s="462">
        <v>5260</v>
      </c>
      <c r="T11" s="777">
        <f t="shared" si="4"/>
        <v>0</v>
      </c>
      <c r="U11" s="786">
        <v>0</v>
      </c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/>
      <c r="AH11" s="498"/>
      <c r="AI11" s="522"/>
      <c r="AJ11" s="181"/>
      <c r="AK11" s="110"/>
      <c r="AL11" s="189"/>
      <c r="AM11" s="22">
        <f t="shared" si="0"/>
        <v>7110</v>
      </c>
      <c r="AN11" s="102">
        <v>8470</v>
      </c>
      <c r="AO11" s="24">
        <v>0</v>
      </c>
      <c r="AP11" s="25">
        <f t="shared" si="1"/>
        <v>45.635430038510911</v>
      </c>
      <c r="AQ11" s="301">
        <f t="shared" si="2"/>
        <v>8470</v>
      </c>
    </row>
    <row r="12" spans="2:43" ht="26.25" customHeight="1" x14ac:dyDescent="0.2">
      <c r="B12" s="153" t="s">
        <v>45</v>
      </c>
      <c r="C12" s="334">
        <v>0</v>
      </c>
      <c r="D12" s="18"/>
      <c r="E12" s="334"/>
      <c r="F12" s="334">
        <v>1080</v>
      </c>
      <c r="G12" s="18"/>
      <c r="H12" s="18">
        <v>2400</v>
      </c>
      <c r="I12" s="277"/>
      <c r="J12" s="609"/>
      <c r="K12" s="612"/>
      <c r="L12" s="612"/>
      <c r="M12" s="98"/>
      <c r="N12" s="334">
        <v>160</v>
      </c>
      <c r="O12" s="612"/>
      <c r="P12" s="18">
        <v>1110</v>
      </c>
      <c r="Q12" s="18"/>
      <c r="R12" s="18">
        <f t="shared" si="3"/>
        <v>0</v>
      </c>
      <c r="S12" s="20">
        <v>2360</v>
      </c>
      <c r="T12" s="777">
        <f t="shared" si="4"/>
        <v>0</v>
      </c>
      <c r="U12" s="786">
        <v>0</v>
      </c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/>
      <c r="AH12" s="498"/>
      <c r="AI12" s="522"/>
      <c r="AJ12" s="77"/>
      <c r="AK12" s="78"/>
      <c r="AL12" s="188"/>
      <c r="AM12" s="22">
        <f t="shared" si="0"/>
        <v>7110</v>
      </c>
      <c r="AN12" s="102">
        <v>6910</v>
      </c>
      <c r="AO12" s="24">
        <v>0</v>
      </c>
      <c r="AP12" s="25">
        <f t="shared" si="1"/>
        <v>50.713266761768899</v>
      </c>
      <c r="AQ12" s="301">
        <f t="shared" si="2"/>
        <v>6910</v>
      </c>
    </row>
    <row r="13" spans="2:43" ht="26.25" customHeight="1" x14ac:dyDescent="0.2">
      <c r="B13" s="151" t="s">
        <v>46</v>
      </c>
      <c r="C13" s="18">
        <v>0</v>
      </c>
      <c r="D13" s="18"/>
      <c r="E13" s="18"/>
      <c r="F13" s="18">
        <v>720</v>
      </c>
      <c r="G13" s="18"/>
      <c r="H13" s="18">
        <v>1480</v>
      </c>
      <c r="I13" s="277"/>
      <c r="J13" s="610"/>
      <c r="K13" s="277"/>
      <c r="L13" s="277"/>
      <c r="M13" s="18"/>
      <c r="N13" s="18">
        <v>120</v>
      </c>
      <c r="O13" s="277"/>
      <c r="P13" s="18">
        <v>570</v>
      </c>
      <c r="Q13" s="18"/>
      <c r="R13" s="18">
        <f t="shared" si="3"/>
        <v>0</v>
      </c>
      <c r="S13" s="462">
        <v>4580</v>
      </c>
      <c r="T13" s="777">
        <f t="shared" si="4"/>
        <v>0</v>
      </c>
      <c r="U13" s="786">
        <v>0</v>
      </c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/>
      <c r="AH13" s="498"/>
      <c r="AI13" s="522"/>
      <c r="AJ13" s="77"/>
      <c r="AK13" s="78"/>
      <c r="AL13" s="188"/>
      <c r="AM13" s="22">
        <f t="shared" si="0"/>
        <v>7470</v>
      </c>
      <c r="AN13" s="103">
        <v>8560</v>
      </c>
      <c r="AO13" s="31">
        <v>0</v>
      </c>
      <c r="AP13" s="32">
        <f t="shared" si="1"/>
        <v>46.60012476606363</v>
      </c>
      <c r="AQ13" s="620">
        <f t="shared" si="2"/>
        <v>8560</v>
      </c>
    </row>
    <row r="14" spans="2:43" ht="26.25" customHeight="1" x14ac:dyDescent="0.2">
      <c r="B14" s="153" t="s">
        <v>47</v>
      </c>
      <c r="C14" s="18">
        <v>0</v>
      </c>
      <c r="D14" s="18"/>
      <c r="E14" s="18"/>
      <c r="F14" s="18">
        <v>850</v>
      </c>
      <c r="G14" s="18"/>
      <c r="H14" s="18">
        <v>590</v>
      </c>
      <c r="I14" s="277"/>
      <c r="J14" s="610"/>
      <c r="K14" s="277"/>
      <c r="L14" s="277"/>
      <c r="M14" s="18"/>
      <c r="N14" s="18">
        <v>160</v>
      </c>
      <c r="O14" s="277"/>
      <c r="P14" s="18">
        <v>1250</v>
      </c>
      <c r="Q14" s="18"/>
      <c r="R14" s="18">
        <f t="shared" si="3"/>
        <v>0</v>
      </c>
      <c r="S14" s="20">
        <v>0</v>
      </c>
      <c r="T14" s="777">
        <f t="shared" si="4"/>
        <v>0</v>
      </c>
      <c r="U14" s="786">
        <v>0</v>
      </c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/>
      <c r="AH14" s="498"/>
      <c r="AI14" s="522"/>
      <c r="AJ14" s="77"/>
      <c r="AK14" s="78"/>
      <c r="AL14" s="188"/>
      <c r="AM14" s="22">
        <f t="shared" si="0"/>
        <v>2850</v>
      </c>
      <c r="AN14" s="23">
        <v>10290</v>
      </c>
      <c r="AO14" s="24">
        <v>0</v>
      </c>
      <c r="AP14" s="25">
        <f t="shared" si="1"/>
        <v>21.689497716894977</v>
      </c>
      <c r="AQ14" s="301">
        <f t="shared" si="2"/>
        <v>10290</v>
      </c>
    </row>
    <row r="15" spans="2:43" ht="26.25" customHeight="1" x14ac:dyDescent="0.2">
      <c r="B15" s="151" t="s">
        <v>48</v>
      </c>
      <c r="C15" s="18">
        <v>0</v>
      </c>
      <c r="D15" s="18"/>
      <c r="E15" s="18"/>
      <c r="F15" s="18">
        <v>1040</v>
      </c>
      <c r="G15" s="18"/>
      <c r="H15" s="18">
        <v>2140</v>
      </c>
      <c r="I15" s="277"/>
      <c r="J15" s="610"/>
      <c r="K15" s="277"/>
      <c r="L15" s="608"/>
      <c r="M15" s="18"/>
      <c r="N15" s="18">
        <v>70</v>
      </c>
      <c r="O15" s="608"/>
      <c r="P15" s="18">
        <v>1110</v>
      </c>
      <c r="Q15" s="18"/>
      <c r="R15" s="18">
        <f t="shared" si="3"/>
        <v>0</v>
      </c>
      <c r="S15" s="20">
        <v>6380</v>
      </c>
      <c r="T15" s="777">
        <f t="shared" si="4"/>
        <v>0</v>
      </c>
      <c r="U15" s="786">
        <v>0</v>
      </c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/>
      <c r="AH15" s="498"/>
      <c r="AI15" s="522"/>
      <c r="AJ15" s="77"/>
      <c r="AK15" s="78"/>
      <c r="AL15" s="188"/>
      <c r="AM15" s="22">
        <f t="shared" si="0"/>
        <v>10740</v>
      </c>
      <c r="AN15" s="23">
        <v>5880</v>
      </c>
      <c r="AO15" s="24">
        <v>0</v>
      </c>
      <c r="AP15" s="25">
        <f t="shared" si="1"/>
        <v>64.620938628158839</v>
      </c>
      <c r="AQ15" s="301">
        <f t="shared" si="2"/>
        <v>5880</v>
      </c>
    </row>
    <row r="16" spans="2:43" ht="26.25" customHeight="1" x14ac:dyDescent="0.2">
      <c r="B16" s="152" t="s">
        <v>49</v>
      </c>
      <c r="C16" s="18">
        <v>0</v>
      </c>
      <c r="D16" s="18"/>
      <c r="E16" s="18"/>
      <c r="F16" s="18">
        <v>680</v>
      </c>
      <c r="G16" s="18"/>
      <c r="H16" s="18">
        <v>3070</v>
      </c>
      <c r="I16" s="277"/>
      <c r="J16" s="610"/>
      <c r="K16" s="277"/>
      <c r="L16" s="608"/>
      <c r="M16" s="18"/>
      <c r="N16" s="18">
        <v>0</v>
      </c>
      <c r="O16" s="608"/>
      <c r="P16" s="18">
        <v>570</v>
      </c>
      <c r="Q16" s="18"/>
      <c r="R16" s="18">
        <f t="shared" si="3"/>
        <v>0</v>
      </c>
      <c r="S16" s="20">
        <v>0</v>
      </c>
      <c r="T16" s="777">
        <f t="shared" si="4"/>
        <v>0</v>
      </c>
      <c r="U16" s="786">
        <v>0</v>
      </c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/>
      <c r="AH16" s="498"/>
      <c r="AI16" s="522"/>
      <c r="AJ16" s="77"/>
      <c r="AK16" s="78"/>
      <c r="AL16" s="188"/>
      <c r="AM16" s="22">
        <f t="shared" si="0"/>
        <v>4320</v>
      </c>
      <c r="AN16" s="23">
        <v>11040</v>
      </c>
      <c r="AO16" s="24">
        <v>0</v>
      </c>
      <c r="AP16" s="25">
        <f t="shared" si="1"/>
        <v>28.125</v>
      </c>
      <c r="AQ16" s="301">
        <f t="shared" si="2"/>
        <v>11040</v>
      </c>
    </row>
    <row r="17" spans="2:43" ht="26.25" customHeight="1" x14ac:dyDescent="0.2">
      <c r="B17" s="152" t="s">
        <v>50</v>
      </c>
      <c r="C17" s="18">
        <v>380</v>
      </c>
      <c r="D17" s="18"/>
      <c r="E17" s="18"/>
      <c r="F17" s="18">
        <v>150</v>
      </c>
      <c r="G17" s="18"/>
      <c r="H17" s="18">
        <v>1050</v>
      </c>
      <c r="I17" s="277"/>
      <c r="J17" s="610"/>
      <c r="K17" s="277"/>
      <c r="L17" s="608"/>
      <c r="M17" s="18"/>
      <c r="N17" s="18">
        <v>380</v>
      </c>
      <c r="O17" s="608"/>
      <c r="P17" s="18">
        <v>290</v>
      </c>
      <c r="Q17" s="18"/>
      <c r="R17" s="18">
        <f t="shared" si="3"/>
        <v>0</v>
      </c>
      <c r="S17" s="20">
        <v>2220</v>
      </c>
      <c r="T17" s="777">
        <f t="shared" si="4"/>
        <v>0</v>
      </c>
      <c r="U17" s="786">
        <v>0</v>
      </c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/>
      <c r="AH17" s="498"/>
      <c r="AI17" s="522"/>
      <c r="AJ17" s="77"/>
      <c r="AK17" s="78"/>
      <c r="AL17" s="188"/>
      <c r="AM17" s="22">
        <f t="shared" si="0"/>
        <v>4470</v>
      </c>
      <c r="AN17" s="23">
        <v>6940</v>
      </c>
      <c r="AO17" s="24">
        <v>0</v>
      </c>
      <c r="AP17" s="25">
        <f t="shared" si="1"/>
        <v>39.176161262050833</v>
      </c>
      <c r="AQ17" s="301">
        <f t="shared" si="2"/>
        <v>6940</v>
      </c>
    </row>
    <row r="18" spans="2:43" ht="26.25" customHeight="1" x14ac:dyDescent="0.2">
      <c r="B18" s="151" t="s">
        <v>51</v>
      </c>
      <c r="C18" s="18">
        <v>0</v>
      </c>
      <c r="D18" s="18"/>
      <c r="E18" s="18">
        <v>0</v>
      </c>
      <c r="F18" s="18">
        <v>220</v>
      </c>
      <c r="G18" s="18">
        <v>0</v>
      </c>
      <c r="H18" s="18">
        <v>500</v>
      </c>
      <c r="I18" s="277"/>
      <c r="J18" s="610">
        <v>0</v>
      </c>
      <c r="K18" s="277"/>
      <c r="L18" s="608"/>
      <c r="M18" s="18"/>
      <c r="N18" s="18">
        <v>100</v>
      </c>
      <c r="O18" s="608"/>
      <c r="P18" s="18">
        <v>320</v>
      </c>
      <c r="Q18" s="18">
        <v>0</v>
      </c>
      <c r="R18" s="18">
        <f t="shared" si="3"/>
        <v>0</v>
      </c>
      <c r="S18" s="20">
        <v>2600</v>
      </c>
      <c r="T18" s="777">
        <f t="shared" si="4"/>
        <v>0</v>
      </c>
      <c r="U18" s="786">
        <v>0</v>
      </c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/>
      <c r="AH18" s="498"/>
      <c r="AI18" s="522"/>
      <c r="AJ18" s="480"/>
      <c r="AK18" s="99"/>
      <c r="AL18" s="204"/>
      <c r="AM18" s="22">
        <f t="shared" si="0"/>
        <v>3740</v>
      </c>
      <c r="AN18" s="23">
        <v>3820</v>
      </c>
      <c r="AO18" s="24">
        <v>0</v>
      </c>
      <c r="AP18" s="25">
        <f t="shared" si="1"/>
        <v>49.470899470899468</v>
      </c>
      <c r="AQ18" s="301">
        <f t="shared" si="2"/>
        <v>3820</v>
      </c>
    </row>
    <row r="19" spans="2:43" ht="26.25" customHeight="1" thickBot="1" x14ac:dyDescent="0.25">
      <c r="B19" s="153" t="s">
        <v>52</v>
      </c>
      <c r="C19" s="79">
        <v>0</v>
      </c>
      <c r="D19" s="79"/>
      <c r="E19" s="79"/>
      <c r="F19" s="79">
        <v>740</v>
      </c>
      <c r="G19" s="79"/>
      <c r="H19" s="79">
        <v>1140</v>
      </c>
      <c r="I19" s="327"/>
      <c r="J19" s="611"/>
      <c r="K19" s="327"/>
      <c r="L19" s="327"/>
      <c r="M19" s="79"/>
      <c r="N19" s="79">
        <v>0</v>
      </c>
      <c r="O19" s="327"/>
      <c r="P19" s="79">
        <v>140</v>
      </c>
      <c r="Q19" s="79"/>
      <c r="R19" s="79">
        <f t="shared" si="3"/>
        <v>0</v>
      </c>
      <c r="S19" s="80">
        <v>2460</v>
      </c>
      <c r="T19" s="782">
        <f t="shared" si="4"/>
        <v>0</v>
      </c>
      <c r="U19" s="787">
        <v>0</v>
      </c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/>
      <c r="AH19" s="499"/>
      <c r="AI19" s="552"/>
      <c r="AJ19" s="481"/>
      <c r="AK19" s="192"/>
      <c r="AL19" s="187"/>
      <c r="AM19" s="460">
        <f t="shared" si="0"/>
        <v>4480</v>
      </c>
      <c r="AN19" s="193">
        <v>4770</v>
      </c>
      <c r="AO19" s="194">
        <v>0</v>
      </c>
      <c r="AP19" s="33">
        <f t="shared" si="1"/>
        <v>48.432432432432435</v>
      </c>
      <c r="AQ19" s="323">
        <f t="shared" si="2"/>
        <v>4770</v>
      </c>
    </row>
    <row r="20" spans="2:43" ht="26.25" customHeight="1" thickBot="1" x14ac:dyDescent="0.25">
      <c r="B20" s="179" t="s">
        <v>53</v>
      </c>
      <c r="C20" s="82">
        <f t="shared" ref="C20:AO20" si="5">SUM(C8:C19)</f>
        <v>560</v>
      </c>
      <c r="D20" s="82"/>
      <c r="E20" s="83">
        <f t="shared" si="5"/>
        <v>0</v>
      </c>
      <c r="F20" s="83">
        <f t="shared" si="5"/>
        <v>8920</v>
      </c>
      <c r="G20" s="83">
        <f t="shared" si="5"/>
        <v>0</v>
      </c>
      <c r="H20" s="83">
        <f t="shared" si="5"/>
        <v>17390</v>
      </c>
      <c r="I20" s="195">
        <f t="shared" si="5"/>
        <v>0</v>
      </c>
      <c r="J20" s="83">
        <f t="shared" si="5"/>
        <v>0</v>
      </c>
      <c r="K20" s="328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1470</v>
      </c>
      <c r="O20" s="328">
        <f t="shared" si="5"/>
        <v>0</v>
      </c>
      <c r="P20" s="83">
        <f t="shared" si="5"/>
        <v>8780</v>
      </c>
      <c r="Q20" s="83">
        <f t="shared" si="5"/>
        <v>0</v>
      </c>
      <c r="R20" s="83">
        <f t="shared" si="5"/>
        <v>0</v>
      </c>
      <c r="S20" s="84">
        <f t="shared" si="5"/>
        <v>32000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69120</v>
      </c>
      <c r="AN20" s="198">
        <f t="shared" si="5"/>
        <v>89290</v>
      </c>
      <c r="AO20" s="199">
        <f t="shared" si="5"/>
        <v>0</v>
      </c>
      <c r="AP20" s="37">
        <f t="shared" si="1"/>
        <v>43.633608989331485</v>
      </c>
      <c r="AQ20" s="200">
        <f t="shared" si="2"/>
        <v>89290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2023-MONASTERO DI LANZO.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85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Foglio2!D25</f>
        <v>0</v>
      </c>
      <c r="D29" s="340"/>
      <c r="E29" s="215">
        <f>Foglio2!E25</f>
        <v>42.384065909430923</v>
      </c>
      <c r="F29" s="215">
        <f>Foglio2!F25</f>
        <v>9.8609263329709442</v>
      </c>
      <c r="G29" s="329">
        <f>Foglio2!G25</f>
        <v>0</v>
      </c>
      <c r="H29" s="329">
        <f>Foglio2!H25</f>
        <v>4.1489072389091364</v>
      </c>
      <c r="I29" s="329">
        <f>Foglio2!I25</f>
        <v>0</v>
      </c>
      <c r="J29" s="277">
        <f>Foglio2!J25</f>
        <v>0</v>
      </c>
      <c r="K29" s="215">
        <f>Foglio2!K25</f>
        <v>5.8847932738088646</v>
      </c>
      <c r="L29" s="215">
        <f>Foglio2!L25</f>
        <v>5.4234803965717724</v>
      </c>
      <c r="M29" s="215">
        <f>Foglio2!M25</f>
        <v>48.890148152835259</v>
      </c>
      <c r="N29" s="215">
        <f>Foglio2!N25</f>
        <v>0</v>
      </c>
      <c r="O29" s="215">
        <f>Foglio2!O25</f>
        <v>0</v>
      </c>
      <c r="P29" s="329">
        <f>Foglio2!P25</f>
        <v>0</v>
      </c>
      <c r="Q29" s="329">
        <f>Foglio2!Q25</f>
        <v>0</v>
      </c>
      <c r="R29" s="215">
        <f t="shared" ref="R29:R34" si="6">SUM(AF29:AI29)</f>
        <v>13.280197157914602</v>
      </c>
      <c r="S29" s="619">
        <f>Foglio2!T25</f>
        <v>81.224166901565383</v>
      </c>
      <c r="T29" s="842">
        <f t="shared" ref="T29:T34" si="7">SUM(V29:AE29)</f>
        <v>6.9420316383620708</v>
      </c>
      <c r="U29" s="437">
        <f>Foglio2!V25</f>
        <v>47.64727934802184</v>
      </c>
      <c r="V29" s="844">
        <f>Foglio2!W25</f>
        <v>0</v>
      </c>
      <c r="W29" s="489">
        <f>Foglio2!X25</f>
        <v>0.29217451777090769</v>
      </c>
      <c r="X29" s="489">
        <f>Foglio2!Y25</f>
        <v>0.4612256175503518</v>
      </c>
      <c r="Y29" s="489">
        <f>Foglio2!Z25</f>
        <v>6.4659427875035133E-2</v>
      </c>
      <c r="Z29" s="489">
        <f>Foglio2!AA25</f>
        <v>0.55148122020272872</v>
      </c>
      <c r="AA29" s="489">
        <f>Foglio2!AB25</f>
        <v>2.4772734200129856</v>
      </c>
      <c r="AB29" s="489">
        <f>Foglio2!AC25</f>
        <v>0.30500169172182562</v>
      </c>
      <c r="AC29" s="489">
        <f>Foglio2!AD25</f>
        <v>0.14421117562052368</v>
      </c>
      <c r="AD29" s="489">
        <f>Foglio2!AE25</f>
        <v>0.78010159946398649</v>
      </c>
      <c r="AE29" s="845">
        <f>Foglio2!AF25</f>
        <v>1.8659029681437262</v>
      </c>
      <c r="AF29" s="434">
        <f>Foglio2!AG25</f>
        <v>4.1497798357765454</v>
      </c>
      <c r="AG29" s="215">
        <f>Foglio2!AH25</f>
        <v>6.2712082532599851</v>
      </c>
      <c r="AH29" s="215">
        <f>Foglio2!AI25</f>
        <v>2.766422935310207</v>
      </c>
      <c r="AI29" s="619">
        <f>Foglio2!AJ25</f>
        <v>9.2786133567864179E-2</v>
      </c>
      <c r="AJ29" s="606"/>
      <c r="AK29" s="753"/>
      <c r="AL29" s="847"/>
      <c r="AM29" s="55">
        <f t="shared" ref="AM29:AM41" si="8">SUM(C29:S29)+T29+U29+AJ29+AK29+AL29</f>
        <v>265.68599635039084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42.384065909430923</v>
      </c>
      <c r="F30" s="434">
        <f t="shared" si="12"/>
        <v>9.8609263329709442</v>
      </c>
      <c r="G30" s="340">
        <f t="shared" si="12"/>
        <v>0</v>
      </c>
      <c r="H30" s="340">
        <f t="shared" si="12"/>
        <v>4.1489072389091364</v>
      </c>
      <c r="I30" s="340">
        <f t="shared" si="12"/>
        <v>0</v>
      </c>
      <c r="J30" s="19">
        <f t="shared" si="12"/>
        <v>0</v>
      </c>
      <c r="K30" s="434">
        <f t="shared" si="12"/>
        <v>5.8847932738088646</v>
      </c>
      <c r="L30" s="434">
        <f t="shared" si="12"/>
        <v>5.4234803965717724</v>
      </c>
      <c r="M30" s="434">
        <f t="shared" si="12"/>
        <v>48.890148152835259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13.280197157914602</v>
      </c>
      <c r="S30" s="437">
        <f t="shared" ref="S30:S35" si="13">S29</f>
        <v>81.224166901565383</v>
      </c>
      <c r="T30" s="842">
        <f t="shared" si="7"/>
        <v>6.9420316383620708</v>
      </c>
      <c r="U30" s="437">
        <f t="shared" ref="U30:AI32" si="14">U29</f>
        <v>47.64727934802184</v>
      </c>
      <c r="V30" s="844">
        <f t="shared" si="14"/>
        <v>0</v>
      </c>
      <c r="W30" s="433">
        <f t="shared" si="14"/>
        <v>0.29217451777090769</v>
      </c>
      <c r="X30" s="433">
        <f t="shared" si="14"/>
        <v>0.4612256175503518</v>
      </c>
      <c r="Y30" s="433">
        <f t="shared" si="14"/>
        <v>6.4659427875035133E-2</v>
      </c>
      <c r="Z30" s="433">
        <f t="shared" si="14"/>
        <v>0.55148122020272872</v>
      </c>
      <c r="AA30" s="433">
        <f t="shared" si="14"/>
        <v>2.4772734200129856</v>
      </c>
      <c r="AB30" s="433">
        <f t="shared" si="14"/>
        <v>0.30500169172182562</v>
      </c>
      <c r="AC30" s="433">
        <f t="shared" si="14"/>
        <v>0.14421117562052368</v>
      </c>
      <c r="AD30" s="433">
        <f t="shared" si="14"/>
        <v>0.78010159946398649</v>
      </c>
      <c r="AE30" s="846">
        <f t="shared" si="14"/>
        <v>1.8659029681437262</v>
      </c>
      <c r="AF30" s="434">
        <f t="shared" si="14"/>
        <v>4.1497798357765454</v>
      </c>
      <c r="AG30" s="434">
        <f t="shared" si="14"/>
        <v>6.2712082532599851</v>
      </c>
      <c r="AH30" s="434">
        <f t="shared" si="14"/>
        <v>2.766422935310207</v>
      </c>
      <c r="AI30" s="437">
        <f t="shared" si="14"/>
        <v>9.2786133567864179E-2</v>
      </c>
      <c r="AJ30" s="606"/>
      <c r="AK30" s="753"/>
      <c r="AL30" s="847"/>
      <c r="AM30" s="55">
        <f t="shared" si="8"/>
        <v>265.68599635039084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42.384065909430923</v>
      </c>
      <c r="F31" s="434">
        <f t="shared" si="12"/>
        <v>9.8609263329709442</v>
      </c>
      <c r="G31" s="340">
        <f t="shared" si="12"/>
        <v>0</v>
      </c>
      <c r="H31" s="340">
        <f t="shared" si="12"/>
        <v>4.1489072389091364</v>
      </c>
      <c r="I31" s="340">
        <f t="shared" si="12"/>
        <v>0</v>
      </c>
      <c r="J31" s="19">
        <f t="shared" si="12"/>
        <v>0</v>
      </c>
      <c r="K31" s="434">
        <f t="shared" si="12"/>
        <v>5.8847932738088646</v>
      </c>
      <c r="L31" s="434">
        <f t="shared" si="12"/>
        <v>5.4234803965717724</v>
      </c>
      <c r="M31" s="434">
        <f t="shared" si="12"/>
        <v>48.890148152835259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13.280197157914602</v>
      </c>
      <c r="S31" s="437">
        <f t="shared" si="13"/>
        <v>81.224166901565383</v>
      </c>
      <c r="T31" s="842">
        <f t="shared" si="7"/>
        <v>6.9420316383620708</v>
      </c>
      <c r="U31" s="437">
        <f t="shared" si="14"/>
        <v>47.64727934802184</v>
      </c>
      <c r="V31" s="844">
        <f t="shared" si="14"/>
        <v>0</v>
      </c>
      <c r="W31" s="433">
        <f t="shared" si="14"/>
        <v>0.29217451777090769</v>
      </c>
      <c r="X31" s="433">
        <f t="shared" si="14"/>
        <v>0.4612256175503518</v>
      </c>
      <c r="Y31" s="433">
        <f t="shared" si="14"/>
        <v>6.4659427875035133E-2</v>
      </c>
      <c r="Z31" s="433">
        <f t="shared" si="14"/>
        <v>0.55148122020272872</v>
      </c>
      <c r="AA31" s="433">
        <f t="shared" si="14"/>
        <v>2.4772734200129856</v>
      </c>
      <c r="AB31" s="433">
        <f t="shared" si="14"/>
        <v>0.30500169172182562</v>
      </c>
      <c r="AC31" s="433">
        <f t="shared" si="14"/>
        <v>0.14421117562052368</v>
      </c>
      <c r="AD31" s="433">
        <f t="shared" si="14"/>
        <v>0.78010159946398649</v>
      </c>
      <c r="AE31" s="846">
        <f t="shared" si="14"/>
        <v>1.8659029681437262</v>
      </c>
      <c r="AF31" s="434">
        <f t="shared" si="14"/>
        <v>4.1497798357765454</v>
      </c>
      <c r="AG31" s="434">
        <f t="shared" si="14"/>
        <v>6.2712082532599851</v>
      </c>
      <c r="AH31" s="434">
        <f t="shared" si="14"/>
        <v>2.766422935310207</v>
      </c>
      <c r="AI31" s="437">
        <f t="shared" si="14"/>
        <v>9.2786133567864179E-2</v>
      </c>
      <c r="AJ31" s="606"/>
      <c r="AK31" s="753"/>
      <c r="AL31" s="847"/>
      <c r="AM31" s="55">
        <f t="shared" si="8"/>
        <v>265.68599635039084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42.384065909430923</v>
      </c>
      <c r="F32" s="434">
        <f t="shared" si="12"/>
        <v>9.8609263329709442</v>
      </c>
      <c r="G32" s="340">
        <f t="shared" si="12"/>
        <v>0</v>
      </c>
      <c r="H32" s="340">
        <f t="shared" si="12"/>
        <v>4.1489072389091364</v>
      </c>
      <c r="I32" s="340">
        <f t="shared" si="12"/>
        <v>0</v>
      </c>
      <c r="J32" s="19">
        <f t="shared" si="12"/>
        <v>0</v>
      </c>
      <c r="K32" s="434">
        <f t="shared" si="12"/>
        <v>5.8847932738088646</v>
      </c>
      <c r="L32" s="434">
        <f t="shared" si="12"/>
        <v>5.4234803965717724</v>
      </c>
      <c r="M32" s="434">
        <f t="shared" si="12"/>
        <v>48.890148152835259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13.280197157914602</v>
      </c>
      <c r="S32" s="437">
        <f t="shared" si="13"/>
        <v>81.224166901565383</v>
      </c>
      <c r="T32" s="842">
        <f t="shared" si="7"/>
        <v>6.9420316383620708</v>
      </c>
      <c r="U32" s="437">
        <f t="shared" si="14"/>
        <v>47.64727934802184</v>
      </c>
      <c r="V32" s="844">
        <f t="shared" si="14"/>
        <v>0</v>
      </c>
      <c r="W32" s="433">
        <f t="shared" si="14"/>
        <v>0.29217451777090769</v>
      </c>
      <c r="X32" s="433">
        <f t="shared" si="14"/>
        <v>0.4612256175503518</v>
      </c>
      <c r="Y32" s="433">
        <f t="shared" si="14"/>
        <v>6.4659427875035133E-2</v>
      </c>
      <c r="Z32" s="433">
        <f t="shared" si="14"/>
        <v>0.55148122020272872</v>
      </c>
      <c r="AA32" s="433">
        <f t="shared" si="14"/>
        <v>2.4772734200129856</v>
      </c>
      <c r="AB32" s="433">
        <f t="shared" si="14"/>
        <v>0.30500169172182562</v>
      </c>
      <c r="AC32" s="433">
        <f t="shared" si="14"/>
        <v>0.14421117562052368</v>
      </c>
      <c r="AD32" s="433">
        <f t="shared" si="14"/>
        <v>0.78010159946398649</v>
      </c>
      <c r="AE32" s="846">
        <f t="shared" si="14"/>
        <v>1.8659029681437262</v>
      </c>
      <c r="AF32" s="434">
        <f t="shared" si="14"/>
        <v>4.1497798357765454</v>
      </c>
      <c r="AG32" s="434">
        <f t="shared" si="14"/>
        <v>6.2712082532599851</v>
      </c>
      <c r="AH32" s="434">
        <f t="shared" si="14"/>
        <v>2.766422935310207</v>
      </c>
      <c r="AI32" s="437">
        <f t="shared" si="14"/>
        <v>9.2786133567864179E-2</v>
      </c>
      <c r="AJ32" s="606"/>
      <c r="AK32" s="753"/>
      <c r="AL32" s="847"/>
      <c r="AM32" s="55">
        <f t="shared" si="8"/>
        <v>265.68599635039084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42.384065909430923</v>
      </c>
      <c r="F33" s="434">
        <f t="shared" si="15"/>
        <v>9.8609263329709442</v>
      </c>
      <c r="G33" s="340">
        <f t="shared" si="15"/>
        <v>0</v>
      </c>
      <c r="H33" s="340">
        <f t="shared" si="15"/>
        <v>4.1489072389091364</v>
      </c>
      <c r="I33" s="340">
        <f t="shared" si="15"/>
        <v>0</v>
      </c>
      <c r="J33" s="19">
        <f t="shared" si="15"/>
        <v>0</v>
      </c>
      <c r="K33" s="434">
        <f t="shared" si="15"/>
        <v>5.8847932738088646</v>
      </c>
      <c r="L33" s="434">
        <f t="shared" si="15"/>
        <v>5.4234803965717724</v>
      </c>
      <c r="M33" s="434">
        <f t="shared" si="15"/>
        <v>48.890148152835259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13.280197157914602</v>
      </c>
      <c r="S33" s="437">
        <f t="shared" si="13"/>
        <v>81.224166901565383</v>
      </c>
      <c r="T33" s="842">
        <f t="shared" si="7"/>
        <v>6.9420316383620708</v>
      </c>
      <c r="U33" s="437">
        <f t="shared" ref="U33:AI33" si="16">U32</f>
        <v>47.64727934802184</v>
      </c>
      <c r="V33" s="844">
        <f t="shared" si="16"/>
        <v>0</v>
      </c>
      <c r="W33" s="433">
        <f t="shared" si="16"/>
        <v>0.29217451777090769</v>
      </c>
      <c r="X33" s="433">
        <f t="shared" si="16"/>
        <v>0.4612256175503518</v>
      </c>
      <c r="Y33" s="433">
        <f t="shared" si="16"/>
        <v>6.4659427875035133E-2</v>
      </c>
      <c r="Z33" s="433">
        <f t="shared" si="16"/>
        <v>0.55148122020272872</v>
      </c>
      <c r="AA33" s="433">
        <f t="shared" si="16"/>
        <v>2.4772734200129856</v>
      </c>
      <c r="AB33" s="433">
        <f t="shared" si="16"/>
        <v>0.30500169172182562</v>
      </c>
      <c r="AC33" s="433">
        <f t="shared" si="16"/>
        <v>0.14421117562052368</v>
      </c>
      <c r="AD33" s="433">
        <f t="shared" si="16"/>
        <v>0.78010159946398649</v>
      </c>
      <c r="AE33" s="846">
        <f t="shared" si="16"/>
        <v>1.8659029681437262</v>
      </c>
      <c r="AF33" s="434">
        <f t="shared" si="16"/>
        <v>4.1497798357765454</v>
      </c>
      <c r="AG33" s="434">
        <f t="shared" si="16"/>
        <v>6.2712082532599851</v>
      </c>
      <c r="AH33" s="434">
        <f t="shared" si="16"/>
        <v>2.766422935310207</v>
      </c>
      <c r="AI33" s="437">
        <f t="shared" si="16"/>
        <v>9.2786133567864179E-2</v>
      </c>
      <c r="AJ33" s="606"/>
      <c r="AK33" s="753"/>
      <c r="AL33" s="847"/>
      <c r="AM33" s="55">
        <f t="shared" si="8"/>
        <v>265.68599635039084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42.384065909430923</v>
      </c>
      <c r="F34" s="434">
        <f t="shared" si="17"/>
        <v>9.8609263329709442</v>
      </c>
      <c r="G34" s="340">
        <f t="shared" si="17"/>
        <v>0</v>
      </c>
      <c r="H34" s="340">
        <f t="shared" si="17"/>
        <v>4.1489072389091364</v>
      </c>
      <c r="I34" s="340">
        <f t="shared" si="17"/>
        <v>0</v>
      </c>
      <c r="J34" s="19">
        <f t="shared" si="17"/>
        <v>0</v>
      </c>
      <c r="K34" s="434">
        <f t="shared" si="17"/>
        <v>5.8847932738088646</v>
      </c>
      <c r="L34" s="434">
        <f t="shared" si="17"/>
        <v>5.4234803965717724</v>
      </c>
      <c r="M34" s="434">
        <f t="shared" si="17"/>
        <v>48.890148152835259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13.280197157914602</v>
      </c>
      <c r="S34" s="437">
        <f t="shared" si="13"/>
        <v>81.224166901565383</v>
      </c>
      <c r="T34" s="842">
        <f t="shared" si="7"/>
        <v>6.9420316383620708</v>
      </c>
      <c r="U34" s="437">
        <f t="shared" ref="U34:AI38" si="18">U33</f>
        <v>47.64727934802184</v>
      </c>
      <c r="V34" s="844">
        <f t="shared" si="18"/>
        <v>0</v>
      </c>
      <c r="W34" s="433">
        <f t="shared" si="18"/>
        <v>0.29217451777090769</v>
      </c>
      <c r="X34" s="433">
        <f t="shared" si="18"/>
        <v>0.4612256175503518</v>
      </c>
      <c r="Y34" s="433">
        <f t="shared" si="18"/>
        <v>6.4659427875035133E-2</v>
      </c>
      <c r="Z34" s="433">
        <f t="shared" si="18"/>
        <v>0.55148122020272872</v>
      </c>
      <c r="AA34" s="433">
        <f t="shared" si="18"/>
        <v>2.4772734200129856</v>
      </c>
      <c r="AB34" s="433">
        <f t="shared" si="18"/>
        <v>0.30500169172182562</v>
      </c>
      <c r="AC34" s="433">
        <f t="shared" si="18"/>
        <v>0.14421117562052368</v>
      </c>
      <c r="AD34" s="433">
        <f t="shared" si="18"/>
        <v>0.78010159946398649</v>
      </c>
      <c r="AE34" s="846">
        <f t="shared" si="18"/>
        <v>1.8659029681437262</v>
      </c>
      <c r="AF34" s="434">
        <f t="shared" si="18"/>
        <v>4.1497798357765454</v>
      </c>
      <c r="AG34" s="434">
        <f t="shared" si="18"/>
        <v>6.2712082532599851</v>
      </c>
      <c r="AH34" s="434">
        <f t="shared" si="18"/>
        <v>2.766422935310207</v>
      </c>
      <c r="AI34" s="437">
        <f t="shared" si="18"/>
        <v>9.2786133567864179E-2</v>
      </c>
      <c r="AJ34" s="606"/>
      <c r="AK34" s="753"/>
      <c r="AL34" s="847"/>
      <c r="AM34" s="55">
        <f t="shared" si="8"/>
        <v>265.68599635039084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42.384065909430923</v>
      </c>
      <c r="F35" s="434">
        <f t="shared" si="17"/>
        <v>9.8609263329709442</v>
      </c>
      <c r="G35" s="340">
        <f t="shared" si="17"/>
        <v>0</v>
      </c>
      <c r="H35" s="340">
        <f t="shared" si="17"/>
        <v>4.1489072389091364</v>
      </c>
      <c r="I35" s="340">
        <f t="shared" si="17"/>
        <v>0</v>
      </c>
      <c r="J35" s="19">
        <f t="shared" si="17"/>
        <v>0</v>
      </c>
      <c r="K35" s="434">
        <f t="shared" si="17"/>
        <v>5.8847932738088646</v>
      </c>
      <c r="L35" s="434">
        <f t="shared" si="17"/>
        <v>5.4234803965717724</v>
      </c>
      <c r="M35" s="434">
        <f t="shared" si="17"/>
        <v>48.890148152835259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13.280197157914602</v>
      </c>
      <c r="S35" s="437">
        <f t="shared" si="13"/>
        <v>81.224166901565383</v>
      </c>
      <c r="T35" s="842">
        <f t="shared" ref="T35:T40" si="20">SUM(V35:AE35)</f>
        <v>6.9420316383620708</v>
      </c>
      <c r="U35" s="437">
        <f t="shared" si="18"/>
        <v>47.64727934802184</v>
      </c>
      <c r="V35" s="844">
        <f t="shared" si="18"/>
        <v>0</v>
      </c>
      <c r="W35" s="433">
        <f t="shared" si="18"/>
        <v>0.29217451777090769</v>
      </c>
      <c r="X35" s="433">
        <f t="shared" si="18"/>
        <v>0.4612256175503518</v>
      </c>
      <c r="Y35" s="433">
        <f t="shared" si="18"/>
        <v>6.4659427875035133E-2</v>
      </c>
      <c r="Z35" s="433">
        <f t="shared" si="18"/>
        <v>0.55148122020272872</v>
      </c>
      <c r="AA35" s="433">
        <f t="shared" si="18"/>
        <v>2.4772734200129856</v>
      </c>
      <c r="AB35" s="433">
        <f t="shared" si="18"/>
        <v>0.30500169172182562</v>
      </c>
      <c r="AC35" s="433">
        <f t="shared" si="18"/>
        <v>0.14421117562052368</v>
      </c>
      <c r="AD35" s="433">
        <f t="shared" si="18"/>
        <v>0.78010159946398649</v>
      </c>
      <c r="AE35" s="846">
        <f t="shared" si="18"/>
        <v>1.8659029681437262</v>
      </c>
      <c r="AF35" s="434">
        <f t="shared" si="18"/>
        <v>4.1497798357765454</v>
      </c>
      <c r="AG35" s="434">
        <f t="shared" si="18"/>
        <v>6.2712082532599851</v>
      </c>
      <c r="AH35" s="434">
        <f t="shared" si="18"/>
        <v>2.766422935310207</v>
      </c>
      <c r="AI35" s="437">
        <f t="shared" si="18"/>
        <v>9.2786133567864179E-2</v>
      </c>
      <c r="AJ35" s="606"/>
      <c r="AK35" s="753"/>
      <c r="AL35" s="847"/>
      <c r="AM35" s="55">
        <f t="shared" si="8"/>
        <v>265.68599635039084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42.384065909430923</v>
      </c>
      <c r="F36" s="434">
        <f t="shared" si="17"/>
        <v>9.8609263329709442</v>
      </c>
      <c r="G36" s="340">
        <f t="shared" si="17"/>
        <v>0</v>
      </c>
      <c r="H36" s="340">
        <f t="shared" si="17"/>
        <v>4.1489072389091364</v>
      </c>
      <c r="I36" s="340">
        <f t="shared" si="17"/>
        <v>0</v>
      </c>
      <c r="J36" s="19">
        <f t="shared" si="17"/>
        <v>0</v>
      </c>
      <c r="K36" s="434">
        <f t="shared" si="17"/>
        <v>5.8847932738088646</v>
      </c>
      <c r="L36" s="434">
        <f t="shared" si="17"/>
        <v>5.4234803965717724</v>
      </c>
      <c r="M36" s="434">
        <f t="shared" si="17"/>
        <v>48.890148152835259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13.280197157914602</v>
      </c>
      <c r="S36" s="437">
        <f>S35</f>
        <v>81.224166901565383</v>
      </c>
      <c r="T36" s="842">
        <f t="shared" si="20"/>
        <v>6.9420316383620708</v>
      </c>
      <c r="U36" s="437">
        <f t="shared" si="18"/>
        <v>47.64727934802184</v>
      </c>
      <c r="V36" s="844">
        <f t="shared" si="18"/>
        <v>0</v>
      </c>
      <c r="W36" s="433">
        <f t="shared" si="18"/>
        <v>0.29217451777090769</v>
      </c>
      <c r="X36" s="433">
        <f t="shared" si="18"/>
        <v>0.4612256175503518</v>
      </c>
      <c r="Y36" s="433">
        <f t="shared" si="18"/>
        <v>6.4659427875035133E-2</v>
      </c>
      <c r="Z36" s="433">
        <f t="shared" si="18"/>
        <v>0.55148122020272872</v>
      </c>
      <c r="AA36" s="433">
        <f t="shared" si="18"/>
        <v>2.4772734200129856</v>
      </c>
      <c r="AB36" s="433">
        <f t="shared" si="18"/>
        <v>0.30500169172182562</v>
      </c>
      <c r="AC36" s="433">
        <f t="shared" si="18"/>
        <v>0.14421117562052368</v>
      </c>
      <c r="AD36" s="433">
        <f t="shared" si="18"/>
        <v>0.78010159946398649</v>
      </c>
      <c r="AE36" s="846">
        <f t="shared" si="18"/>
        <v>1.8659029681437262</v>
      </c>
      <c r="AF36" s="434">
        <f t="shared" si="18"/>
        <v>4.1497798357765454</v>
      </c>
      <c r="AG36" s="434">
        <f t="shared" si="18"/>
        <v>6.2712082532599851</v>
      </c>
      <c r="AH36" s="434">
        <f t="shared" si="18"/>
        <v>2.766422935310207</v>
      </c>
      <c r="AI36" s="437">
        <f t="shared" si="18"/>
        <v>9.2786133567864179E-2</v>
      </c>
      <c r="AJ36" s="606"/>
      <c r="AK36" s="753"/>
      <c r="AL36" s="847"/>
      <c r="AM36" s="55">
        <f t="shared" si="8"/>
        <v>265.68599635039084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42.384065909430923</v>
      </c>
      <c r="F37" s="434">
        <f t="shared" si="17"/>
        <v>9.8609263329709442</v>
      </c>
      <c r="G37" s="340">
        <f t="shared" si="17"/>
        <v>0</v>
      </c>
      <c r="H37" s="340">
        <f t="shared" si="17"/>
        <v>4.1489072389091364</v>
      </c>
      <c r="I37" s="340">
        <f t="shared" si="17"/>
        <v>0</v>
      </c>
      <c r="J37" s="19">
        <f t="shared" si="17"/>
        <v>0</v>
      </c>
      <c r="K37" s="434">
        <f t="shared" si="17"/>
        <v>5.8847932738088646</v>
      </c>
      <c r="L37" s="434">
        <f t="shared" si="17"/>
        <v>5.4234803965717724</v>
      </c>
      <c r="M37" s="434">
        <f t="shared" si="17"/>
        <v>48.890148152835259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13.280197157914602</v>
      </c>
      <c r="S37" s="437">
        <f>S36</f>
        <v>81.224166901565383</v>
      </c>
      <c r="T37" s="842">
        <f t="shared" si="20"/>
        <v>6.9420316383620708</v>
      </c>
      <c r="U37" s="437">
        <f t="shared" si="18"/>
        <v>47.64727934802184</v>
      </c>
      <c r="V37" s="844">
        <f t="shared" si="18"/>
        <v>0</v>
      </c>
      <c r="W37" s="433">
        <f t="shared" si="18"/>
        <v>0.29217451777090769</v>
      </c>
      <c r="X37" s="433">
        <f t="shared" si="18"/>
        <v>0.4612256175503518</v>
      </c>
      <c r="Y37" s="433">
        <f t="shared" si="18"/>
        <v>6.4659427875035133E-2</v>
      </c>
      <c r="Z37" s="433">
        <f t="shared" si="18"/>
        <v>0.55148122020272872</v>
      </c>
      <c r="AA37" s="433">
        <f t="shared" si="18"/>
        <v>2.4772734200129856</v>
      </c>
      <c r="AB37" s="433">
        <f t="shared" si="18"/>
        <v>0.30500169172182562</v>
      </c>
      <c r="AC37" s="433">
        <f t="shared" si="18"/>
        <v>0.14421117562052368</v>
      </c>
      <c r="AD37" s="433">
        <f t="shared" si="18"/>
        <v>0.78010159946398649</v>
      </c>
      <c r="AE37" s="846">
        <f t="shared" si="18"/>
        <v>1.8659029681437262</v>
      </c>
      <c r="AF37" s="434">
        <f t="shared" si="18"/>
        <v>4.1497798357765454</v>
      </c>
      <c r="AG37" s="434">
        <f t="shared" si="18"/>
        <v>6.2712082532599851</v>
      </c>
      <c r="AH37" s="434">
        <f t="shared" si="18"/>
        <v>2.766422935310207</v>
      </c>
      <c r="AI37" s="437">
        <f t="shared" si="18"/>
        <v>9.2786133567864179E-2</v>
      </c>
      <c r="AJ37" s="606"/>
      <c r="AK37" s="753"/>
      <c r="AL37" s="847"/>
      <c r="AM37" s="55">
        <f t="shared" si="8"/>
        <v>265.68599635039084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42.384065909430923</v>
      </c>
      <c r="F38" s="434">
        <f t="shared" si="17"/>
        <v>9.8609263329709442</v>
      </c>
      <c r="G38" s="340">
        <f t="shared" si="17"/>
        <v>0</v>
      </c>
      <c r="H38" s="340">
        <f t="shared" si="17"/>
        <v>4.1489072389091364</v>
      </c>
      <c r="I38" s="340">
        <f t="shared" si="17"/>
        <v>0</v>
      </c>
      <c r="J38" s="19">
        <f t="shared" si="17"/>
        <v>0</v>
      </c>
      <c r="K38" s="434">
        <f t="shared" si="17"/>
        <v>5.8847932738088646</v>
      </c>
      <c r="L38" s="434">
        <f t="shared" si="17"/>
        <v>5.4234803965717724</v>
      </c>
      <c r="M38" s="434">
        <f t="shared" si="17"/>
        <v>48.890148152835259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13.280197157914602</v>
      </c>
      <c r="S38" s="437">
        <f>S37</f>
        <v>81.224166901565383</v>
      </c>
      <c r="T38" s="842">
        <f t="shared" si="20"/>
        <v>6.9420316383620708</v>
      </c>
      <c r="U38" s="437">
        <f t="shared" si="18"/>
        <v>47.64727934802184</v>
      </c>
      <c r="V38" s="844">
        <f t="shared" si="18"/>
        <v>0</v>
      </c>
      <c r="W38" s="433">
        <f t="shared" si="18"/>
        <v>0.29217451777090769</v>
      </c>
      <c r="X38" s="433">
        <f t="shared" si="18"/>
        <v>0.4612256175503518</v>
      </c>
      <c r="Y38" s="433">
        <f t="shared" si="18"/>
        <v>6.4659427875035133E-2</v>
      </c>
      <c r="Z38" s="433">
        <f t="shared" si="18"/>
        <v>0.55148122020272872</v>
      </c>
      <c r="AA38" s="433">
        <f t="shared" si="18"/>
        <v>2.4772734200129856</v>
      </c>
      <c r="AB38" s="433">
        <f t="shared" si="18"/>
        <v>0.30500169172182562</v>
      </c>
      <c r="AC38" s="433">
        <f t="shared" si="18"/>
        <v>0.14421117562052368</v>
      </c>
      <c r="AD38" s="433">
        <f t="shared" si="18"/>
        <v>0.78010159946398649</v>
      </c>
      <c r="AE38" s="846">
        <f t="shared" si="18"/>
        <v>1.8659029681437262</v>
      </c>
      <c r="AF38" s="434">
        <f t="shared" si="18"/>
        <v>4.1497798357765454</v>
      </c>
      <c r="AG38" s="434">
        <f t="shared" si="18"/>
        <v>6.2712082532599851</v>
      </c>
      <c r="AH38" s="434">
        <f t="shared" si="18"/>
        <v>2.766422935310207</v>
      </c>
      <c r="AI38" s="437">
        <f t="shared" si="18"/>
        <v>9.2786133567864179E-2</v>
      </c>
      <c r="AJ38" s="606"/>
      <c r="AK38" s="753"/>
      <c r="AL38" s="847"/>
      <c r="AM38" s="55">
        <f t="shared" si="8"/>
        <v>265.68599635039084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42.384065909430923</v>
      </c>
      <c r="F39" s="434">
        <f t="shared" si="21"/>
        <v>9.8609263329709442</v>
      </c>
      <c r="G39" s="340">
        <f t="shared" si="21"/>
        <v>0</v>
      </c>
      <c r="H39" s="340">
        <f t="shared" si="21"/>
        <v>4.1489072389091364</v>
      </c>
      <c r="I39" s="340">
        <f t="shared" si="21"/>
        <v>0</v>
      </c>
      <c r="J39" s="19">
        <f t="shared" si="21"/>
        <v>0</v>
      </c>
      <c r="K39" s="434">
        <f t="shared" si="21"/>
        <v>5.8847932738088646</v>
      </c>
      <c r="L39" s="434">
        <f t="shared" si="21"/>
        <v>5.4234803965717724</v>
      </c>
      <c r="M39" s="434">
        <f t="shared" si="21"/>
        <v>48.890148152835259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13.280197157914602</v>
      </c>
      <c r="S39" s="437">
        <f>S38</f>
        <v>81.224166901565383</v>
      </c>
      <c r="T39" s="842">
        <f t="shared" si="20"/>
        <v>6.9420316383620708</v>
      </c>
      <c r="U39" s="437">
        <f t="shared" ref="U39:AI39" si="22">U38</f>
        <v>47.64727934802184</v>
      </c>
      <c r="V39" s="844">
        <f t="shared" si="22"/>
        <v>0</v>
      </c>
      <c r="W39" s="433">
        <f t="shared" si="22"/>
        <v>0.29217451777090769</v>
      </c>
      <c r="X39" s="433">
        <f t="shared" si="22"/>
        <v>0.4612256175503518</v>
      </c>
      <c r="Y39" s="433">
        <f t="shared" si="22"/>
        <v>6.4659427875035133E-2</v>
      </c>
      <c r="Z39" s="433">
        <f t="shared" si="22"/>
        <v>0.55148122020272872</v>
      </c>
      <c r="AA39" s="433">
        <f t="shared" si="22"/>
        <v>2.4772734200129856</v>
      </c>
      <c r="AB39" s="433">
        <f t="shared" si="22"/>
        <v>0.30500169172182562</v>
      </c>
      <c r="AC39" s="433">
        <f t="shared" si="22"/>
        <v>0.14421117562052368</v>
      </c>
      <c r="AD39" s="433">
        <f t="shared" si="22"/>
        <v>0.78010159946398649</v>
      </c>
      <c r="AE39" s="846">
        <f t="shared" si="22"/>
        <v>1.8659029681437262</v>
      </c>
      <c r="AF39" s="434">
        <f t="shared" si="22"/>
        <v>4.1497798357765454</v>
      </c>
      <c r="AG39" s="434">
        <f t="shared" si="22"/>
        <v>6.2712082532599851</v>
      </c>
      <c r="AH39" s="434">
        <f t="shared" si="22"/>
        <v>2.766422935310207</v>
      </c>
      <c r="AI39" s="437">
        <f t="shared" si="22"/>
        <v>9.2786133567864179E-2</v>
      </c>
      <c r="AJ39" s="606"/>
      <c r="AK39" s="753"/>
      <c r="AL39" s="847"/>
      <c r="AM39" s="55">
        <f t="shared" si="8"/>
        <v>265.68599635039084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42.384065909430923</v>
      </c>
      <c r="F40" s="434">
        <f t="shared" si="23"/>
        <v>9.8609263329709442</v>
      </c>
      <c r="G40" s="340">
        <f t="shared" si="23"/>
        <v>0</v>
      </c>
      <c r="H40" s="340">
        <f t="shared" si="23"/>
        <v>4.1489072389091364</v>
      </c>
      <c r="I40" s="340">
        <f t="shared" si="23"/>
        <v>0</v>
      </c>
      <c r="J40" s="19">
        <f t="shared" si="23"/>
        <v>0</v>
      </c>
      <c r="K40" s="434">
        <f t="shared" si="23"/>
        <v>5.8847932738088646</v>
      </c>
      <c r="L40" s="434">
        <f t="shared" si="23"/>
        <v>5.4234803965717724</v>
      </c>
      <c r="M40" s="434">
        <f t="shared" si="23"/>
        <v>48.890148152835259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13.280197157914602</v>
      </c>
      <c r="S40" s="437">
        <f>S39</f>
        <v>81.224166901565383</v>
      </c>
      <c r="T40" s="842">
        <f t="shared" si="20"/>
        <v>6.9420316383620708</v>
      </c>
      <c r="U40" s="437">
        <f t="shared" ref="U40:AI40" si="24">U39</f>
        <v>47.64727934802184</v>
      </c>
      <c r="V40" s="844">
        <f t="shared" si="24"/>
        <v>0</v>
      </c>
      <c r="W40" s="433">
        <f t="shared" si="24"/>
        <v>0.29217451777090769</v>
      </c>
      <c r="X40" s="433">
        <f t="shared" si="24"/>
        <v>0.4612256175503518</v>
      </c>
      <c r="Y40" s="433">
        <f t="shared" si="24"/>
        <v>6.4659427875035133E-2</v>
      </c>
      <c r="Z40" s="433">
        <f t="shared" si="24"/>
        <v>0.55148122020272872</v>
      </c>
      <c r="AA40" s="433">
        <f t="shared" si="24"/>
        <v>2.4772734200129856</v>
      </c>
      <c r="AB40" s="433">
        <f t="shared" si="24"/>
        <v>0.30500169172182562</v>
      </c>
      <c r="AC40" s="433">
        <f t="shared" si="24"/>
        <v>0.14421117562052368</v>
      </c>
      <c r="AD40" s="433">
        <f t="shared" si="24"/>
        <v>0.78010159946398649</v>
      </c>
      <c r="AE40" s="846">
        <f t="shared" si="24"/>
        <v>1.8659029681437262</v>
      </c>
      <c r="AF40" s="434">
        <f t="shared" si="24"/>
        <v>4.1497798357765454</v>
      </c>
      <c r="AG40" s="434">
        <f t="shared" si="24"/>
        <v>6.2712082532599851</v>
      </c>
      <c r="AH40" s="434">
        <f t="shared" si="24"/>
        <v>2.766422935310207</v>
      </c>
      <c r="AI40" s="437">
        <f t="shared" si="24"/>
        <v>9.2786133567864179E-2</v>
      </c>
      <c r="AJ40" s="606"/>
      <c r="AK40" s="753"/>
      <c r="AL40" s="847"/>
      <c r="AM40" s="55">
        <f t="shared" si="8"/>
        <v>265.68599635039084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508.60879091317116</v>
      </c>
      <c r="F41" s="115">
        <f t="shared" si="25"/>
        <v>118.33111599565136</v>
      </c>
      <c r="G41" s="435">
        <f t="shared" si="25"/>
        <v>0</v>
      </c>
      <c r="H41" s="191">
        <f t="shared" si="25"/>
        <v>49.786886866909647</v>
      </c>
      <c r="I41" s="191">
        <f t="shared" si="25"/>
        <v>0</v>
      </c>
      <c r="J41" s="195">
        <f>SUM(J29:J40)</f>
        <v>0</v>
      </c>
      <c r="K41" s="115">
        <f t="shared" si="25"/>
        <v>70.617519285706393</v>
      </c>
      <c r="L41" s="115">
        <f t="shared" si="25"/>
        <v>65.081764758861283</v>
      </c>
      <c r="M41" s="115">
        <f t="shared" si="25"/>
        <v>586.68177783402314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159.36236589497526</v>
      </c>
      <c r="S41" s="118">
        <f t="shared" si="25"/>
        <v>974.69000281878436</v>
      </c>
      <c r="T41" s="843">
        <f>SUM(T29:T40)</f>
        <v>83.304379660344821</v>
      </c>
      <c r="U41" s="841">
        <f t="shared" si="25"/>
        <v>571.76735217626197</v>
      </c>
      <c r="V41" s="706">
        <f t="shared" si="25"/>
        <v>0</v>
      </c>
      <c r="W41" s="119">
        <f t="shared" si="25"/>
        <v>3.5060942132508921</v>
      </c>
      <c r="X41" s="119">
        <f t="shared" si="25"/>
        <v>5.5347074106042227</v>
      </c>
      <c r="Y41" s="119">
        <f t="shared" si="25"/>
        <v>0.77591313450042143</v>
      </c>
      <c r="Z41" s="119">
        <f t="shared" si="25"/>
        <v>6.617774642432745</v>
      </c>
      <c r="AA41" s="119">
        <f t="shared" si="25"/>
        <v>29.72728104015582</v>
      </c>
      <c r="AB41" s="119">
        <f t="shared" si="25"/>
        <v>3.6600203006619068</v>
      </c>
      <c r="AC41" s="119">
        <f t="shared" si="25"/>
        <v>1.7305341074462846</v>
      </c>
      <c r="AD41" s="119">
        <f t="shared" si="25"/>
        <v>9.3612191935678357</v>
      </c>
      <c r="AE41" s="121">
        <f t="shared" si="25"/>
        <v>22.390835617724708</v>
      </c>
      <c r="AF41" s="183">
        <f t="shared" si="25"/>
        <v>49.797358029318531</v>
      </c>
      <c r="AG41" s="120">
        <f t="shared" si="25"/>
        <v>75.254499039119821</v>
      </c>
      <c r="AH41" s="120">
        <f t="shared" si="25"/>
        <v>33.197075223722486</v>
      </c>
      <c r="AI41" s="183">
        <f t="shared" si="25"/>
        <v>1.1134336028143699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3188.2319562046896</v>
      </c>
      <c r="AN41" s="122">
        <f>SUM(AN29:AN40)</f>
        <v>0</v>
      </c>
      <c r="AO41" s="123">
        <f>SUM(AO29:AO40)</f>
        <v>0</v>
      </c>
      <c r="AP41" s="68">
        <f t="shared" si="9"/>
        <v>99.999999999999986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2023-MONASTERO DI LANZO.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85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3.25" customHeight="1" thickBot="1" x14ac:dyDescent="0.3">
      <c r="B50" s="216" t="s">
        <v>41</v>
      </c>
      <c r="C50" s="263"/>
      <c r="D50" s="605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 t="shared" ref="AP50:AP56" si="26">(AM50*100)/(AM50+AQ50)</f>
        <v>#DIV/0!</v>
      </c>
      <c r="AQ50" s="59">
        <f t="shared" ref="AQ50:AQ57" si="27">AN50+AO50</f>
        <v>0</v>
      </c>
    </row>
    <row r="51" spans="2:43" ht="26.25" customHeight="1" thickBot="1" x14ac:dyDescent="0.3">
      <c r="B51" s="16" t="s">
        <v>42</v>
      </c>
      <c r="C51" s="217"/>
      <c r="D51" s="340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8">SUM(AF51:AI51)</f>
        <v>0</v>
      </c>
      <c r="S51" s="220"/>
      <c r="T51" s="315">
        <f t="shared" ref="T51:T61" si="29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 t="shared" ref="AM51:AM60" si="30">SUM(C51:U51)</f>
        <v>0</v>
      </c>
      <c r="AN51" s="56"/>
      <c r="AO51" s="57"/>
      <c r="AP51" s="58" t="e">
        <f t="shared" si="26"/>
        <v>#DIV/0!</v>
      </c>
      <c r="AQ51" s="59">
        <f t="shared" si="27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8"/>
        <v>0</v>
      </c>
      <c r="S52" s="220"/>
      <c r="T52" s="315">
        <f t="shared" si="29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si="30"/>
        <v>0</v>
      </c>
      <c r="AN52" s="56"/>
      <c r="AO52" s="57"/>
      <c r="AP52" s="58" t="e">
        <f t="shared" si="26"/>
        <v>#DIV/0!</v>
      </c>
      <c r="AQ52" s="59">
        <f t="shared" si="27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8"/>
        <v>0</v>
      </c>
      <c r="S53" s="220"/>
      <c r="T53" s="315">
        <f t="shared" si="29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30"/>
        <v>0</v>
      </c>
      <c r="AN53" s="56"/>
      <c r="AO53" s="57"/>
      <c r="AP53" s="58" t="e">
        <f t="shared" si="26"/>
        <v>#DIV/0!</v>
      </c>
      <c r="AQ53" s="59">
        <f t="shared" si="27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8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30"/>
        <v>0</v>
      </c>
      <c r="AN54" s="56"/>
      <c r="AO54" s="57"/>
      <c r="AP54" s="58" t="e">
        <f t="shared" si="26"/>
        <v>#DIV/0!</v>
      </c>
      <c r="AQ54" s="59">
        <f t="shared" si="27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8"/>
        <v>0</v>
      </c>
      <c r="S55" s="220"/>
      <c r="T55" s="315">
        <f t="shared" si="29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30"/>
        <v>0</v>
      </c>
      <c r="AN55" s="61"/>
      <c r="AO55" s="62"/>
      <c r="AP55" s="63" t="e">
        <f t="shared" si="26"/>
        <v>#DIV/0!</v>
      </c>
      <c r="AQ55" s="64">
        <f t="shared" si="27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8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30"/>
        <v>0</v>
      </c>
      <c r="AN56" s="56"/>
      <c r="AO56" s="57"/>
      <c r="AP56" s="58" t="e">
        <f t="shared" si="26"/>
        <v>#DIV/0!</v>
      </c>
      <c r="AQ56" s="59">
        <f t="shared" si="27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8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30"/>
        <v>0</v>
      </c>
      <c r="AN57" s="56"/>
      <c r="AO57" s="57"/>
      <c r="AP57" s="58" t="e">
        <f t="shared" ref="AP57:AP62" si="31">(AM57*100)/(AM57+AQ57)</f>
        <v>#DIV/0!</v>
      </c>
      <c r="AQ57" s="59">
        <f t="shared" si="27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8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30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8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30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8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 t="shared" si="30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12565</v>
      </c>
      <c r="L61" s="307"/>
      <c r="M61" s="309"/>
      <c r="N61" s="307"/>
      <c r="O61" s="307"/>
      <c r="P61" s="330"/>
      <c r="Q61" s="330"/>
      <c r="R61" s="304">
        <f t="shared" si="28"/>
        <v>320</v>
      </c>
      <c r="S61" s="310"/>
      <c r="T61" s="315">
        <f t="shared" si="29"/>
        <v>650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650</v>
      </c>
      <c r="AE61" s="311">
        <v>0</v>
      </c>
      <c r="AF61" s="504"/>
      <c r="AG61" s="504">
        <v>320</v>
      </c>
      <c r="AH61" s="504"/>
      <c r="AI61" s="504"/>
      <c r="AJ61" s="312"/>
      <c r="AK61" s="313"/>
      <c r="AL61" s="314"/>
      <c r="AM61" s="55">
        <f>SUM(C61:U61)</f>
        <v>13535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12565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320</v>
      </c>
      <c r="S62" s="116">
        <f>SUM(S50:S61)</f>
        <v>0</v>
      </c>
      <c r="T62" s="117">
        <f>SUM(T50:T61)</f>
        <v>650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650</v>
      </c>
      <c r="AE62" s="184">
        <f t="shared" si="33"/>
        <v>0</v>
      </c>
      <c r="AF62" s="184">
        <f t="shared" si="33"/>
        <v>0</v>
      </c>
      <c r="AG62" s="184">
        <f t="shared" si="33"/>
        <v>320</v>
      </c>
      <c r="AH62" s="184">
        <f t="shared" si="33"/>
        <v>0</v>
      </c>
      <c r="AI62" s="184">
        <f t="shared" si="33"/>
        <v>0</v>
      </c>
      <c r="AJ62" s="184">
        <f t="shared" si="33"/>
        <v>0</v>
      </c>
      <c r="AK62" s="120">
        <f t="shared" si="33"/>
        <v>0</v>
      </c>
      <c r="AL62" s="121">
        <f t="shared" si="33"/>
        <v>0</v>
      </c>
      <c r="AM62" s="67">
        <f>SUM(C62:U62)</f>
        <v>13535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/>
      <c r="E63" s="41">
        <v>0.83473379629629629</v>
      </c>
      <c r="F63" s="41" t="s">
        <v>55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57</v>
      </c>
      <c r="M63" s="41">
        <v>0.83446759259259251</v>
      </c>
      <c r="N63" s="41">
        <v>0.83415509259259257</v>
      </c>
      <c r="O63" s="41" t="s">
        <v>58</v>
      </c>
      <c r="P63" s="41" t="s">
        <v>214</v>
      </c>
      <c r="Q63" s="41">
        <v>0.6257638888888889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2023-MONASTERO DI LANZO.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85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2.5" customHeight="1" x14ac:dyDescent="0.2">
      <c r="B72" s="150" t="s">
        <v>41</v>
      </c>
      <c r="C72" s="261">
        <f t="shared" ref="C72:C83" si="34">C29+C8+C50</f>
        <v>180</v>
      </c>
      <c r="D72" s="261"/>
      <c r="E72" s="79">
        <f t="shared" ref="E72:Q72" si="35">E29+E8+E50</f>
        <v>42.384065909430923</v>
      </c>
      <c r="F72" s="524">
        <f t="shared" si="35"/>
        <v>929.86092633297096</v>
      </c>
      <c r="G72" s="524">
        <f t="shared" si="35"/>
        <v>0</v>
      </c>
      <c r="H72" s="524">
        <f t="shared" si="35"/>
        <v>1464.148907238909</v>
      </c>
      <c r="I72" s="524">
        <f t="shared" si="35"/>
        <v>0</v>
      </c>
      <c r="J72" s="524">
        <f t="shared" si="35"/>
        <v>0</v>
      </c>
      <c r="K72" s="524">
        <f t="shared" si="35"/>
        <v>5.8847932738088646</v>
      </c>
      <c r="L72" s="524">
        <f t="shared" si="35"/>
        <v>5.4234803965717724</v>
      </c>
      <c r="M72" s="524">
        <f t="shared" si="35"/>
        <v>48.890148152835259</v>
      </c>
      <c r="N72" s="524">
        <f t="shared" si="35"/>
        <v>90</v>
      </c>
      <c r="O72" s="524">
        <f t="shared" si="35"/>
        <v>0</v>
      </c>
      <c r="P72" s="524">
        <f t="shared" si="35"/>
        <v>1120</v>
      </c>
      <c r="Q72" s="524">
        <f t="shared" si="35"/>
        <v>0</v>
      </c>
      <c r="R72" s="524">
        <f>SUM(AF72:AI72)</f>
        <v>13.280197157914602</v>
      </c>
      <c r="S72" s="665">
        <f t="shared" ref="S72:S83" si="36">S29+S8+S50</f>
        <v>2281.2241669015652</v>
      </c>
      <c r="T72" s="867">
        <f>SUM(V72:AE72)</f>
        <v>6.9420316383620708</v>
      </c>
      <c r="U72" s="864">
        <f t="shared" ref="U72:AL72" si="37">U29+U8+U50</f>
        <v>47.64727934802184</v>
      </c>
      <c r="V72" s="860">
        <f t="shared" si="37"/>
        <v>0</v>
      </c>
      <c r="W72" s="666">
        <f t="shared" si="37"/>
        <v>0.29217451777090769</v>
      </c>
      <c r="X72" s="666">
        <f t="shared" si="37"/>
        <v>0.4612256175503518</v>
      </c>
      <c r="Y72" s="666">
        <f t="shared" si="37"/>
        <v>6.4659427875035133E-2</v>
      </c>
      <c r="Z72" s="666">
        <f t="shared" si="37"/>
        <v>0.55148122020272872</v>
      </c>
      <c r="AA72" s="666">
        <f t="shared" si="37"/>
        <v>2.4772734200129856</v>
      </c>
      <c r="AB72" s="666">
        <f t="shared" si="37"/>
        <v>0.30500169172182562</v>
      </c>
      <c r="AC72" s="666">
        <f t="shared" si="37"/>
        <v>0.14421117562052368</v>
      </c>
      <c r="AD72" s="666">
        <f t="shared" si="37"/>
        <v>0.78010159946398649</v>
      </c>
      <c r="AE72" s="861">
        <f t="shared" si="37"/>
        <v>1.8659029681437262</v>
      </c>
      <c r="AF72" s="855">
        <f t="shared" si="37"/>
        <v>4.1497798357765454</v>
      </c>
      <c r="AG72" s="688">
        <f t="shared" si="37"/>
        <v>6.2712082532599851</v>
      </c>
      <c r="AH72" s="688">
        <f t="shared" si="37"/>
        <v>2.766422935310207</v>
      </c>
      <c r="AI72" s="689">
        <f t="shared" si="37"/>
        <v>9.2786133567864179E-2</v>
      </c>
      <c r="AJ72" s="667">
        <f t="shared" si="37"/>
        <v>0</v>
      </c>
      <c r="AK72" s="851">
        <f t="shared" si="37"/>
        <v>0</v>
      </c>
      <c r="AL72" s="853">
        <f t="shared" si="37"/>
        <v>0</v>
      </c>
      <c r="AM72" s="100">
        <f t="shared" ref="AM72:AM84" si="38">SUM(C72:S72)+T72+U72+AJ72+AK72+AL72</f>
        <v>6235.6859963503903</v>
      </c>
      <c r="AN72" s="668">
        <f t="shared" ref="AN72:AO83" si="39">AN8</f>
        <v>8970</v>
      </c>
      <c r="AO72" s="669">
        <f t="shared" si="39"/>
        <v>0</v>
      </c>
      <c r="AP72" s="690">
        <f t="shared" ref="AP72:AP84" si="40">(AM72*100)/(AM72+AQ72)</f>
        <v>41.008909416168763</v>
      </c>
      <c r="AQ72" s="691">
        <f t="shared" ref="AQ72:AQ84" si="41">AN72+AO72</f>
        <v>8970</v>
      </c>
    </row>
    <row r="73" spans="2:43" ht="26.25" customHeight="1" x14ac:dyDescent="0.2">
      <c r="B73" s="151" t="s">
        <v>42</v>
      </c>
      <c r="C73" s="17">
        <f t="shared" si="34"/>
        <v>0</v>
      </c>
      <c r="D73" s="94"/>
      <c r="E73" s="18">
        <f t="shared" ref="E73:Q73" si="42">E30+E9+E51</f>
        <v>42.384065909430923</v>
      </c>
      <c r="F73" s="18">
        <f t="shared" si="42"/>
        <v>249.86092633297093</v>
      </c>
      <c r="G73" s="18">
        <f t="shared" si="42"/>
        <v>0</v>
      </c>
      <c r="H73" s="18">
        <f t="shared" si="42"/>
        <v>2284.148907238909</v>
      </c>
      <c r="I73" s="18">
        <f t="shared" si="42"/>
        <v>0</v>
      </c>
      <c r="J73" s="18">
        <f t="shared" si="42"/>
        <v>0</v>
      </c>
      <c r="K73" s="18">
        <f t="shared" si="42"/>
        <v>5.8847932738088646</v>
      </c>
      <c r="L73" s="18">
        <f t="shared" si="42"/>
        <v>5.4234803965717724</v>
      </c>
      <c r="M73" s="18">
        <f t="shared" si="42"/>
        <v>48.890148152835259</v>
      </c>
      <c r="N73" s="18">
        <f t="shared" si="42"/>
        <v>40</v>
      </c>
      <c r="O73" s="18">
        <f t="shared" si="42"/>
        <v>0</v>
      </c>
      <c r="P73" s="18">
        <f t="shared" si="42"/>
        <v>480</v>
      </c>
      <c r="Q73" s="18">
        <f t="shared" si="42"/>
        <v>0</v>
      </c>
      <c r="R73" s="18">
        <f t="shared" ref="R73:R83" si="43">R30+R9+R51</f>
        <v>13.280197157914602</v>
      </c>
      <c r="S73" s="20">
        <f t="shared" si="36"/>
        <v>2461.2241669015652</v>
      </c>
      <c r="T73" s="768">
        <f t="shared" ref="T73:T83" si="44">SUM(V73:AE73)</f>
        <v>6.9420316383620708</v>
      </c>
      <c r="U73" s="865">
        <f t="shared" ref="U73:AL73" si="45">U30+U9+U51</f>
        <v>47.64727934802184</v>
      </c>
      <c r="V73" s="775">
        <f t="shared" si="45"/>
        <v>0</v>
      </c>
      <c r="W73" s="76">
        <f t="shared" si="45"/>
        <v>0.29217451777090769</v>
      </c>
      <c r="X73" s="76">
        <f t="shared" si="45"/>
        <v>0.4612256175503518</v>
      </c>
      <c r="Y73" s="76">
        <f t="shared" si="45"/>
        <v>6.4659427875035133E-2</v>
      </c>
      <c r="Z73" s="76">
        <f t="shared" si="45"/>
        <v>0.55148122020272872</v>
      </c>
      <c r="AA73" s="76">
        <f t="shared" si="45"/>
        <v>2.4772734200129856</v>
      </c>
      <c r="AB73" s="76">
        <f t="shared" si="45"/>
        <v>0.30500169172182562</v>
      </c>
      <c r="AC73" s="76">
        <f t="shared" si="45"/>
        <v>0.14421117562052368</v>
      </c>
      <c r="AD73" s="76">
        <f t="shared" si="45"/>
        <v>0.78010159946398649</v>
      </c>
      <c r="AE73" s="765">
        <f t="shared" si="45"/>
        <v>1.8659029681437262</v>
      </c>
      <c r="AF73" s="856">
        <f t="shared" si="45"/>
        <v>4.1497798357765454</v>
      </c>
      <c r="AG73" s="500">
        <f t="shared" si="45"/>
        <v>6.2712082532599851</v>
      </c>
      <c r="AH73" s="500">
        <f t="shared" si="45"/>
        <v>2.766422935310207</v>
      </c>
      <c r="AI73" s="554">
        <f t="shared" si="45"/>
        <v>9.2786133567864179E-2</v>
      </c>
      <c r="AJ73" s="529">
        <f t="shared" si="45"/>
        <v>0</v>
      </c>
      <c r="AK73" s="793">
        <f t="shared" si="45"/>
        <v>0</v>
      </c>
      <c r="AL73" s="525">
        <f t="shared" si="45"/>
        <v>0</v>
      </c>
      <c r="AM73" s="22">
        <f t="shared" si="38"/>
        <v>5685.6859963503903</v>
      </c>
      <c r="AN73" s="102">
        <f t="shared" si="39"/>
        <v>6980</v>
      </c>
      <c r="AO73" s="24">
        <f t="shared" si="39"/>
        <v>0</v>
      </c>
      <c r="AP73" s="455">
        <f t="shared" si="40"/>
        <v>44.890470188418668</v>
      </c>
      <c r="AQ73" s="301">
        <f t="shared" si="41"/>
        <v>6980</v>
      </c>
    </row>
    <row r="74" spans="2:43" ht="26.25" customHeight="1" x14ac:dyDescent="0.2">
      <c r="B74" s="152" t="s">
        <v>43</v>
      </c>
      <c r="C74" s="17">
        <f t="shared" si="34"/>
        <v>0</v>
      </c>
      <c r="D74" s="94"/>
      <c r="E74" s="18">
        <f t="shared" ref="E74:Q74" si="46">E31+E10+E52</f>
        <v>42.384065909430923</v>
      </c>
      <c r="F74" s="18">
        <f t="shared" si="46"/>
        <v>2009.8609263329708</v>
      </c>
      <c r="G74" s="18">
        <f t="shared" si="46"/>
        <v>0</v>
      </c>
      <c r="H74" s="18">
        <f t="shared" si="46"/>
        <v>704.14890723890915</v>
      </c>
      <c r="I74" s="18">
        <f t="shared" si="46"/>
        <v>0</v>
      </c>
      <c r="J74" s="18">
        <f t="shared" si="46"/>
        <v>0</v>
      </c>
      <c r="K74" s="18">
        <f t="shared" si="46"/>
        <v>5.8847932738088646</v>
      </c>
      <c r="L74" s="18">
        <f t="shared" si="46"/>
        <v>5.4234803965717724</v>
      </c>
      <c r="M74" s="18">
        <f t="shared" si="46"/>
        <v>48.890148152835259</v>
      </c>
      <c r="N74" s="18">
        <f t="shared" si="46"/>
        <v>280</v>
      </c>
      <c r="O74" s="18">
        <f t="shared" si="46"/>
        <v>0</v>
      </c>
      <c r="P74" s="18">
        <f t="shared" si="46"/>
        <v>900</v>
      </c>
      <c r="Q74" s="18">
        <f t="shared" si="46"/>
        <v>0</v>
      </c>
      <c r="R74" s="18">
        <f t="shared" si="43"/>
        <v>13.280197157914602</v>
      </c>
      <c r="S74" s="20">
        <f t="shared" si="36"/>
        <v>1641.2241669015655</v>
      </c>
      <c r="T74" s="768">
        <f t="shared" si="44"/>
        <v>6.9420316383620708</v>
      </c>
      <c r="U74" s="865">
        <f t="shared" ref="U74:AL74" si="47">U31+U10+U52</f>
        <v>47.64727934802184</v>
      </c>
      <c r="V74" s="775">
        <f t="shared" si="47"/>
        <v>0</v>
      </c>
      <c r="W74" s="76">
        <f t="shared" si="47"/>
        <v>0.29217451777090769</v>
      </c>
      <c r="X74" s="76">
        <f t="shared" si="47"/>
        <v>0.4612256175503518</v>
      </c>
      <c r="Y74" s="76">
        <f t="shared" si="47"/>
        <v>6.4659427875035133E-2</v>
      </c>
      <c r="Z74" s="76">
        <f t="shared" si="47"/>
        <v>0.55148122020272872</v>
      </c>
      <c r="AA74" s="76">
        <f t="shared" si="47"/>
        <v>2.4772734200129856</v>
      </c>
      <c r="AB74" s="76">
        <f t="shared" si="47"/>
        <v>0.30500169172182562</v>
      </c>
      <c r="AC74" s="76">
        <f t="shared" si="47"/>
        <v>0.14421117562052368</v>
      </c>
      <c r="AD74" s="76">
        <f t="shared" si="47"/>
        <v>0.78010159946398649</v>
      </c>
      <c r="AE74" s="765">
        <f t="shared" si="47"/>
        <v>1.8659029681437262</v>
      </c>
      <c r="AF74" s="856">
        <f t="shared" si="47"/>
        <v>4.1497798357765454</v>
      </c>
      <c r="AG74" s="500">
        <f t="shared" si="47"/>
        <v>6.2712082532599851</v>
      </c>
      <c r="AH74" s="500">
        <f t="shared" si="47"/>
        <v>2.766422935310207</v>
      </c>
      <c r="AI74" s="554">
        <f t="shared" si="47"/>
        <v>9.2786133567864179E-2</v>
      </c>
      <c r="AJ74" s="529">
        <f t="shared" si="47"/>
        <v>0</v>
      </c>
      <c r="AK74" s="793">
        <f t="shared" si="47"/>
        <v>0</v>
      </c>
      <c r="AL74" s="525">
        <f t="shared" si="47"/>
        <v>0</v>
      </c>
      <c r="AM74" s="22">
        <f t="shared" si="38"/>
        <v>5705.6859963503903</v>
      </c>
      <c r="AN74" s="102">
        <f t="shared" si="39"/>
        <v>6660</v>
      </c>
      <c r="AO74" s="24">
        <f t="shared" si="39"/>
        <v>0</v>
      </c>
      <c r="AP74" s="455">
        <f t="shared" si="40"/>
        <v>46.141281591934053</v>
      </c>
      <c r="AQ74" s="301">
        <f t="shared" si="41"/>
        <v>6660</v>
      </c>
    </row>
    <row r="75" spans="2:43" ht="26.25" customHeight="1" x14ac:dyDescent="0.2">
      <c r="B75" s="152" t="s">
        <v>44</v>
      </c>
      <c r="C75" s="17">
        <f t="shared" si="34"/>
        <v>0</v>
      </c>
      <c r="D75" s="94"/>
      <c r="E75" s="18">
        <f t="shared" ref="E75:Q75" si="48">E32+E11+E53</f>
        <v>42.384065909430923</v>
      </c>
      <c r="F75" s="18">
        <f t="shared" si="48"/>
        <v>289.86092633297096</v>
      </c>
      <c r="G75" s="18">
        <f t="shared" si="48"/>
        <v>0</v>
      </c>
      <c r="H75" s="18">
        <f t="shared" si="48"/>
        <v>584.14890723890915</v>
      </c>
      <c r="I75" s="18">
        <f t="shared" si="48"/>
        <v>0</v>
      </c>
      <c r="J75" s="18">
        <f t="shared" si="48"/>
        <v>0</v>
      </c>
      <c r="K75" s="18">
        <f t="shared" si="48"/>
        <v>5.8847932738088646</v>
      </c>
      <c r="L75" s="18">
        <f t="shared" si="48"/>
        <v>5.4234803965717724</v>
      </c>
      <c r="M75" s="18">
        <f t="shared" si="48"/>
        <v>48.890148152835259</v>
      </c>
      <c r="N75" s="18">
        <f t="shared" si="48"/>
        <v>70</v>
      </c>
      <c r="O75" s="18">
        <f t="shared" si="48"/>
        <v>0</v>
      </c>
      <c r="P75" s="18">
        <f t="shared" si="48"/>
        <v>920</v>
      </c>
      <c r="Q75" s="18">
        <f t="shared" si="48"/>
        <v>0</v>
      </c>
      <c r="R75" s="18">
        <f t="shared" si="43"/>
        <v>13.280197157914602</v>
      </c>
      <c r="S75" s="20">
        <f t="shared" si="36"/>
        <v>5341.2241669015657</v>
      </c>
      <c r="T75" s="768">
        <f t="shared" si="44"/>
        <v>6.9420316383620708</v>
      </c>
      <c r="U75" s="865">
        <f t="shared" ref="U75:AL75" si="49">U32+U11+U53</f>
        <v>47.64727934802184</v>
      </c>
      <c r="V75" s="775">
        <f t="shared" si="49"/>
        <v>0</v>
      </c>
      <c r="W75" s="76">
        <f t="shared" si="49"/>
        <v>0.29217451777090769</v>
      </c>
      <c r="X75" s="76">
        <f t="shared" si="49"/>
        <v>0.4612256175503518</v>
      </c>
      <c r="Y75" s="76">
        <f t="shared" si="49"/>
        <v>6.4659427875035133E-2</v>
      </c>
      <c r="Z75" s="76">
        <f t="shared" si="49"/>
        <v>0.55148122020272872</v>
      </c>
      <c r="AA75" s="76">
        <f t="shared" si="49"/>
        <v>2.4772734200129856</v>
      </c>
      <c r="AB75" s="76">
        <f t="shared" si="49"/>
        <v>0.30500169172182562</v>
      </c>
      <c r="AC75" s="76">
        <f t="shared" si="49"/>
        <v>0.14421117562052368</v>
      </c>
      <c r="AD75" s="76">
        <f t="shared" si="49"/>
        <v>0.78010159946398649</v>
      </c>
      <c r="AE75" s="765">
        <f t="shared" si="49"/>
        <v>1.8659029681437262</v>
      </c>
      <c r="AF75" s="856">
        <f t="shared" si="49"/>
        <v>4.1497798357765454</v>
      </c>
      <c r="AG75" s="500">
        <f t="shared" si="49"/>
        <v>6.2712082532599851</v>
      </c>
      <c r="AH75" s="500">
        <f t="shared" si="49"/>
        <v>2.766422935310207</v>
      </c>
      <c r="AI75" s="554">
        <f t="shared" si="49"/>
        <v>9.2786133567864179E-2</v>
      </c>
      <c r="AJ75" s="529">
        <f t="shared" si="49"/>
        <v>0</v>
      </c>
      <c r="AK75" s="793">
        <f t="shared" si="49"/>
        <v>0</v>
      </c>
      <c r="AL75" s="525">
        <f t="shared" si="49"/>
        <v>0</v>
      </c>
      <c r="AM75" s="22">
        <f t="shared" si="38"/>
        <v>7375.6859963503912</v>
      </c>
      <c r="AN75" s="102">
        <f t="shared" si="39"/>
        <v>8470</v>
      </c>
      <c r="AO75" s="24">
        <f t="shared" si="39"/>
        <v>0</v>
      </c>
      <c r="AP75" s="455">
        <f t="shared" si="40"/>
        <v>46.546965515088289</v>
      </c>
      <c r="AQ75" s="301">
        <f t="shared" si="41"/>
        <v>8470</v>
      </c>
    </row>
    <row r="76" spans="2:43" ht="26.25" customHeight="1" x14ac:dyDescent="0.2">
      <c r="B76" s="153" t="s">
        <v>45</v>
      </c>
      <c r="C76" s="17">
        <f t="shared" si="34"/>
        <v>0</v>
      </c>
      <c r="D76" s="94"/>
      <c r="E76" s="18">
        <f t="shared" ref="E76:Q76" si="50">E33+E12+E54</f>
        <v>42.384065909430923</v>
      </c>
      <c r="F76" s="18">
        <f t="shared" si="50"/>
        <v>1089.8609263329708</v>
      </c>
      <c r="G76" s="18">
        <f t="shared" si="50"/>
        <v>0</v>
      </c>
      <c r="H76" s="18">
        <f t="shared" si="50"/>
        <v>2404.148907238909</v>
      </c>
      <c r="I76" s="18">
        <f t="shared" si="50"/>
        <v>0</v>
      </c>
      <c r="J76" s="18">
        <f t="shared" si="50"/>
        <v>0</v>
      </c>
      <c r="K76" s="18">
        <f t="shared" si="50"/>
        <v>5.8847932738088646</v>
      </c>
      <c r="L76" s="18">
        <f t="shared" si="50"/>
        <v>5.4234803965717724</v>
      </c>
      <c r="M76" s="18">
        <f t="shared" si="50"/>
        <v>48.890148152835259</v>
      </c>
      <c r="N76" s="18">
        <f t="shared" si="50"/>
        <v>160</v>
      </c>
      <c r="O76" s="18">
        <f t="shared" si="50"/>
        <v>0</v>
      </c>
      <c r="P76" s="18">
        <f t="shared" si="50"/>
        <v>1110</v>
      </c>
      <c r="Q76" s="18">
        <f t="shared" si="50"/>
        <v>0</v>
      </c>
      <c r="R76" s="18">
        <f t="shared" si="43"/>
        <v>13.280197157914602</v>
      </c>
      <c r="S76" s="20">
        <f t="shared" si="36"/>
        <v>2441.2241669015652</v>
      </c>
      <c r="T76" s="768">
        <f t="shared" si="44"/>
        <v>6.9420316383620708</v>
      </c>
      <c r="U76" s="865">
        <f t="shared" ref="U76:AL76" si="51">U33+U12+U54</f>
        <v>47.64727934802184</v>
      </c>
      <c r="V76" s="862">
        <f t="shared" si="51"/>
        <v>0</v>
      </c>
      <c r="W76" s="749">
        <f t="shared" si="51"/>
        <v>0.29217451777090769</v>
      </c>
      <c r="X76" s="749">
        <f t="shared" si="51"/>
        <v>0.4612256175503518</v>
      </c>
      <c r="Y76" s="749">
        <f t="shared" si="51"/>
        <v>6.4659427875035133E-2</v>
      </c>
      <c r="Z76" s="749">
        <f t="shared" si="51"/>
        <v>0.55148122020272872</v>
      </c>
      <c r="AA76" s="749">
        <f t="shared" si="51"/>
        <v>2.4772734200129856</v>
      </c>
      <c r="AB76" s="749">
        <f t="shared" si="51"/>
        <v>0.30500169172182562</v>
      </c>
      <c r="AC76" s="749">
        <f t="shared" si="51"/>
        <v>0.14421117562052368</v>
      </c>
      <c r="AD76" s="749">
        <f t="shared" si="51"/>
        <v>0.78010159946398649</v>
      </c>
      <c r="AE76" s="863">
        <f t="shared" si="51"/>
        <v>1.8659029681437262</v>
      </c>
      <c r="AF76" s="857">
        <f t="shared" si="51"/>
        <v>4.1497798357765454</v>
      </c>
      <c r="AG76" s="750">
        <f t="shared" si="51"/>
        <v>6.2712082532599851</v>
      </c>
      <c r="AH76" s="750">
        <f t="shared" si="51"/>
        <v>2.766422935310207</v>
      </c>
      <c r="AI76" s="751">
        <f t="shared" si="51"/>
        <v>9.2786133567864179E-2</v>
      </c>
      <c r="AJ76" s="752">
        <f t="shared" si="51"/>
        <v>0</v>
      </c>
      <c r="AK76" s="852">
        <f t="shared" si="51"/>
        <v>0</v>
      </c>
      <c r="AL76" s="854">
        <f t="shared" si="51"/>
        <v>0</v>
      </c>
      <c r="AM76" s="22">
        <f t="shared" si="38"/>
        <v>7375.6859963503894</v>
      </c>
      <c r="AN76" s="102">
        <f t="shared" si="39"/>
        <v>6910</v>
      </c>
      <c r="AO76" s="24">
        <f t="shared" si="39"/>
        <v>0</v>
      </c>
      <c r="AP76" s="455">
        <f t="shared" si="40"/>
        <v>51.629904214853113</v>
      </c>
      <c r="AQ76" s="301">
        <f t="shared" si="41"/>
        <v>6910</v>
      </c>
    </row>
    <row r="77" spans="2:43" ht="26.25" customHeight="1" x14ac:dyDescent="0.2">
      <c r="B77" s="151" t="s">
        <v>46</v>
      </c>
      <c r="C77" s="17">
        <f t="shared" si="34"/>
        <v>0</v>
      </c>
      <c r="D77" s="94"/>
      <c r="E77" s="18">
        <f t="shared" ref="E77:Q77" si="52">E34+E13+E55</f>
        <v>42.384065909430923</v>
      </c>
      <c r="F77" s="18">
        <f t="shared" si="52"/>
        <v>729.86092633297096</v>
      </c>
      <c r="G77" s="18">
        <f t="shared" si="52"/>
        <v>0</v>
      </c>
      <c r="H77" s="18">
        <f t="shared" si="52"/>
        <v>1484.148907238909</v>
      </c>
      <c r="I77" s="18">
        <f t="shared" si="52"/>
        <v>0</v>
      </c>
      <c r="J77" s="18">
        <f t="shared" si="52"/>
        <v>0</v>
      </c>
      <c r="K77" s="18">
        <f t="shared" si="52"/>
        <v>5.8847932738088646</v>
      </c>
      <c r="L77" s="18">
        <f t="shared" si="52"/>
        <v>5.4234803965717724</v>
      </c>
      <c r="M77" s="18">
        <f t="shared" si="52"/>
        <v>48.890148152835259</v>
      </c>
      <c r="N77" s="18">
        <f t="shared" si="52"/>
        <v>120</v>
      </c>
      <c r="O77" s="18">
        <f t="shared" si="52"/>
        <v>0</v>
      </c>
      <c r="P77" s="18">
        <f t="shared" si="52"/>
        <v>570</v>
      </c>
      <c r="Q77" s="18">
        <f t="shared" si="52"/>
        <v>0</v>
      </c>
      <c r="R77" s="18">
        <f t="shared" si="43"/>
        <v>13.280197157914602</v>
      </c>
      <c r="S77" s="20">
        <f t="shared" si="36"/>
        <v>4661.2241669015657</v>
      </c>
      <c r="T77" s="768">
        <f t="shared" si="44"/>
        <v>6.9420316383620708</v>
      </c>
      <c r="U77" s="865">
        <f t="shared" ref="U77:AL77" si="53">U34+U13+U55</f>
        <v>47.64727934802184</v>
      </c>
      <c r="V77" s="775">
        <f t="shared" si="53"/>
        <v>0</v>
      </c>
      <c r="W77" s="76">
        <f t="shared" si="53"/>
        <v>0.29217451777090769</v>
      </c>
      <c r="X77" s="76">
        <f t="shared" si="53"/>
        <v>0.4612256175503518</v>
      </c>
      <c r="Y77" s="76">
        <f t="shared" si="53"/>
        <v>6.4659427875035133E-2</v>
      </c>
      <c r="Z77" s="76">
        <f t="shared" si="53"/>
        <v>0.55148122020272872</v>
      </c>
      <c r="AA77" s="76">
        <f t="shared" si="53"/>
        <v>2.4772734200129856</v>
      </c>
      <c r="AB77" s="76">
        <f t="shared" si="53"/>
        <v>0.30500169172182562</v>
      </c>
      <c r="AC77" s="76">
        <f t="shared" si="53"/>
        <v>0.14421117562052368</v>
      </c>
      <c r="AD77" s="76">
        <f t="shared" si="53"/>
        <v>0.78010159946398649</v>
      </c>
      <c r="AE77" s="765">
        <f t="shared" si="53"/>
        <v>1.8659029681437262</v>
      </c>
      <c r="AF77" s="856">
        <f t="shared" si="53"/>
        <v>4.1497798357765454</v>
      </c>
      <c r="AG77" s="500">
        <f t="shared" si="53"/>
        <v>6.2712082532599851</v>
      </c>
      <c r="AH77" s="500">
        <f t="shared" si="53"/>
        <v>2.766422935310207</v>
      </c>
      <c r="AI77" s="554">
        <f t="shared" si="53"/>
        <v>9.2786133567864179E-2</v>
      </c>
      <c r="AJ77" s="529">
        <f t="shared" si="53"/>
        <v>0</v>
      </c>
      <c r="AK77" s="793">
        <f t="shared" si="53"/>
        <v>0</v>
      </c>
      <c r="AL77" s="525">
        <f t="shared" si="53"/>
        <v>0</v>
      </c>
      <c r="AM77" s="22">
        <f t="shared" si="38"/>
        <v>7735.6859963503912</v>
      </c>
      <c r="AN77" s="102">
        <f t="shared" si="39"/>
        <v>8560</v>
      </c>
      <c r="AO77" s="24">
        <f t="shared" si="39"/>
        <v>0</v>
      </c>
      <c r="AP77" s="455">
        <f t="shared" si="40"/>
        <v>47.470760040926706</v>
      </c>
      <c r="AQ77" s="301">
        <f t="shared" si="41"/>
        <v>8560</v>
      </c>
    </row>
    <row r="78" spans="2:43" ht="26.25" customHeight="1" x14ac:dyDescent="0.2">
      <c r="B78" s="152" t="s">
        <v>47</v>
      </c>
      <c r="C78" s="17">
        <f t="shared" si="34"/>
        <v>0</v>
      </c>
      <c r="D78" s="94"/>
      <c r="E78" s="18">
        <f t="shared" ref="E78:Q78" si="54">E35+E14+E56</f>
        <v>42.384065909430923</v>
      </c>
      <c r="F78" s="553">
        <f t="shared" si="54"/>
        <v>859.86092633297096</v>
      </c>
      <c r="G78" s="18">
        <f t="shared" si="54"/>
        <v>0</v>
      </c>
      <c r="H78" s="18">
        <f t="shared" si="54"/>
        <v>594.14890723890915</v>
      </c>
      <c r="I78" s="553">
        <f t="shared" si="54"/>
        <v>0</v>
      </c>
      <c r="J78" s="553">
        <f t="shared" si="54"/>
        <v>0</v>
      </c>
      <c r="K78" s="553">
        <f t="shared" si="54"/>
        <v>5.8847932738088646</v>
      </c>
      <c r="L78" s="553">
        <f t="shared" si="54"/>
        <v>5.4234803965717724</v>
      </c>
      <c r="M78" s="553">
        <f t="shared" si="54"/>
        <v>48.890148152835259</v>
      </c>
      <c r="N78" s="553">
        <f t="shared" si="54"/>
        <v>160</v>
      </c>
      <c r="O78" s="553">
        <f t="shared" si="54"/>
        <v>0</v>
      </c>
      <c r="P78" s="18">
        <f t="shared" si="54"/>
        <v>1250</v>
      </c>
      <c r="Q78" s="18">
        <f t="shared" si="54"/>
        <v>0</v>
      </c>
      <c r="R78" s="18">
        <f t="shared" si="43"/>
        <v>13.280197157914602</v>
      </c>
      <c r="S78" s="20">
        <f t="shared" si="36"/>
        <v>81.224166901565383</v>
      </c>
      <c r="T78" s="768">
        <f t="shared" si="44"/>
        <v>6.9420316383620708</v>
      </c>
      <c r="U78" s="865">
        <f t="shared" ref="U78:AL78" si="55">U35+U14+U56</f>
        <v>47.64727934802184</v>
      </c>
      <c r="V78" s="775">
        <f t="shared" si="55"/>
        <v>0</v>
      </c>
      <c r="W78" s="76">
        <f t="shared" si="55"/>
        <v>0.29217451777090769</v>
      </c>
      <c r="X78" s="76">
        <f t="shared" si="55"/>
        <v>0.4612256175503518</v>
      </c>
      <c r="Y78" s="76">
        <f t="shared" si="55"/>
        <v>6.4659427875035133E-2</v>
      </c>
      <c r="Z78" s="76">
        <f t="shared" si="55"/>
        <v>0.55148122020272872</v>
      </c>
      <c r="AA78" s="76">
        <f t="shared" si="55"/>
        <v>2.4772734200129856</v>
      </c>
      <c r="AB78" s="76">
        <f t="shared" si="55"/>
        <v>0.30500169172182562</v>
      </c>
      <c r="AC78" s="76">
        <f t="shared" si="55"/>
        <v>0.14421117562052368</v>
      </c>
      <c r="AD78" s="76">
        <f t="shared" si="55"/>
        <v>0.78010159946398649</v>
      </c>
      <c r="AE78" s="765">
        <f t="shared" si="55"/>
        <v>1.8659029681437262</v>
      </c>
      <c r="AF78" s="856">
        <f t="shared" si="55"/>
        <v>4.1497798357765454</v>
      </c>
      <c r="AG78" s="500">
        <f t="shared" si="55"/>
        <v>6.2712082532599851</v>
      </c>
      <c r="AH78" s="500">
        <f t="shared" si="55"/>
        <v>2.766422935310207</v>
      </c>
      <c r="AI78" s="554">
        <f t="shared" si="55"/>
        <v>9.2786133567864179E-2</v>
      </c>
      <c r="AJ78" s="529">
        <f t="shared" si="55"/>
        <v>0</v>
      </c>
      <c r="AK78" s="793">
        <f t="shared" si="55"/>
        <v>0</v>
      </c>
      <c r="AL78" s="525">
        <f t="shared" si="55"/>
        <v>0</v>
      </c>
      <c r="AM78" s="22">
        <f t="shared" si="38"/>
        <v>3115.6859963503912</v>
      </c>
      <c r="AN78" s="102">
        <f t="shared" si="39"/>
        <v>10290</v>
      </c>
      <c r="AO78" s="24">
        <f t="shared" si="39"/>
        <v>0</v>
      </c>
      <c r="AP78" s="455">
        <f t="shared" si="40"/>
        <v>23.241526000225694</v>
      </c>
      <c r="AQ78" s="301">
        <f t="shared" si="41"/>
        <v>10290</v>
      </c>
    </row>
    <row r="79" spans="2:43" ht="26.25" customHeight="1" x14ac:dyDescent="0.2">
      <c r="B79" s="151" t="s">
        <v>48</v>
      </c>
      <c r="C79" s="17">
        <f t="shared" si="34"/>
        <v>0</v>
      </c>
      <c r="D79" s="94"/>
      <c r="E79" s="18">
        <f t="shared" ref="E79:Q79" si="56">E36+E15+E57</f>
        <v>42.384065909430923</v>
      </c>
      <c r="F79" s="553">
        <f t="shared" si="56"/>
        <v>1049.8609263329708</v>
      </c>
      <c r="G79" s="18">
        <f t="shared" si="56"/>
        <v>0</v>
      </c>
      <c r="H79" s="18">
        <f t="shared" si="56"/>
        <v>2144.148907238909</v>
      </c>
      <c r="I79" s="553">
        <f t="shared" si="56"/>
        <v>0</v>
      </c>
      <c r="J79" s="553">
        <f t="shared" si="56"/>
        <v>0</v>
      </c>
      <c r="K79" s="553">
        <f t="shared" si="56"/>
        <v>5.8847932738088646</v>
      </c>
      <c r="L79" s="553">
        <f t="shared" si="56"/>
        <v>5.4234803965717724</v>
      </c>
      <c r="M79" s="553">
        <f t="shared" si="56"/>
        <v>48.890148152835259</v>
      </c>
      <c r="N79" s="553">
        <f t="shared" si="56"/>
        <v>70</v>
      </c>
      <c r="O79" s="553">
        <f t="shared" si="56"/>
        <v>0</v>
      </c>
      <c r="P79" s="18">
        <f t="shared" si="56"/>
        <v>1110</v>
      </c>
      <c r="Q79" s="18">
        <f t="shared" si="56"/>
        <v>0</v>
      </c>
      <c r="R79" s="18">
        <f t="shared" si="43"/>
        <v>13.280197157914602</v>
      </c>
      <c r="S79" s="20">
        <f t="shared" si="36"/>
        <v>6461.2241669015657</v>
      </c>
      <c r="T79" s="768">
        <f t="shared" si="44"/>
        <v>6.9420316383620708</v>
      </c>
      <c r="U79" s="865">
        <f t="shared" ref="U79:AL79" si="57">U36+U15+U57</f>
        <v>47.64727934802184</v>
      </c>
      <c r="V79" s="775">
        <f t="shared" si="57"/>
        <v>0</v>
      </c>
      <c r="W79" s="76">
        <f t="shared" si="57"/>
        <v>0.29217451777090769</v>
      </c>
      <c r="X79" s="76">
        <f t="shared" si="57"/>
        <v>0.4612256175503518</v>
      </c>
      <c r="Y79" s="76">
        <f t="shared" si="57"/>
        <v>6.4659427875035133E-2</v>
      </c>
      <c r="Z79" s="76">
        <f t="shared" si="57"/>
        <v>0.55148122020272872</v>
      </c>
      <c r="AA79" s="76">
        <f t="shared" si="57"/>
        <v>2.4772734200129856</v>
      </c>
      <c r="AB79" s="76">
        <f t="shared" si="57"/>
        <v>0.30500169172182562</v>
      </c>
      <c r="AC79" s="76">
        <f t="shared" si="57"/>
        <v>0.14421117562052368</v>
      </c>
      <c r="AD79" s="76">
        <f t="shared" si="57"/>
        <v>0.78010159946398649</v>
      </c>
      <c r="AE79" s="765">
        <f t="shared" si="57"/>
        <v>1.8659029681437262</v>
      </c>
      <c r="AF79" s="856">
        <f t="shared" si="57"/>
        <v>4.1497798357765454</v>
      </c>
      <c r="AG79" s="500">
        <f t="shared" si="57"/>
        <v>6.2712082532599851</v>
      </c>
      <c r="AH79" s="500">
        <f t="shared" si="57"/>
        <v>2.766422935310207</v>
      </c>
      <c r="AI79" s="554">
        <f t="shared" si="57"/>
        <v>9.2786133567864179E-2</v>
      </c>
      <c r="AJ79" s="529">
        <f t="shared" si="57"/>
        <v>0</v>
      </c>
      <c r="AK79" s="793">
        <f t="shared" si="57"/>
        <v>0</v>
      </c>
      <c r="AL79" s="525">
        <f t="shared" si="57"/>
        <v>0</v>
      </c>
      <c r="AM79" s="22">
        <f t="shared" si="38"/>
        <v>11005.68599635039</v>
      </c>
      <c r="AN79" s="102">
        <f t="shared" si="39"/>
        <v>5880</v>
      </c>
      <c r="AO79" s="24">
        <f t="shared" si="39"/>
        <v>0</v>
      </c>
      <c r="AP79" s="455">
        <f t="shared" si="40"/>
        <v>65.177606635164949</v>
      </c>
      <c r="AQ79" s="301">
        <f t="shared" si="41"/>
        <v>5880</v>
      </c>
    </row>
    <row r="80" spans="2:43" ht="26.25" customHeight="1" x14ac:dyDescent="0.2">
      <c r="B80" s="152" t="s">
        <v>49</v>
      </c>
      <c r="C80" s="17">
        <f t="shared" si="34"/>
        <v>0</v>
      </c>
      <c r="D80" s="94"/>
      <c r="E80" s="18">
        <f t="shared" ref="E80:Q80" si="58">E37+E16+E58</f>
        <v>42.384065909430923</v>
      </c>
      <c r="F80" s="553">
        <f t="shared" si="58"/>
        <v>689.86092633297096</v>
      </c>
      <c r="G80" s="18">
        <f t="shared" si="58"/>
        <v>0</v>
      </c>
      <c r="H80" s="18">
        <f t="shared" si="58"/>
        <v>3074.148907238909</v>
      </c>
      <c r="I80" s="553">
        <f t="shared" si="58"/>
        <v>0</v>
      </c>
      <c r="J80" s="553">
        <f t="shared" si="58"/>
        <v>0</v>
      </c>
      <c r="K80" s="553">
        <f t="shared" si="58"/>
        <v>5.8847932738088646</v>
      </c>
      <c r="L80" s="553">
        <f t="shared" si="58"/>
        <v>5.4234803965717724</v>
      </c>
      <c r="M80" s="553">
        <f t="shared" si="58"/>
        <v>48.890148152835259</v>
      </c>
      <c r="N80" s="553">
        <f t="shared" si="58"/>
        <v>0</v>
      </c>
      <c r="O80" s="553">
        <f t="shared" si="58"/>
        <v>0</v>
      </c>
      <c r="P80" s="18">
        <f t="shared" si="58"/>
        <v>570</v>
      </c>
      <c r="Q80" s="18">
        <f t="shared" si="58"/>
        <v>0</v>
      </c>
      <c r="R80" s="18">
        <f t="shared" si="43"/>
        <v>13.280197157914602</v>
      </c>
      <c r="S80" s="20">
        <f t="shared" si="36"/>
        <v>81.224166901565383</v>
      </c>
      <c r="T80" s="768">
        <f t="shared" si="44"/>
        <v>6.9420316383620708</v>
      </c>
      <c r="U80" s="865">
        <f t="shared" ref="U80:AL80" si="59">U37+U16+U58</f>
        <v>47.64727934802184</v>
      </c>
      <c r="V80" s="775">
        <f t="shared" si="59"/>
        <v>0</v>
      </c>
      <c r="W80" s="76">
        <f t="shared" si="59"/>
        <v>0.29217451777090769</v>
      </c>
      <c r="X80" s="76">
        <f t="shared" si="59"/>
        <v>0.4612256175503518</v>
      </c>
      <c r="Y80" s="76">
        <f t="shared" si="59"/>
        <v>6.4659427875035133E-2</v>
      </c>
      <c r="Z80" s="76">
        <f t="shared" si="59"/>
        <v>0.55148122020272872</v>
      </c>
      <c r="AA80" s="76">
        <f t="shared" si="59"/>
        <v>2.4772734200129856</v>
      </c>
      <c r="AB80" s="76">
        <f t="shared" si="59"/>
        <v>0.30500169172182562</v>
      </c>
      <c r="AC80" s="76">
        <f t="shared" si="59"/>
        <v>0.14421117562052368</v>
      </c>
      <c r="AD80" s="76">
        <f t="shared" si="59"/>
        <v>0.78010159946398649</v>
      </c>
      <c r="AE80" s="765">
        <f t="shared" si="59"/>
        <v>1.8659029681437262</v>
      </c>
      <c r="AF80" s="856">
        <f t="shared" si="59"/>
        <v>4.1497798357765454</v>
      </c>
      <c r="AG80" s="500">
        <f t="shared" si="59"/>
        <v>6.2712082532599851</v>
      </c>
      <c r="AH80" s="500">
        <f t="shared" si="59"/>
        <v>2.766422935310207</v>
      </c>
      <c r="AI80" s="554">
        <f t="shared" si="59"/>
        <v>9.2786133567864179E-2</v>
      </c>
      <c r="AJ80" s="529">
        <f t="shared" si="59"/>
        <v>0</v>
      </c>
      <c r="AK80" s="793">
        <f t="shared" si="59"/>
        <v>0</v>
      </c>
      <c r="AL80" s="525">
        <f t="shared" si="59"/>
        <v>0</v>
      </c>
      <c r="AM80" s="22">
        <f t="shared" si="38"/>
        <v>4585.6859963503903</v>
      </c>
      <c r="AN80" s="102">
        <f t="shared" si="39"/>
        <v>11040</v>
      </c>
      <c r="AO80" s="24">
        <f t="shared" si="39"/>
        <v>0</v>
      </c>
      <c r="AP80" s="455">
        <f t="shared" si="40"/>
        <v>29.347101928334187</v>
      </c>
      <c r="AQ80" s="301">
        <f>AN80+AO80</f>
        <v>11040</v>
      </c>
    </row>
    <row r="81" spans="2:43" ht="26.25" customHeight="1" x14ac:dyDescent="0.2">
      <c r="B81" s="152" t="s">
        <v>50</v>
      </c>
      <c r="C81" s="17">
        <f t="shared" si="34"/>
        <v>380</v>
      </c>
      <c r="D81" s="94"/>
      <c r="E81" s="18">
        <f t="shared" ref="E81:Q81" si="60">E38+E17+E59</f>
        <v>42.384065909430923</v>
      </c>
      <c r="F81" s="553">
        <f t="shared" si="60"/>
        <v>159.86092633297093</v>
      </c>
      <c r="G81" s="18">
        <f t="shared" si="60"/>
        <v>0</v>
      </c>
      <c r="H81" s="18">
        <f t="shared" si="60"/>
        <v>1054.148907238909</v>
      </c>
      <c r="I81" s="553">
        <f t="shared" si="60"/>
        <v>0</v>
      </c>
      <c r="J81" s="553">
        <f t="shared" si="60"/>
        <v>0</v>
      </c>
      <c r="K81" s="553">
        <f t="shared" si="60"/>
        <v>5.8847932738088646</v>
      </c>
      <c r="L81" s="553">
        <f t="shared" si="60"/>
        <v>5.4234803965717724</v>
      </c>
      <c r="M81" s="553">
        <f t="shared" si="60"/>
        <v>48.890148152835259</v>
      </c>
      <c r="N81" s="553">
        <f t="shared" si="60"/>
        <v>380</v>
      </c>
      <c r="O81" s="553">
        <f t="shared" si="60"/>
        <v>0</v>
      </c>
      <c r="P81" s="18">
        <f t="shared" si="60"/>
        <v>290</v>
      </c>
      <c r="Q81" s="18">
        <f t="shared" si="60"/>
        <v>0</v>
      </c>
      <c r="R81" s="18">
        <f t="shared" si="43"/>
        <v>13.280197157914602</v>
      </c>
      <c r="S81" s="20">
        <f t="shared" si="36"/>
        <v>2301.2241669015652</v>
      </c>
      <c r="T81" s="768">
        <f t="shared" si="44"/>
        <v>6.9420316383620708</v>
      </c>
      <c r="U81" s="865">
        <f t="shared" ref="U81:AL81" si="61">U38+U17+U59</f>
        <v>47.64727934802184</v>
      </c>
      <c r="V81" s="775">
        <f t="shared" si="61"/>
        <v>0</v>
      </c>
      <c r="W81" s="76">
        <f t="shared" si="61"/>
        <v>0.29217451777090769</v>
      </c>
      <c r="X81" s="76">
        <f t="shared" si="61"/>
        <v>0.4612256175503518</v>
      </c>
      <c r="Y81" s="76">
        <f t="shared" si="61"/>
        <v>6.4659427875035133E-2</v>
      </c>
      <c r="Z81" s="76">
        <f t="shared" si="61"/>
        <v>0.55148122020272872</v>
      </c>
      <c r="AA81" s="76">
        <f t="shared" si="61"/>
        <v>2.4772734200129856</v>
      </c>
      <c r="AB81" s="76">
        <f t="shared" si="61"/>
        <v>0.30500169172182562</v>
      </c>
      <c r="AC81" s="76">
        <f t="shared" si="61"/>
        <v>0.14421117562052368</v>
      </c>
      <c r="AD81" s="76">
        <f t="shared" si="61"/>
        <v>0.78010159946398649</v>
      </c>
      <c r="AE81" s="765">
        <f t="shared" si="61"/>
        <v>1.8659029681437262</v>
      </c>
      <c r="AF81" s="856">
        <f t="shared" si="61"/>
        <v>4.1497798357765454</v>
      </c>
      <c r="AG81" s="500">
        <f t="shared" si="61"/>
        <v>6.2712082532599851</v>
      </c>
      <c r="AH81" s="500">
        <f t="shared" si="61"/>
        <v>2.766422935310207</v>
      </c>
      <c r="AI81" s="554">
        <f t="shared" si="61"/>
        <v>9.2786133567864179E-2</v>
      </c>
      <c r="AJ81" s="529">
        <f t="shared" si="61"/>
        <v>0</v>
      </c>
      <c r="AK81" s="793">
        <f t="shared" si="61"/>
        <v>0</v>
      </c>
      <c r="AL81" s="525">
        <f t="shared" si="61"/>
        <v>0</v>
      </c>
      <c r="AM81" s="22">
        <f t="shared" si="38"/>
        <v>4735.6859963503903</v>
      </c>
      <c r="AN81" s="102">
        <f t="shared" si="39"/>
        <v>6940</v>
      </c>
      <c r="AO81" s="24">
        <f t="shared" si="39"/>
        <v>0</v>
      </c>
      <c r="AP81" s="455">
        <f t="shared" si="40"/>
        <v>40.560237726765529</v>
      </c>
      <c r="AQ81" s="301">
        <f t="shared" si="41"/>
        <v>6940</v>
      </c>
    </row>
    <row r="82" spans="2:43" ht="26.25" customHeight="1" x14ac:dyDescent="0.2">
      <c r="B82" s="151" t="s">
        <v>51</v>
      </c>
      <c r="C82" s="17">
        <f t="shared" si="34"/>
        <v>0</v>
      </c>
      <c r="D82" s="94"/>
      <c r="E82" s="18">
        <f t="shared" ref="E82:Q82" si="62">E39+E18+E60</f>
        <v>42.384065909430923</v>
      </c>
      <c r="F82" s="553">
        <f t="shared" si="62"/>
        <v>229.86092633297093</v>
      </c>
      <c r="G82" s="18">
        <f t="shared" si="62"/>
        <v>0</v>
      </c>
      <c r="H82" s="18">
        <f t="shared" si="62"/>
        <v>504.14890723890915</v>
      </c>
      <c r="I82" s="553">
        <f t="shared" si="62"/>
        <v>0</v>
      </c>
      <c r="J82" s="553">
        <f t="shared" si="62"/>
        <v>0</v>
      </c>
      <c r="K82" s="553">
        <f t="shared" si="62"/>
        <v>5.8847932738088646</v>
      </c>
      <c r="L82" s="553">
        <f t="shared" si="62"/>
        <v>5.4234803965717724</v>
      </c>
      <c r="M82" s="553">
        <f t="shared" si="62"/>
        <v>48.890148152835259</v>
      </c>
      <c r="N82" s="553">
        <f t="shared" si="62"/>
        <v>100</v>
      </c>
      <c r="O82" s="553">
        <f t="shared" si="62"/>
        <v>0</v>
      </c>
      <c r="P82" s="18">
        <f t="shared" si="62"/>
        <v>320</v>
      </c>
      <c r="Q82" s="18">
        <f t="shared" si="62"/>
        <v>0</v>
      </c>
      <c r="R82" s="18">
        <f t="shared" si="43"/>
        <v>13.280197157914602</v>
      </c>
      <c r="S82" s="20">
        <f t="shared" si="36"/>
        <v>2681.2241669015652</v>
      </c>
      <c r="T82" s="768">
        <f t="shared" si="44"/>
        <v>6.9420316383620708</v>
      </c>
      <c r="U82" s="865">
        <f t="shared" ref="U82:AL82" si="63">U39+U18+U60</f>
        <v>47.64727934802184</v>
      </c>
      <c r="V82" s="775">
        <f t="shared" si="63"/>
        <v>0</v>
      </c>
      <c r="W82" s="76">
        <f t="shared" si="63"/>
        <v>0.29217451777090769</v>
      </c>
      <c r="X82" s="76">
        <f t="shared" si="63"/>
        <v>0.4612256175503518</v>
      </c>
      <c r="Y82" s="76">
        <f t="shared" si="63"/>
        <v>6.4659427875035133E-2</v>
      </c>
      <c r="Z82" s="76">
        <f t="shared" si="63"/>
        <v>0.55148122020272872</v>
      </c>
      <c r="AA82" s="76">
        <f t="shared" si="63"/>
        <v>2.4772734200129856</v>
      </c>
      <c r="AB82" s="76">
        <f t="shared" si="63"/>
        <v>0.30500169172182562</v>
      </c>
      <c r="AC82" s="76">
        <f t="shared" si="63"/>
        <v>0.14421117562052368</v>
      </c>
      <c r="AD82" s="76">
        <f t="shared" si="63"/>
        <v>0.78010159946398649</v>
      </c>
      <c r="AE82" s="765">
        <f t="shared" si="63"/>
        <v>1.8659029681437262</v>
      </c>
      <c r="AF82" s="856">
        <f t="shared" si="63"/>
        <v>4.1497798357765454</v>
      </c>
      <c r="AG82" s="500">
        <f t="shared" si="63"/>
        <v>6.2712082532599851</v>
      </c>
      <c r="AH82" s="500">
        <f t="shared" si="63"/>
        <v>2.766422935310207</v>
      </c>
      <c r="AI82" s="554">
        <f t="shared" si="63"/>
        <v>9.2786133567864179E-2</v>
      </c>
      <c r="AJ82" s="529">
        <f t="shared" si="63"/>
        <v>0</v>
      </c>
      <c r="AK82" s="793">
        <f t="shared" si="63"/>
        <v>0</v>
      </c>
      <c r="AL82" s="525">
        <f t="shared" si="63"/>
        <v>0</v>
      </c>
      <c r="AM82" s="22">
        <f t="shared" si="38"/>
        <v>4005.6859963503912</v>
      </c>
      <c r="AN82" s="102">
        <f t="shared" si="39"/>
        <v>3820</v>
      </c>
      <c r="AO82" s="24">
        <f t="shared" si="39"/>
        <v>0</v>
      </c>
      <c r="AP82" s="455">
        <f t="shared" si="40"/>
        <v>51.186387982069483</v>
      </c>
      <c r="AQ82" s="301">
        <f t="shared" si="41"/>
        <v>3820</v>
      </c>
    </row>
    <row r="83" spans="2:43" ht="26.25" customHeight="1" thickBot="1" x14ac:dyDescent="0.25">
      <c r="B83" s="154" t="s">
        <v>52</v>
      </c>
      <c r="C83" s="295">
        <f t="shared" si="34"/>
        <v>0</v>
      </c>
      <c r="D83" s="295"/>
      <c r="E83" s="98">
        <f t="shared" ref="E83:Q83" si="64">E40+E19+E61</f>
        <v>42.384065909430923</v>
      </c>
      <c r="F83" s="623">
        <f t="shared" si="64"/>
        <v>749.86092633297096</v>
      </c>
      <c r="G83" s="98">
        <f t="shared" si="64"/>
        <v>0</v>
      </c>
      <c r="H83" s="98">
        <f t="shared" si="64"/>
        <v>1144.148907238909</v>
      </c>
      <c r="I83" s="623">
        <f t="shared" si="64"/>
        <v>0</v>
      </c>
      <c r="J83" s="623">
        <f t="shared" si="64"/>
        <v>0</v>
      </c>
      <c r="K83" s="623">
        <f t="shared" si="64"/>
        <v>12570.884793273808</v>
      </c>
      <c r="L83" s="623">
        <f t="shared" si="64"/>
        <v>5.4234803965717724</v>
      </c>
      <c r="M83" s="623">
        <f t="shared" si="64"/>
        <v>48.890148152835259</v>
      </c>
      <c r="N83" s="623">
        <f t="shared" si="64"/>
        <v>0</v>
      </c>
      <c r="O83" s="623">
        <f t="shared" si="64"/>
        <v>0</v>
      </c>
      <c r="P83" s="98">
        <f t="shared" si="64"/>
        <v>140</v>
      </c>
      <c r="Q83" s="98">
        <f t="shared" si="64"/>
        <v>0</v>
      </c>
      <c r="R83" s="98">
        <f t="shared" si="43"/>
        <v>333.28019715791459</v>
      </c>
      <c r="S83" s="296">
        <f t="shared" si="36"/>
        <v>2541.2241669015652</v>
      </c>
      <c r="T83" s="868">
        <f t="shared" si="44"/>
        <v>656.94203163836198</v>
      </c>
      <c r="U83" s="866">
        <f t="shared" ref="U83:AL83" si="65">U40+U19+U61</f>
        <v>47.64727934802184</v>
      </c>
      <c r="V83" s="860">
        <f t="shared" si="65"/>
        <v>0</v>
      </c>
      <c r="W83" s="666">
        <f t="shared" si="65"/>
        <v>0.29217451777090769</v>
      </c>
      <c r="X83" s="666">
        <f t="shared" si="65"/>
        <v>0.4612256175503518</v>
      </c>
      <c r="Y83" s="666">
        <f t="shared" si="65"/>
        <v>6.4659427875035133E-2</v>
      </c>
      <c r="Z83" s="666">
        <f t="shared" si="65"/>
        <v>0.55148122020272872</v>
      </c>
      <c r="AA83" s="666">
        <f t="shared" si="65"/>
        <v>2.4772734200129856</v>
      </c>
      <c r="AB83" s="666">
        <f t="shared" si="65"/>
        <v>0.30500169172182562</v>
      </c>
      <c r="AC83" s="666">
        <f t="shared" si="65"/>
        <v>0.14421117562052368</v>
      </c>
      <c r="AD83" s="666">
        <f t="shared" si="65"/>
        <v>650.78010159946393</v>
      </c>
      <c r="AE83" s="861">
        <f t="shared" si="65"/>
        <v>1.8659029681437262</v>
      </c>
      <c r="AF83" s="855">
        <f t="shared" si="65"/>
        <v>4.1497798357765454</v>
      </c>
      <c r="AG83" s="688">
        <f t="shared" si="65"/>
        <v>326.27120825326</v>
      </c>
      <c r="AH83" s="688">
        <f t="shared" si="65"/>
        <v>2.766422935310207</v>
      </c>
      <c r="AI83" s="689">
        <f t="shared" si="65"/>
        <v>9.2786133567864179E-2</v>
      </c>
      <c r="AJ83" s="667">
        <f t="shared" si="65"/>
        <v>0</v>
      </c>
      <c r="AK83" s="851">
        <f t="shared" si="65"/>
        <v>0</v>
      </c>
      <c r="AL83" s="853">
        <f t="shared" si="65"/>
        <v>0</v>
      </c>
      <c r="AM83" s="461">
        <f t="shared" si="38"/>
        <v>18280.685996350388</v>
      </c>
      <c r="AN83" s="299">
        <f t="shared" si="39"/>
        <v>4770</v>
      </c>
      <c r="AO83" s="670">
        <f t="shared" si="39"/>
        <v>0</v>
      </c>
      <c r="AP83" s="671">
        <f t="shared" si="40"/>
        <v>79.306472697796352</v>
      </c>
      <c r="AQ83" s="692">
        <f t="shared" si="41"/>
        <v>4770</v>
      </c>
    </row>
    <row r="84" spans="2:43" ht="26.25" customHeight="1" thickBot="1" x14ac:dyDescent="0.25">
      <c r="B84" s="265" t="s">
        <v>53</v>
      </c>
      <c r="C84" s="82">
        <f t="shared" ref="C84:AL84" si="66">SUM(C72:C83)</f>
        <v>560</v>
      </c>
      <c r="D84" s="82"/>
      <c r="E84" s="83">
        <f t="shared" si="66"/>
        <v>508.60879091317116</v>
      </c>
      <c r="F84" s="83">
        <f t="shared" si="66"/>
        <v>9038.3311159956502</v>
      </c>
      <c r="G84" s="83">
        <f t="shared" si="66"/>
        <v>0</v>
      </c>
      <c r="H84" s="83">
        <f t="shared" si="66"/>
        <v>17439.786886866907</v>
      </c>
      <c r="I84" s="83">
        <f t="shared" si="66"/>
        <v>0</v>
      </c>
      <c r="J84" s="83">
        <f>SUM(J72:J83)</f>
        <v>0</v>
      </c>
      <c r="K84" s="115">
        <f t="shared" si="66"/>
        <v>12635.617519285706</v>
      </c>
      <c r="L84" s="83">
        <f t="shared" si="66"/>
        <v>65.081764758861283</v>
      </c>
      <c r="M84" s="83">
        <f t="shared" si="66"/>
        <v>586.68177783402314</v>
      </c>
      <c r="N84" s="83">
        <f t="shared" si="66"/>
        <v>1470</v>
      </c>
      <c r="O84" s="83">
        <f t="shared" si="66"/>
        <v>0</v>
      </c>
      <c r="P84" s="83">
        <f t="shared" si="66"/>
        <v>8780</v>
      </c>
      <c r="Q84" s="83">
        <f t="shared" si="66"/>
        <v>0</v>
      </c>
      <c r="R84" s="83">
        <f t="shared" si="66"/>
        <v>479.36236589497526</v>
      </c>
      <c r="S84" s="84">
        <f>SUM(S72:S83)</f>
        <v>32974.690002818781</v>
      </c>
      <c r="T84" s="769">
        <f t="shared" si="66"/>
        <v>733.30437966034469</v>
      </c>
      <c r="U84" s="772">
        <f t="shared" si="66"/>
        <v>571.76735217626197</v>
      </c>
      <c r="V84" s="530">
        <f t="shared" si="66"/>
        <v>0</v>
      </c>
      <c r="W84" s="85">
        <f t="shared" si="66"/>
        <v>3.5060942132508921</v>
      </c>
      <c r="X84" s="85">
        <f t="shared" si="66"/>
        <v>5.5347074106042227</v>
      </c>
      <c r="Y84" s="85">
        <f t="shared" si="66"/>
        <v>0.77591313450042143</v>
      </c>
      <c r="Z84" s="85">
        <f t="shared" si="66"/>
        <v>6.617774642432745</v>
      </c>
      <c r="AA84" s="85">
        <f t="shared" si="66"/>
        <v>29.72728104015582</v>
      </c>
      <c r="AB84" s="85">
        <f t="shared" si="66"/>
        <v>3.6600203006619068</v>
      </c>
      <c r="AC84" s="85">
        <f t="shared" si="66"/>
        <v>1.7305341074462846</v>
      </c>
      <c r="AD84" s="85">
        <f t="shared" si="66"/>
        <v>659.36121919356776</v>
      </c>
      <c r="AE84" s="87">
        <f t="shared" si="66"/>
        <v>22.390835617724708</v>
      </c>
      <c r="AF84" s="183">
        <f t="shared" si="66"/>
        <v>49.797358029318531</v>
      </c>
      <c r="AG84" s="120">
        <f t="shared" si="66"/>
        <v>395.25449903911982</v>
      </c>
      <c r="AH84" s="419">
        <f t="shared" si="66"/>
        <v>33.197075223722486</v>
      </c>
      <c r="AI84" s="183">
        <f t="shared" si="66"/>
        <v>1.1134336028143699</v>
      </c>
      <c r="AJ84" s="530">
        <f t="shared" si="66"/>
        <v>0</v>
      </c>
      <c r="AK84" s="196">
        <f t="shared" si="66"/>
        <v>0</v>
      </c>
      <c r="AL84" s="598">
        <f t="shared" si="66"/>
        <v>0</v>
      </c>
      <c r="AM84" s="298">
        <f t="shared" si="38"/>
        <v>85843.231956204676</v>
      </c>
      <c r="AN84" s="324">
        <f>SUM(AN72:AN83)</f>
        <v>89290</v>
      </c>
      <c r="AO84" s="266">
        <f>SUM(AO72:AO83)</f>
        <v>0</v>
      </c>
      <c r="AP84" s="454">
        <f t="shared" si="40"/>
        <v>49.015958306343236</v>
      </c>
      <c r="AQ84" s="200">
        <f t="shared" si="41"/>
        <v>89290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X85"/>
  <sheetViews>
    <sheetView topLeftCell="L53" zoomScale="66" zoomScaleNormal="66" workbookViewId="0">
      <selection activeCell="AM84" sqref="AM84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4.85546875" style="1" bestFit="1" customWidth="1"/>
    <col min="4" max="4" width="14.8554687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0" width="12.7109375" style="1" customWidth="1"/>
    <col min="11" max="11" width="13.5703125" style="1" bestFit="1" customWidth="1"/>
    <col min="12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8" width="12.7109375" style="1" customWidth="1"/>
    <col min="19" max="19" width="17.140625" style="1" bestFit="1" customWidth="1"/>
    <col min="20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264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86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43230</v>
      </c>
      <c r="D8" s="98"/>
      <c r="E8" s="98">
        <v>4100</v>
      </c>
      <c r="F8" s="98">
        <v>17040</v>
      </c>
      <c r="G8" s="98">
        <v>2180</v>
      </c>
      <c r="H8" s="98">
        <v>11990</v>
      </c>
      <c r="I8" s="326"/>
      <c r="J8" s="609"/>
      <c r="K8" s="326">
        <v>350</v>
      </c>
      <c r="L8" s="326"/>
      <c r="M8" s="98">
        <v>2810</v>
      </c>
      <c r="N8" s="98">
        <v>690</v>
      </c>
      <c r="O8" s="326"/>
      <c r="P8" s="98">
        <v>13450</v>
      </c>
      <c r="Q8" s="98">
        <v>100</v>
      </c>
      <c r="R8" s="98">
        <f>SUM(AF8:AI8)</f>
        <v>750</v>
      </c>
      <c r="S8" s="296">
        <v>1800</v>
      </c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>
        <v>750</v>
      </c>
      <c r="AH8" s="98"/>
      <c r="AI8" s="758"/>
      <c r="AJ8" s="496"/>
      <c r="AK8" s="473"/>
      <c r="AL8" s="474">
        <v>0</v>
      </c>
      <c r="AM8" s="460">
        <f t="shared" ref="AM8:AM20" si="0">SUM(C8:S8)+T8+U8+AJ8+AK8+AL8</f>
        <v>98490</v>
      </c>
      <c r="AN8" s="299">
        <v>55450</v>
      </c>
      <c r="AO8" s="281">
        <v>0</v>
      </c>
      <c r="AP8" s="14">
        <f t="shared" ref="AP8:AP20" si="1">(AM8*100)/(AM8+AQ8)</f>
        <v>63.979472521761728</v>
      </c>
      <c r="AQ8" s="550">
        <f t="shared" ref="AQ8:AQ20" si="2">AN8+AO8</f>
        <v>55450</v>
      </c>
    </row>
    <row r="9" spans="2:43" ht="26.25" customHeight="1" x14ac:dyDescent="0.2">
      <c r="B9" s="151" t="s">
        <v>42</v>
      </c>
      <c r="C9" s="18">
        <v>31040</v>
      </c>
      <c r="D9" s="98"/>
      <c r="E9" s="18">
        <v>3500</v>
      </c>
      <c r="F9" s="18">
        <v>14880</v>
      </c>
      <c r="G9" s="18">
        <v>2910</v>
      </c>
      <c r="H9" s="18">
        <v>12680</v>
      </c>
      <c r="I9" s="277"/>
      <c r="J9" s="609"/>
      <c r="K9" s="277">
        <v>40</v>
      </c>
      <c r="L9" s="277"/>
      <c r="M9" s="98">
        <v>90</v>
      </c>
      <c r="N9" s="18">
        <v>400</v>
      </c>
      <c r="O9" s="277"/>
      <c r="P9" s="18">
        <v>13550</v>
      </c>
      <c r="Q9" s="18">
        <v>200</v>
      </c>
      <c r="R9" s="18">
        <f t="shared" ref="R9:R19" si="3">SUM(AF9:AI9)</f>
        <v>80</v>
      </c>
      <c r="S9" s="20">
        <v>310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>
        <v>80</v>
      </c>
      <c r="AH9" s="498"/>
      <c r="AI9" s="522"/>
      <c r="AJ9" s="77"/>
      <c r="AK9" s="78"/>
      <c r="AL9" s="188"/>
      <c r="AM9" s="22">
        <f t="shared" si="0"/>
        <v>79680</v>
      </c>
      <c r="AN9" s="101">
        <v>36010</v>
      </c>
      <c r="AO9" s="24">
        <v>0</v>
      </c>
      <c r="AP9" s="25">
        <f t="shared" si="1"/>
        <v>68.873714236321206</v>
      </c>
      <c r="AQ9" s="301">
        <f t="shared" si="2"/>
        <v>36010</v>
      </c>
    </row>
    <row r="10" spans="2:43" ht="26.25" customHeight="1" x14ac:dyDescent="0.2">
      <c r="B10" s="152" t="s">
        <v>43</v>
      </c>
      <c r="C10" s="18">
        <v>32240</v>
      </c>
      <c r="D10" s="98"/>
      <c r="E10" s="18">
        <v>11110</v>
      </c>
      <c r="F10" s="18">
        <v>14600</v>
      </c>
      <c r="G10" s="18">
        <v>2740</v>
      </c>
      <c r="H10" s="18">
        <v>25820</v>
      </c>
      <c r="I10" s="19"/>
      <c r="J10" s="609"/>
      <c r="K10" s="277">
        <v>350</v>
      </c>
      <c r="L10" s="277"/>
      <c r="M10" s="98">
        <v>2900</v>
      </c>
      <c r="N10" s="18">
        <v>510</v>
      </c>
      <c r="O10" s="277"/>
      <c r="P10" s="18">
        <v>14220</v>
      </c>
      <c r="Q10" s="18">
        <v>140</v>
      </c>
      <c r="R10" s="18">
        <v>570</v>
      </c>
      <c r="S10" s="20">
        <v>1670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2460</v>
      </c>
      <c r="AH10" s="498"/>
      <c r="AI10" s="522"/>
      <c r="AJ10" s="181"/>
      <c r="AK10" s="110"/>
      <c r="AL10" s="189"/>
      <c r="AM10" s="22">
        <f t="shared" si="0"/>
        <v>106870</v>
      </c>
      <c r="AN10" s="101">
        <v>39340</v>
      </c>
      <c r="AO10" s="24">
        <v>0</v>
      </c>
      <c r="AP10" s="25">
        <f t="shared" si="1"/>
        <v>73.093495656931808</v>
      </c>
      <c r="AQ10" s="301">
        <f t="shared" si="2"/>
        <v>39340</v>
      </c>
    </row>
    <row r="11" spans="2:43" ht="26.25" customHeight="1" x14ac:dyDescent="0.2">
      <c r="B11" s="152" t="s">
        <v>44</v>
      </c>
      <c r="C11" s="18">
        <v>32070</v>
      </c>
      <c r="D11" s="98"/>
      <c r="E11" s="18">
        <v>17830</v>
      </c>
      <c r="F11" s="18">
        <v>14280</v>
      </c>
      <c r="G11" s="18">
        <v>3530</v>
      </c>
      <c r="H11" s="18">
        <v>12900</v>
      </c>
      <c r="I11" s="19"/>
      <c r="J11" s="609"/>
      <c r="K11" s="277">
        <v>330</v>
      </c>
      <c r="L11" s="277"/>
      <c r="M11" s="98">
        <v>1850</v>
      </c>
      <c r="N11" s="18">
        <v>490</v>
      </c>
      <c r="O11" s="277"/>
      <c r="P11" s="18">
        <v>15540</v>
      </c>
      <c r="Q11" s="18">
        <v>280</v>
      </c>
      <c r="R11" s="18">
        <f t="shared" si="3"/>
        <v>150</v>
      </c>
      <c r="S11" s="462">
        <v>1070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150</v>
      </c>
      <c r="AH11" s="498"/>
      <c r="AI11" s="522"/>
      <c r="AJ11" s="181"/>
      <c r="AK11" s="110"/>
      <c r="AL11" s="189"/>
      <c r="AM11" s="22">
        <f t="shared" si="0"/>
        <v>100320</v>
      </c>
      <c r="AN11" s="102">
        <v>36100</v>
      </c>
      <c r="AO11" s="24">
        <v>0</v>
      </c>
      <c r="AP11" s="25">
        <f t="shared" si="1"/>
        <v>73.537604456824511</v>
      </c>
      <c r="AQ11" s="301">
        <f t="shared" si="2"/>
        <v>36100</v>
      </c>
    </row>
    <row r="12" spans="2:43" ht="26.25" customHeight="1" x14ac:dyDescent="0.2">
      <c r="B12" s="153" t="s">
        <v>45</v>
      </c>
      <c r="C12" s="334">
        <v>32220</v>
      </c>
      <c r="D12" s="18"/>
      <c r="E12" s="334">
        <v>13840</v>
      </c>
      <c r="F12" s="334">
        <v>22100</v>
      </c>
      <c r="G12" s="18">
        <v>3100</v>
      </c>
      <c r="H12" s="18">
        <v>25320</v>
      </c>
      <c r="I12" s="277"/>
      <c r="J12" s="609"/>
      <c r="K12" s="612">
        <v>180</v>
      </c>
      <c r="L12" s="612"/>
      <c r="M12" s="98">
        <v>2470</v>
      </c>
      <c r="N12" s="334">
        <v>810</v>
      </c>
      <c r="O12" s="612"/>
      <c r="P12" s="18">
        <v>15820</v>
      </c>
      <c r="Q12" s="18">
        <v>0</v>
      </c>
      <c r="R12" s="18">
        <f t="shared" si="3"/>
        <v>440</v>
      </c>
      <c r="S12" s="20">
        <v>1230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440</v>
      </c>
      <c r="AH12" s="498"/>
      <c r="AI12" s="522"/>
      <c r="AJ12" s="77"/>
      <c r="AK12" s="78"/>
      <c r="AL12" s="188"/>
      <c r="AM12" s="22">
        <f t="shared" si="0"/>
        <v>117530</v>
      </c>
      <c r="AN12" s="102">
        <v>40970</v>
      </c>
      <c r="AO12" s="24">
        <v>0</v>
      </c>
      <c r="AP12" s="25">
        <f t="shared" si="1"/>
        <v>74.151419558359621</v>
      </c>
      <c r="AQ12" s="301">
        <f t="shared" si="2"/>
        <v>40970</v>
      </c>
    </row>
    <row r="13" spans="2:43" ht="26.25" customHeight="1" x14ac:dyDescent="0.2">
      <c r="B13" s="151" t="s">
        <v>46</v>
      </c>
      <c r="C13" s="18">
        <v>30710</v>
      </c>
      <c r="D13" s="18"/>
      <c r="E13" s="18">
        <v>26960</v>
      </c>
      <c r="F13" s="18">
        <v>14080</v>
      </c>
      <c r="G13" s="18">
        <v>2920</v>
      </c>
      <c r="H13" s="18">
        <v>14740</v>
      </c>
      <c r="I13" s="277"/>
      <c r="J13" s="610"/>
      <c r="K13" s="277">
        <v>0</v>
      </c>
      <c r="L13" s="277"/>
      <c r="M13" s="18">
        <v>0</v>
      </c>
      <c r="N13" s="18">
        <v>550</v>
      </c>
      <c r="O13" s="277"/>
      <c r="P13" s="18">
        <v>22390</v>
      </c>
      <c r="Q13" s="18">
        <v>300</v>
      </c>
      <c r="R13" s="18">
        <f t="shared" si="3"/>
        <v>0</v>
      </c>
      <c r="S13" s="462">
        <v>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0</v>
      </c>
      <c r="AH13" s="498"/>
      <c r="AI13" s="522"/>
      <c r="AJ13" s="77"/>
      <c r="AK13" s="78"/>
      <c r="AL13" s="188"/>
      <c r="AM13" s="22">
        <f t="shared" si="0"/>
        <v>112650</v>
      </c>
      <c r="AN13" s="103">
        <v>53940</v>
      </c>
      <c r="AO13" s="31">
        <v>0</v>
      </c>
      <c r="AP13" s="32">
        <f t="shared" si="1"/>
        <v>67.621105708625961</v>
      </c>
      <c r="AQ13" s="620">
        <f t="shared" si="2"/>
        <v>53940</v>
      </c>
    </row>
    <row r="14" spans="2:43" ht="26.25" customHeight="1" x14ac:dyDescent="0.2">
      <c r="B14" s="152" t="s">
        <v>47</v>
      </c>
      <c r="C14" s="18">
        <v>33230</v>
      </c>
      <c r="D14" s="18"/>
      <c r="E14" s="18">
        <v>7280</v>
      </c>
      <c r="F14" s="18">
        <v>14820</v>
      </c>
      <c r="G14" s="18">
        <v>5510</v>
      </c>
      <c r="H14" s="18">
        <v>25260</v>
      </c>
      <c r="I14" s="277"/>
      <c r="J14" s="610"/>
      <c r="K14" s="277">
        <v>0</v>
      </c>
      <c r="L14" s="277"/>
      <c r="M14" s="18">
        <v>1020</v>
      </c>
      <c r="N14" s="18">
        <v>800</v>
      </c>
      <c r="O14" s="277"/>
      <c r="P14" s="18">
        <v>13580</v>
      </c>
      <c r="Q14" s="18">
        <v>0</v>
      </c>
      <c r="R14" s="18">
        <v>0</v>
      </c>
      <c r="S14" s="20">
        <v>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1020</v>
      </c>
      <c r="AH14" s="498"/>
      <c r="AI14" s="522"/>
      <c r="AJ14" s="77"/>
      <c r="AK14" s="78"/>
      <c r="AL14" s="188"/>
      <c r="AM14" s="22">
        <f t="shared" si="0"/>
        <v>101500</v>
      </c>
      <c r="AN14" s="23">
        <v>38330</v>
      </c>
      <c r="AO14" s="24">
        <v>0</v>
      </c>
      <c r="AP14" s="25">
        <f t="shared" si="1"/>
        <v>72.588142744761498</v>
      </c>
      <c r="AQ14" s="301">
        <f t="shared" si="2"/>
        <v>38330</v>
      </c>
    </row>
    <row r="15" spans="2:43" ht="26.25" customHeight="1" x14ac:dyDescent="0.2">
      <c r="B15" s="151" t="s">
        <v>48</v>
      </c>
      <c r="C15" s="18">
        <v>32710</v>
      </c>
      <c r="D15" s="18"/>
      <c r="E15" s="18">
        <v>23340</v>
      </c>
      <c r="F15" s="18">
        <v>13160</v>
      </c>
      <c r="G15" s="18">
        <v>2040</v>
      </c>
      <c r="H15" s="18">
        <v>11990</v>
      </c>
      <c r="I15" s="277"/>
      <c r="J15" s="610"/>
      <c r="K15" s="277">
        <v>570</v>
      </c>
      <c r="L15" s="608"/>
      <c r="M15" s="18">
        <v>2060</v>
      </c>
      <c r="N15" s="18">
        <v>420</v>
      </c>
      <c r="O15" s="608"/>
      <c r="P15" s="18">
        <v>12260</v>
      </c>
      <c r="Q15" s="18">
        <v>350</v>
      </c>
      <c r="R15" s="18">
        <f t="shared" si="3"/>
        <v>640</v>
      </c>
      <c r="S15" s="20">
        <v>1890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640</v>
      </c>
      <c r="AH15" s="498"/>
      <c r="AI15" s="522"/>
      <c r="AJ15" s="77"/>
      <c r="AK15" s="78"/>
      <c r="AL15" s="188"/>
      <c r="AM15" s="22">
        <f t="shared" si="0"/>
        <v>101430</v>
      </c>
      <c r="AN15" s="23">
        <v>52350</v>
      </c>
      <c r="AO15" s="24">
        <v>0</v>
      </c>
      <c r="AP15" s="25">
        <f t="shared" si="1"/>
        <v>65.957861880608661</v>
      </c>
      <c r="AQ15" s="301">
        <f t="shared" si="2"/>
        <v>52350</v>
      </c>
    </row>
    <row r="16" spans="2:43" ht="26.25" customHeight="1" x14ac:dyDescent="0.2">
      <c r="B16" s="152" t="s">
        <v>49</v>
      </c>
      <c r="C16" s="18">
        <v>18890</v>
      </c>
      <c r="D16" s="18"/>
      <c r="E16" s="18">
        <v>15960</v>
      </c>
      <c r="F16" s="18">
        <v>15700</v>
      </c>
      <c r="G16" s="18">
        <v>4240</v>
      </c>
      <c r="H16" s="18">
        <v>24140</v>
      </c>
      <c r="I16" s="277"/>
      <c r="J16" s="610"/>
      <c r="K16" s="277">
        <v>0</v>
      </c>
      <c r="L16" s="608"/>
      <c r="M16" s="18">
        <v>0</v>
      </c>
      <c r="N16" s="18">
        <v>990</v>
      </c>
      <c r="O16" s="608"/>
      <c r="P16" s="18">
        <v>15310</v>
      </c>
      <c r="Q16" s="18">
        <v>240</v>
      </c>
      <c r="R16" s="18">
        <f t="shared" si="3"/>
        <v>0</v>
      </c>
      <c r="S16" s="20">
        <v>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0</v>
      </c>
      <c r="AH16" s="498"/>
      <c r="AI16" s="522"/>
      <c r="AJ16" s="77"/>
      <c r="AK16" s="78"/>
      <c r="AL16" s="188"/>
      <c r="AM16" s="22">
        <f t="shared" si="0"/>
        <v>95470</v>
      </c>
      <c r="AN16" s="23">
        <v>38400</v>
      </c>
      <c r="AO16" s="24">
        <v>0</v>
      </c>
      <c r="AP16" s="25">
        <f t="shared" si="1"/>
        <v>71.315455292447893</v>
      </c>
      <c r="AQ16" s="301">
        <f t="shared" si="2"/>
        <v>38400</v>
      </c>
    </row>
    <row r="17" spans="2:43" ht="26.25" customHeight="1" x14ac:dyDescent="0.2">
      <c r="B17" s="152" t="s">
        <v>50</v>
      </c>
      <c r="C17" s="18">
        <v>36180</v>
      </c>
      <c r="D17" s="18"/>
      <c r="E17" s="18">
        <v>14210</v>
      </c>
      <c r="F17" s="18">
        <v>22640</v>
      </c>
      <c r="G17" s="18">
        <v>2115</v>
      </c>
      <c r="H17" s="18">
        <v>12700</v>
      </c>
      <c r="I17" s="277"/>
      <c r="J17" s="610"/>
      <c r="K17" s="277">
        <v>280</v>
      </c>
      <c r="L17" s="608"/>
      <c r="M17" s="18">
        <v>690</v>
      </c>
      <c r="N17" s="18">
        <v>830</v>
      </c>
      <c r="O17" s="608"/>
      <c r="P17" s="18">
        <v>15180</v>
      </c>
      <c r="Q17" s="18">
        <v>0</v>
      </c>
      <c r="R17" s="18">
        <f t="shared" si="3"/>
        <v>560</v>
      </c>
      <c r="S17" s="20">
        <v>4510</v>
      </c>
      <c r="T17" s="777">
        <f t="shared" si="4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>
        <v>560</v>
      </c>
      <c r="AH17" s="498"/>
      <c r="AI17" s="522"/>
      <c r="AJ17" s="77"/>
      <c r="AK17" s="78"/>
      <c r="AL17" s="188"/>
      <c r="AM17" s="22">
        <f t="shared" si="0"/>
        <v>109895</v>
      </c>
      <c r="AN17" s="23">
        <v>39360</v>
      </c>
      <c r="AO17" s="24">
        <v>0</v>
      </c>
      <c r="AP17" s="25">
        <f t="shared" si="1"/>
        <v>73.629024153294694</v>
      </c>
      <c r="AQ17" s="301">
        <f t="shared" si="2"/>
        <v>39360</v>
      </c>
    </row>
    <row r="18" spans="2:43" ht="26.25" customHeight="1" x14ac:dyDescent="0.2">
      <c r="B18" s="151" t="s">
        <v>51</v>
      </c>
      <c r="C18" s="18">
        <v>31200</v>
      </c>
      <c r="D18" s="18"/>
      <c r="E18" s="18">
        <v>9830</v>
      </c>
      <c r="F18" s="18">
        <v>13980</v>
      </c>
      <c r="G18" s="18">
        <v>4660</v>
      </c>
      <c r="H18" s="18">
        <v>12560</v>
      </c>
      <c r="I18" s="277"/>
      <c r="J18" s="610">
        <v>1320</v>
      </c>
      <c r="K18" s="277">
        <v>530</v>
      </c>
      <c r="L18" s="608"/>
      <c r="M18" s="18">
        <v>1520</v>
      </c>
      <c r="N18" s="18">
        <v>660</v>
      </c>
      <c r="O18" s="608"/>
      <c r="P18" s="18">
        <v>13900</v>
      </c>
      <c r="Q18" s="18">
        <v>300</v>
      </c>
      <c r="R18" s="18">
        <f t="shared" si="3"/>
        <v>210</v>
      </c>
      <c r="S18" s="20">
        <v>1940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210</v>
      </c>
      <c r="AH18" s="498"/>
      <c r="AI18" s="522"/>
      <c r="AJ18" s="480"/>
      <c r="AK18" s="99"/>
      <c r="AL18" s="204"/>
      <c r="AM18" s="22">
        <f t="shared" si="0"/>
        <v>92610</v>
      </c>
      <c r="AN18" s="23">
        <v>39200</v>
      </c>
      <c r="AO18" s="24">
        <v>0</v>
      </c>
      <c r="AP18" s="25">
        <f t="shared" si="1"/>
        <v>70.260223048327134</v>
      </c>
      <c r="AQ18" s="301">
        <f t="shared" si="2"/>
        <v>39200</v>
      </c>
    </row>
    <row r="19" spans="2:43" ht="26.25" customHeight="1" thickBot="1" x14ac:dyDescent="0.25">
      <c r="B19" s="154" t="s">
        <v>52</v>
      </c>
      <c r="C19" s="79">
        <v>34280</v>
      </c>
      <c r="D19" s="79">
        <v>129720</v>
      </c>
      <c r="E19" s="79">
        <v>3220</v>
      </c>
      <c r="F19" s="79">
        <v>13060</v>
      </c>
      <c r="G19" s="79">
        <v>2120</v>
      </c>
      <c r="H19" s="79">
        <v>21560</v>
      </c>
      <c r="I19" s="327"/>
      <c r="J19" s="611"/>
      <c r="K19" s="327">
        <v>40</v>
      </c>
      <c r="L19" s="327"/>
      <c r="M19" s="79">
        <v>1080</v>
      </c>
      <c r="N19" s="79">
        <v>210</v>
      </c>
      <c r="O19" s="327"/>
      <c r="P19" s="79">
        <v>22010</v>
      </c>
      <c r="Q19" s="79">
        <v>300</v>
      </c>
      <c r="R19" s="79">
        <f t="shared" si="3"/>
        <v>280</v>
      </c>
      <c r="S19" s="80">
        <v>570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280</v>
      </c>
      <c r="AH19" s="499"/>
      <c r="AI19" s="552"/>
      <c r="AJ19" s="481"/>
      <c r="AK19" s="192"/>
      <c r="AL19" s="187">
        <v>2160</v>
      </c>
      <c r="AM19" s="460">
        <f t="shared" si="0"/>
        <v>230610</v>
      </c>
      <c r="AN19" s="193">
        <v>41240</v>
      </c>
      <c r="AO19" s="194">
        <v>0</v>
      </c>
      <c r="AP19" s="33">
        <f t="shared" si="1"/>
        <v>84.829869413279383</v>
      </c>
      <c r="AQ19" s="323">
        <f t="shared" si="2"/>
        <v>41240</v>
      </c>
    </row>
    <row r="20" spans="2:43" s="778" customFormat="1" ht="26.25" customHeight="1" thickBot="1" x14ac:dyDescent="0.3">
      <c r="B20" s="794" t="s">
        <v>53</v>
      </c>
      <c r="C20" s="82">
        <f t="shared" ref="C20:AO20" si="5">SUM(C8:C19)</f>
        <v>388000</v>
      </c>
      <c r="D20" s="82">
        <f t="shared" si="5"/>
        <v>129720</v>
      </c>
      <c r="E20" s="83">
        <f t="shared" si="5"/>
        <v>151180</v>
      </c>
      <c r="F20" s="83">
        <f t="shared" si="5"/>
        <v>190340</v>
      </c>
      <c r="G20" s="83">
        <f t="shared" si="5"/>
        <v>38065</v>
      </c>
      <c r="H20" s="83">
        <f t="shared" si="5"/>
        <v>211660</v>
      </c>
      <c r="I20" s="195">
        <f t="shared" si="5"/>
        <v>0</v>
      </c>
      <c r="J20" s="83">
        <f t="shared" si="5"/>
        <v>1320</v>
      </c>
      <c r="K20" s="328">
        <f t="shared" si="5"/>
        <v>2670</v>
      </c>
      <c r="L20" s="328">
        <f t="shared" si="5"/>
        <v>0</v>
      </c>
      <c r="M20" s="83">
        <f t="shared" si="5"/>
        <v>16490</v>
      </c>
      <c r="N20" s="83">
        <f t="shared" si="5"/>
        <v>7360</v>
      </c>
      <c r="O20" s="328">
        <f t="shared" si="5"/>
        <v>0</v>
      </c>
      <c r="P20" s="83">
        <f t="shared" si="5"/>
        <v>187210</v>
      </c>
      <c r="Q20" s="83">
        <f t="shared" si="5"/>
        <v>2210</v>
      </c>
      <c r="R20" s="83">
        <f t="shared" si="5"/>
        <v>3680</v>
      </c>
      <c r="S20" s="84">
        <f>SUM(S8:S19)</f>
        <v>14990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6590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2160</v>
      </c>
      <c r="AM20" s="36">
        <f t="shared" si="0"/>
        <v>1347055</v>
      </c>
      <c r="AN20" s="198">
        <f t="shared" si="5"/>
        <v>510690</v>
      </c>
      <c r="AO20" s="199">
        <f t="shared" si="5"/>
        <v>0</v>
      </c>
      <c r="AP20" s="37">
        <f t="shared" si="1"/>
        <v>72.510220724588137</v>
      </c>
      <c r="AQ20" s="200">
        <f t="shared" si="2"/>
        <v>510690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985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NOLE.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86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Foglio2!D26</f>
        <v>0</v>
      </c>
      <c r="D29" s="340"/>
      <c r="E29" s="215">
        <f>Foglio2!E26</f>
        <v>13092.286963898381</v>
      </c>
      <c r="F29" s="215">
        <f>Foglio2!F26</f>
        <v>3046.005014171873</v>
      </c>
      <c r="G29" s="329">
        <f>Foglio2!G26</f>
        <v>0</v>
      </c>
      <c r="H29" s="329">
        <f>Foglio2!H26</f>
        <v>1281.5826653928264</v>
      </c>
      <c r="I29" s="329">
        <f>Foglio2!I26</f>
        <v>0</v>
      </c>
      <c r="J29" s="277">
        <f>Foglio2!J26</f>
        <v>0</v>
      </c>
      <c r="K29" s="215">
        <f>Foglio2!K26</f>
        <v>1817.7916773855625</v>
      </c>
      <c r="L29" s="215">
        <f>Foglio2!L26</f>
        <v>1675.2937730590747</v>
      </c>
      <c r="M29" s="215">
        <f>Foglio2!M26</f>
        <v>15101.992590616464</v>
      </c>
      <c r="N29" s="215">
        <f>Foglio2!N26</f>
        <v>0</v>
      </c>
      <c r="O29" s="215">
        <f>Foglio2!O26</f>
        <v>0</v>
      </c>
      <c r="P29" s="329">
        <f>Foglio2!P26</f>
        <v>0</v>
      </c>
      <c r="Q29" s="329">
        <f>Foglio2!Q26</f>
        <v>0</v>
      </c>
      <c r="R29" s="215">
        <f t="shared" ref="R29:R34" si="6">SUM(AF29:AI29)</f>
        <v>4102.2055906599107</v>
      </c>
      <c r="S29" s="619">
        <f>Foglio2!T26</f>
        <v>25089.85579041038</v>
      </c>
      <c r="T29" s="842">
        <f t="shared" ref="T29:T34" si="7">SUM(V29:AE29)</f>
        <v>2144.368841727251</v>
      </c>
      <c r="U29" s="437">
        <f>Foglio2!V26</f>
        <v>8453.75</v>
      </c>
      <c r="V29" s="844">
        <f>Foglio2!W26</f>
        <v>0</v>
      </c>
      <c r="W29" s="489">
        <f>Foglio2!X26</f>
        <v>90.251667651927519</v>
      </c>
      <c r="X29" s="489">
        <f>Foglio2!Y26</f>
        <v>142.4709501201209</v>
      </c>
      <c r="Y29" s="489">
        <f>Foglio2!Z26</f>
        <v>19.973066917892968</v>
      </c>
      <c r="Z29" s="489">
        <f>Foglio2!AA26</f>
        <v>170.35058423897917</v>
      </c>
      <c r="AA29" s="489">
        <f>Foglio2!AB26</f>
        <v>765.22093402160419</v>
      </c>
      <c r="AB29" s="489">
        <f>Foglio2!AC26</f>
        <v>94.213935987865796</v>
      </c>
      <c r="AC29" s="489">
        <f>Foglio2!AD26</f>
        <v>44.546318389074827</v>
      </c>
      <c r="AD29" s="489">
        <f>Foglio2!AE26</f>
        <v>240.97060492032813</v>
      </c>
      <c r="AE29" s="845">
        <f>Foglio2!AF26</f>
        <v>576.37077947945738</v>
      </c>
      <c r="AF29" s="434">
        <f>Foglio2!AG26</f>
        <v>1281.8522074564955</v>
      </c>
      <c r="AG29" s="215">
        <f>Foglio2!AH26</f>
        <v>1937.1538879137713</v>
      </c>
      <c r="AH29" s="215">
        <f>Foglio2!AI26</f>
        <v>854.5381891861449</v>
      </c>
      <c r="AI29" s="619">
        <f>Foglio2!AJ26</f>
        <v>28.661306103499129</v>
      </c>
      <c r="AJ29" s="606"/>
      <c r="AK29" s="753"/>
      <c r="AL29" s="847"/>
      <c r="AM29" s="55">
        <f t="shared" ref="AM29:AM41" si="8">SUM(C29:S29)+T29+U29+AJ29+AK29+AL29</f>
        <v>75805.13290732172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0" si="12">E29</f>
        <v>13092.286963898381</v>
      </c>
      <c r="F30" s="434">
        <f t="shared" si="12"/>
        <v>3046.005014171873</v>
      </c>
      <c r="G30" s="340">
        <f t="shared" si="12"/>
        <v>0</v>
      </c>
      <c r="H30" s="340">
        <f t="shared" si="12"/>
        <v>1281.5826653928264</v>
      </c>
      <c r="I30" s="340">
        <f t="shared" si="12"/>
        <v>0</v>
      </c>
      <c r="J30" s="19">
        <f t="shared" si="12"/>
        <v>0</v>
      </c>
      <c r="K30" s="434">
        <f t="shared" si="12"/>
        <v>1817.7916773855625</v>
      </c>
      <c r="L30" s="434">
        <f t="shared" si="12"/>
        <v>1675.2937730590747</v>
      </c>
      <c r="M30" s="434">
        <f t="shared" si="12"/>
        <v>15101.992590616464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4102.2055906599107</v>
      </c>
      <c r="S30" s="437">
        <f t="shared" ref="S30:S35" si="13">S29</f>
        <v>25089.85579041038</v>
      </c>
      <c r="T30" s="842">
        <f t="shared" si="7"/>
        <v>2144.368841727251</v>
      </c>
      <c r="U30" s="437">
        <f t="shared" ref="U30:AI30" si="14">U29</f>
        <v>8453.75</v>
      </c>
      <c r="V30" s="844">
        <f t="shared" si="14"/>
        <v>0</v>
      </c>
      <c r="W30" s="433">
        <f t="shared" si="14"/>
        <v>90.251667651927519</v>
      </c>
      <c r="X30" s="433">
        <f t="shared" si="14"/>
        <v>142.4709501201209</v>
      </c>
      <c r="Y30" s="433">
        <f t="shared" si="14"/>
        <v>19.973066917892968</v>
      </c>
      <c r="Z30" s="433">
        <f t="shared" si="14"/>
        <v>170.35058423897917</v>
      </c>
      <c r="AA30" s="433">
        <f t="shared" si="14"/>
        <v>765.22093402160419</v>
      </c>
      <c r="AB30" s="433">
        <f t="shared" si="14"/>
        <v>94.213935987865796</v>
      </c>
      <c r="AC30" s="433">
        <f t="shared" si="14"/>
        <v>44.546318389074827</v>
      </c>
      <c r="AD30" s="433">
        <f t="shared" si="14"/>
        <v>240.97060492032813</v>
      </c>
      <c r="AE30" s="846">
        <f t="shared" si="14"/>
        <v>576.37077947945738</v>
      </c>
      <c r="AF30" s="434">
        <f t="shared" si="14"/>
        <v>1281.8522074564955</v>
      </c>
      <c r="AG30" s="434">
        <f t="shared" si="14"/>
        <v>1937.1538879137713</v>
      </c>
      <c r="AH30" s="434">
        <f t="shared" si="14"/>
        <v>854.5381891861449</v>
      </c>
      <c r="AI30" s="437">
        <f t="shared" si="14"/>
        <v>28.661306103499129</v>
      </c>
      <c r="AJ30" s="606"/>
      <c r="AK30" s="753"/>
      <c r="AL30" s="847"/>
      <c r="AM30" s="55">
        <f t="shared" si="8"/>
        <v>75805.13290732172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ref="E31:Q32" si="15">E30</f>
        <v>13092.286963898381</v>
      </c>
      <c r="F31" s="434">
        <f t="shared" si="15"/>
        <v>3046.005014171873</v>
      </c>
      <c r="G31" s="340">
        <f t="shared" si="15"/>
        <v>0</v>
      </c>
      <c r="H31" s="340">
        <f t="shared" si="15"/>
        <v>1281.5826653928264</v>
      </c>
      <c r="I31" s="340">
        <f t="shared" si="15"/>
        <v>0</v>
      </c>
      <c r="J31" s="19">
        <f t="shared" si="15"/>
        <v>0</v>
      </c>
      <c r="K31" s="434">
        <f t="shared" si="15"/>
        <v>1817.7916773855625</v>
      </c>
      <c r="L31" s="434">
        <f t="shared" si="15"/>
        <v>1675.2937730590747</v>
      </c>
      <c r="M31" s="434">
        <f t="shared" si="15"/>
        <v>15101.992590616464</v>
      </c>
      <c r="N31" s="434">
        <f t="shared" si="15"/>
        <v>0</v>
      </c>
      <c r="O31" s="434">
        <f t="shared" si="15"/>
        <v>0</v>
      </c>
      <c r="P31" s="340">
        <f t="shared" si="15"/>
        <v>0</v>
      </c>
      <c r="Q31" s="340">
        <f t="shared" si="15"/>
        <v>0</v>
      </c>
      <c r="R31" s="215">
        <f t="shared" si="6"/>
        <v>4102.2055906599107</v>
      </c>
      <c r="S31" s="437">
        <f t="shared" si="13"/>
        <v>25089.85579041038</v>
      </c>
      <c r="T31" s="842">
        <f t="shared" si="7"/>
        <v>2144.368841727251</v>
      </c>
      <c r="U31" s="437">
        <f t="shared" ref="U31:AI32" si="16">U30</f>
        <v>8453.75</v>
      </c>
      <c r="V31" s="844">
        <f t="shared" si="16"/>
        <v>0</v>
      </c>
      <c r="W31" s="433">
        <f t="shared" si="16"/>
        <v>90.251667651927519</v>
      </c>
      <c r="X31" s="433">
        <f t="shared" si="16"/>
        <v>142.4709501201209</v>
      </c>
      <c r="Y31" s="433">
        <f t="shared" si="16"/>
        <v>19.973066917892968</v>
      </c>
      <c r="Z31" s="433">
        <f t="shared" si="16"/>
        <v>170.35058423897917</v>
      </c>
      <c r="AA31" s="433">
        <f t="shared" si="16"/>
        <v>765.22093402160419</v>
      </c>
      <c r="AB31" s="433">
        <f t="shared" si="16"/>
        <v>94.213935987865796</v>
      </c>
      <c r="AC31" s="433">
        <f t="shared" si="16"/>
        <v>44.546318389074827</v>
      </c>
      <c r="AD31" s="433">
        <f t="shared" si="16"/>
        <v>240.97060492032813</v>
      </c>
      <c r="AE31" s="846">
        <f t="shared" si="16"/>
        <v>576.37077947945738</v>
      </c>
      <c r="AF31" s="434">
        <f t="shared" si="16"/>
        <v>1281.8522074564955</v>
      </c>
      <c r="AG31" s="434">
        <f t="shared" si="16"/>
        <v>1937.1538879137713</v>
      </c>
      <c r="AH31" s="434">
        <f t="shared" si="16"/>
        <v>854.5381891861449</v>
      </c>
      <c r="AI31" s="437">
        <f t="shared" si="16"/>
        <v>28.661306103499129</v>
      </c>
      <c r="AJ31" s="606">
        <v>0</v>
      </c>
      <c r="AK31" s="753"/>
      <c r="AL31" s="847"/>
      <c r="AM31" s="55">
        <f t="shared" si="8"/>
        <v>75805.13290732172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5"/>
        <v>13092.286963898381</v>
      </c>
      <c r="F32" s="434">
        <f t="shared" si="15"/>
        <v>3046.005014171873</v>
      </c>
      <c r="G32" s="340">
        <f t="shared" si="15"/>
        <v>0</v>
      </c>
      <c r="H32" s="340">
        <f t="shared" si="15"/>
        <v>1281.5826653928264</v>
      </c>
      <c r="I32" s="340">
        <f t="shared" si="15"/>
        <v>0</v>
      </c>
      <c r="J32" s="19">
        <f t="shared" si="15"/>
        <v>0</v>
      </c>
      <c r="K32" s="434">
        <f t="shared" si="15"/>
        <v>1817.7916773855625</v>
      </c>
      <c r="L32" s="434">
        <f t="shared" si="15"/>
        <v>1675.2937730590747</v>
      </c>
      <c r="M32" s="434">
        <f t="shared" si="15"/>
        <v>15101.992590616464</v>
      </c>
      <c r="N32" s="434">
        <f t="shared" si="15"/>
        <v>0</v>
      </c>
      <c r="O32" s="434">
        <f t="shared" si="15"/>
        <v>0</v>
      </c>
      <c r="P32" s="340">
        <f t="shared" si="15"/>
        <v>0</v>
      </c>
      <c r="Q32" s="340">
        <f t="shared" si="15"/>
        <v>0</v>
      </c>
      <c r="R32" s="215">
        <f t="shared" si="6"/>
        <v>4102.2055906599107</v>
      </c>
      <c r="S32" s="437">
        <f t="shared" si="13"/>
        <v>25089.85579041038</v>
      </c>
      <c r="T32" s="842">
        <f t="shared" si="7"/>
        <v>2144.368841727251</v>
      </c>
      <c r="U32" s="437">
        <f t="shared" si="16"/>
        <v>8453.75</v>
      </c>
      <c r="V32" s="844">
        <f t="shared" si="16"/>
        <v>0</v>
      </c>
      <c r="W32" s="433">
        <f t="shared" si="16"/>
        <v>90.251667651927519</v>
      </c>
      <c r="X32" s="433">
        <f t="shared" si="16"/>
        <v>142.4709501201209</v>
      </c>
      <c r="Y32" s="433">
        <f t="shared" si="16"/>
        <v>19.973066917892968</v>
      </c>
      <c r="Z32" s="433">
        <f t="shared" si="16"/>
        <v>170.35058423897917</v>
      </c>
      <c r="AA32" s="433">
        <f t="shared" si="16"/>
        <v>765.22093402160419</v>
      </c>
      <c r="AB32" s="433">
        <f t="shared" si="16"/>
        <v>94.213935987865796</v>
      </c>
      <c r="AC32" s="433">
        <f t="shared" si="16"/>
        <v>44.546318389074827</v>
      </c>
      <c r="AD32" s="433">
        <f t="shared" si="16"/>
        <v>240.97060492032813</v>
      </c>
      <c r="AE32" s="846">
        <f t="shared" si="16"/>
        <v>576.37077947945738</v>
      </c>
      <c r="AF32" s="434">
        <f t="shared" si="16"/>
        <v>1281.8522074564955</v>
      </c>
      <c r="AG32" s="434">
        <f t="shared" si="16"/>
        <v>1937.1538879137713</v>
      </c>
      <c r="AH32" s="434">
        <f t="shared" si="16"/>
        <v>854.5381891861449</v>
      </c>
      <c r="AI32" s="437">
        <f t="shared" si="16"/>
        <v>28.661306103499129</v>
      </c>
      <c r="AJ32" s="606"/>
      <c r="AK32" s="753"/>
      <c r="AL32" s="847"/>
      <c r="AM32" s="55">
        <f t="shared" si="8"/>
        <v>75805.13290732172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50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7">E32</f>
        <v>13092.286963898381</v>
      </c>
      <c r="F33" s="434">
        <f t="shared" si="17"/>
        <v>3046.005014171873</v>
      </c>
      <c r="G33" s="340">
        <f t="shared" si="17"/>
        <v>0</v>
      </c>
      <c r="H33" s="340">
        <f t="shared" si="17"/>
        <v>1281.5826653928264</v>
      </c>
      <c r="I33" s="340">
        <f t="shared" si="17"/>
        <v>0</v>
      </c>
      <c r="J33" s="19">
        <f t="shared" si="17"/>
        <v>0</v>
      </c>
      <c r="K33" s="434">
        <f t="shared" si="17"/>
        <v>1817.7916773855625</v>
      </c>
      <c r="L33" s="434">
        <f t="shared" si="17"/>
        <v>1675.2937730590747</v>
      </c>
      <c r="M33" s="434">
        <f t="shared" si="17"/>
        <v>15101.992590616464</v>
      </c>
      <c r="N33" s="434">
        <f t="shared" si="17"/>
        <v>0</v>
      </c>
      <c r="O33" s="434">
        <f t="shared" si="17"/>
        <v>0</v>
      </c>
      <c r="P33" s="340">
        <f t="shared" si="17"/>
        <v>0</v>
      </c>
      <c r="Q33" s="340">
        <f t="shared" si="17"/>
        <v>0</v>
      </c>
      <c r="R33" s="215">
        <f t="shared" si="6"/>
        <v>4102.2055906599107</v>
      </c>
      <c r="S33" s="437">
        <f t="shared" si="13"/>
        <v>25089.85579041038</v>
      </c>
      <c r="T33" s="842">
        <f t="shared" si="7"/>
        <v>2144.368841727251</v>
      </c>
      <c r="U33" s="437">
        <f t="shared" ref="U33:AI33" si="18">U32</f>
        <v>8453.75</v>
      </c>
      <c r="V33" s="844">
        <f t="shared" si="18"/>
        <v>0</v>
      </c>
      <c r="W33" s="433">
        <f t="shared" si="18"/>
        <v>90.251667651927519</v>
      </c>
      <c r="X33" s="433">
        <f t="shared" si="18"/>
        <v>142.4709501201209</v>
      </c>
      <c r="Y33" s="433">
        <f t="shared" si="18"/>
        <v>19.973066917892968</v>
      </c>
      <c r="Z33" s="433">
        <f t="shared" si="18"/>
        <v>170.35058423897917</v>
      </c>
      <c r="AA33" s="433">
        <f t="shared" si="18"/>
        <v>765.22093402160419</v>
      </c>
      <c r="AB33" s="433">
        <f t="shared" si="18"/>
        <v>94.213935987865796</v>
      </c>
      <c r="AC33" s="433">
        <f t="shared" si="18"/>
        <v>44.546318389074827</v>
      </c>
      <c r="AD33" s="433">
        <f t="shared" si="18"/>
        <v>240.97060492032813</v>
      </c>
      <c r="AE33" s="846">
        <f t="shared" si="18"/>
        <v>576.37077947945738</v>
      </c>
      <c r="AF33" s="434">
        <f t="shared" si="18"/>
        <v>1281.8522074564955</v>
      </c>
      <c r="AG33" s="434">
        <f t="shared" si="18"/>
        <v>1937.1538879137713</v>
      </c>
      <c r="AH33" s="434">
        <f t="shared" si="18"/>
        <v>854.5381891861449</v>
      </c>
      <c r="AI33" s="437">
        <f t="shared" si="18"/>
        <v>28.661306103499129</v>
      </c>
      <c r="AJ33" s="606"/>
      <c r="AK33" s="753"/>
      <c r="AL33" s="847"/>
      <c r="AM33" s="55">
        <f t="shared" si="8"/>
        <v>75805.13290732172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50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9">E33</f>
        <v>13092.286963898381</v>
      </c>
      <c r="F34" s="434">
        <f t="shared" si="19"/>
        <v>3046.005014171873</v>
      </c>
      <c r="G34" s="340">
        <f t="shared" si="19"/>
        <v>0</v>
      </c>
      <c r="H34" s="340">
        <f t="shared" si="19"/>
        <v>1281.5826653928264</v>
      </c>
      <c r="I34" s="340">
        <f t="shared" si="19"/>
        <v>0</v>
      </c>
      <c r="J34" s="19">
        <f t="shared" si="19"/>
        <v>0</v>
      </c>
      <c r="K34" s="434">
        <f t="shared" si="19"/>
        <v>1817.7916773855625</v>
      </c>
      <c r="L34" s="434">
        <f t="shared" si="19"/>
        <v>1675.2937730590747</v>
      </c>
      <c r="M34" s="434">
        <f t="shared" si="19"/>
        <v>15101.992590616464</v>
      </c>
      <c r="N34" s="434">
        <f t="shared" si="19"/>
        <v>0</v>
      </c>
      <c r="O34" s="434">
        <f t="shared" si="19"/>
        <v>0</v>
      </c>
      <c r="P34" s="340">
        <f t="shared" si="19"/>
        <v>0</v>
      </c>
      <c r="Q34" s="340">
        <f t="shared" si="19"/>
        <v>0</v>
      </c>
      <c r="R34" s="215">
        <f t="shared" si="6"/>
        <v>4102.2055906599107</v>
      </c>
      <c r="S34" s="437">
        <f t="shared" si="13"/>
        <v>25089.85579041038</v>
      </c>
      <c r="T34" s="842">
        <f t="shared" si="7"/>
        <v>2144.368841727251</v>
      </c>
      <c r="U34" s="437">
        <f t="shared" ref="U34:AI38" si="20">U33</f>
        <v>8453.75</v>
      </c>
      <c r="V34" s="844">
        <f t="shared" si="20"/>
        <v>0</v>
      </c>
      <c r="W34" s="433">
        <f t="shared" si="20"/>
        <v>90.251667651927519</v>
      </c>
      <c r="X34" s="433">
        <f t="shared" si="20"/>
        <v>142.4709501201209</v>
      </c>
      <c r="Y34" s="433">
        <f t="shared" si="20"/>
        <v>19.973066917892968</v>
      </c>
      <c r="Z34" s="433">
        <f t="shared" si="20"/>
        <v>170.35058423897917</v>
      </c>
      <c r="AA34" s="433">
        <f t="shared" si="20"/>
        <v>765.22093402160419</v>
      </c>
      <c r="AB34" s="433">
        <f t="shared" si="20"/>
        <v>94.213935987865796</v>
      </c>
      <c r="AC34" s="433">
        <f t="shared" si="20"/>
        <v>44.546318389074827</v>
      </c>
      <c r="AD34" s="433">
        <f t="shared" si="20"/>
        <v>240.97060492032813</v>
      </c>
      <c r="AE34" s="846">
        <f t="shared" si="20"/>
        <v>576.37077947945738</v>
      </c>
      <c r="AF34" s="434">
        <f t="shared" si="20"/>
        <v>1281.8522074564955</v>
      </c>
      <c r="AG34" s="434">
        <f t="shared" si="20"/>
        <v>1937.1538879137713</v>
      </c>
      <c r="AH34" s="434">
        <f t="shared" si="20"/>
        <v>854.5381891861449</v>
      </c>
      <c r="AI34" s="437">
        <f t="shared" si="20"/>
        <v>28.661306103499129</v>
      </c>
      <c r="AJ34" s="606"/>
      <c r="AK34" s="753"/>
      <c r="AL34" s="847"/>
      <c r="AM34" s="55">
        <f t="shared" si="8"/>
        <v>75805.13290732172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50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9"/>
        <v>13092.286963898381</v>
      </c>
      <c r="F35" s="434">
        <f t="shared" si="19"/>
        <v>3046.005014171873</v>
      </c>
      <c r="G35" s="340">
        <f t="shared" si="19"/>
        <v>0</v>
      </c>
      <c r="H35" s="340">
        <f t="shared" si="19"/>
        <v>1281.5826653928264</v>
      </c>
      <c r="I35" s="340">
        <f t="shared" si="19"/>
        <v>0</v>
      </c>
      <c r="J35" s="19">
        <f t="shared" si="19"/>
        <v>0</v>
      </c>
      <c r="K35" s="434">
        <f t="shared" si="19"/>
        <v>1817.7916773855625</v>
      </c>
      <c r="L35" s="434">
        <f t="shared" si="19"/>
        <v>1675.2937730590747</v>
      </c>
      <c r="M35" s="434">
        <f t="shared" si="19"/>
        <v>15101.992590616464</v>
      </c>
      <c r="N35" s="434">
        <f t="shared" si="19"/>
        <v>0</v>
      </c>
      <c r="O35" s="434">
        <f t="shared" si="19"/>
        <v>0</v>
      </c>
      <c r="P35" s="340">
        <f t="shared" si="19"/>
        <v>0</v>
      </c>
      <c r="Q35" s="340">
        <f t="shared" si="19"/>
        <v>0</v>
      </c>
      <c r="R35" s="215">
        <f t="shared" ref="R35:R40" si="21">SUM(AF35:AI35)</f>
        <v>4102.2055906599107</v>
      </c>
      <c r="S35" s="437">
        <f t="shared" si="13"/>
        <v>25089.85579041038</v>
      </c>
      <c r="T35" s="842">
        <f t="shared" ref="T35:T40" si="22">SUM(V35:AE35)</f>
        <v>2144.368841727251</v>
      </c>
      <c r="U35" s="437">
        <f t="shared" si="20"/>
        <v>8453.75</v>
      </c>
      <c r="V35" s="844">
        <f t="shared" si="20"/>
        <v>0</v>
      </c>
      <c r="W35" s="433">
        <f t="shared" si="20"/>
        <v>90.251667651927519</v>
      </c>
      <c r="X35" s="433">
        <f t="shared" si="20"/>
        <v>142.4709501201209</v>
      </c>
      <c r="Y35" s="433">
        <f t="shared" si="20"/>
        <v>19.973066917892968</v>
      </c>
      <c r="Z35" s="433">
        <f t="shared" si="20"/>
        <v>170.35058423897917</v>
      </c>
      <c r="AA35" s="433">
        <f t="shared" si="20"/>
        <v>765.22093402160419</v>
      </c>
      <c r="AB35" s="433">
        <f t="shared" si="20"/>
        <v>94.213935987865796</v>
      </c>
      <c r="AC35" s="433">
        <f t="shared" si="20"/>
        <v>44.546318389074827</v>
      </c>
      <c r="AD35" s="433">
        <f t="shared" si="20"/>
        <v>240.97060492032813</v>
      </c>
      <c r="AE35" s="846">
        <f t="shared" si="20"/>
        <v>576.37077947945738</v>
      </c>
      <c r="AF35" s="434">
        <f t="shared" si="20"/>
        <v>1281.8522074564955</v>
      </c>
      <c r="AG35" s="434">
        <f t="shared" si="20"/>
        <v>1937.1538879137713</v>
      </c>
      <c r="AH35" s="434">
        <f t="shared" si="20"/>
        <v>854.5381891861449</v>
      </c>
      <c r="AI35" s="437">
        <f t="shared" si="20"/>
        <v>28.661306103499129</v>
      </c>
      <c r="AJ35" s="606"/>
      <c r="AK35" s="753"/>
      <c r="AL35" s="847"/>
      <c r="AM35" s="55">
        <f t="shared" si="8"/>
        <v>75805.13290732172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50" ht="26.25" customHeight="1" x14ac:dyDescent="0.2">
      <c r="B36" s="151" t="s">
        <v>48</v>
      </c>
      <c r="C36" s="340">
        <f>C35</f>
        <v>0</v>
      </c>
      <c r="D36" s="340"/>
      <c r="E36" s="434">
        <f t="shared" si="19"/>
        <v>13092.286963898381</v>
      </c>
      <c r="F36" s="434">
        <f t="shared" si="19"/>
        <v>3046.005014171873</v>
      </c>
      <c r="G36" s="340">
        <f t="shared" si="19"/>
        <v>0</v>
      </c>
      <c r="H36" s="340">
        <f t="shared" si="19"/>
        <v>1281.5826653928264</v>
      </c>
      <c r="I36" s="340">
        <f t="shared" si="19"/>
        <v>0</v>
      </c>
      <c r="J36" s="19">
        <f t="shared" si="19"/>
        <v>0</v>
      </c>
      <c r="K36" s="434">
        <f t="shared" si="19"/>
        <v>1817.7916773855625</v>
      </c>
      <c r="L36" s="434">
        <f t="shared" si="19"/>
        <v>1675.2937730590747</v>
      </c>
      <c r="M36" s="434">
        <f t="shared" si="19"/>
        <v>15101.992590616464</v>
      </c>
      <c r="N36" s="434">
        <f t="shared" si="19"/>
        <v>0</v>
      </c>
      <c r="O36" s="434">
        <f t="shared" si="19"/>
        <v>0</v>
      </c>
      <c r="P36" s="340">
        <f t="shared" si="19"/>
        <v>0</v>
      </c>
      <c r="Q36" s="340">
        <f t="shared" si="19"/>
        <v>0</v>
      </c>
      <c r="R36" s="215">
        <f t="shared" si="21"/>
        <v>4102.2055906599107</v>
      </c>
      <c r="S36" s="437">
        <f>S35</f>
        <v>25089.85579041038</v>
      </c>
      <c r="T36" s="842">
        <f t="shared" si="22"/>
        <v>2144.368841727251</v>
      </c>
      <c r="U36" s="437">
        <f t="shared" si="20"/>
        <v>8453.75</v>
      </c>
      <c r="V36" s="844">
        <f t="shared" si="20"/>
        <v>0</v>
      </c>
      <c r="W36" s="433">
        <f t="shared" si="20"/>
        <v>90.251667651927519</v>
      </c>
      <c r="X36" s="433">
        <f t="shared" si="20"/>
        <v>142.4709501201209</v>
      </c>
      <c r="Y36" s="433">
        <f t="shared" si="20"/>
        <v>19.973066917892968</v>
      </c>
      <c r="Z36" s="433">
        <f t="shared" si="20"/>
        <v>170.35058423897917</v>
      </c>
      <c r="AA36" s="433">
        <f t="shared" si="20"/>
        <v>765.22093402160419</v>
      </c>
      <c r="AB36" s="433">
        <f t="shared" si="20"/>
        <v>94.213935987865796</v>
      </c>
      <c r="AC36" s="433">
        <f t="shared" si="20"/>
        <v>44.546318389074827</v>
      </c>
      <c r="AD36" s="433">
        <f t="shared" si="20"/>
        <v>240.97060492032813</v>
      </c>
      <c r="AE36" s="846">
        <f t="shared" si="20"/>
        <v>576.37077947945738</v>
      </c>
      <c r="AF36" s="434">
        <f t="shared" si="20"/>
        <v>1281.8522074564955</v>
      </c>
      <c r="AG36" s="434">
        <f t="shared" si="20"/>
        <v>1937.1538879137713</v>
      </c>
      <c r="AH36" s="434">
        <f t="shared" si="20"/>
        <v>854.5381891861449</v>
      </c>
      <c r="AI36" s="437">
        <f t="shared" si="20"/>
        <v>28.661306103499129</v>
      </c>
      <c r="AJ36" s="606"/>
      <c r="AK36" s="753"/>
      <c r="AL36" s="847"/>
      <c r="AM36" s="55">
        <f t="shared" si="8"/>
        <v>75805.13290732172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50" ht="26.25" customHeight="1" x14ac:dyDescent="0.2">
      <c r="B37" s="152" t="s">
        <v>49</v>
      </c>
      <c r="C37" s="340">
        <f>C36</f>
        <v>0</v>
      </c>
      <c r="D37" s="340"/>
      <c r="E37" s="434">
        <f t="shared" si="19"/>
        <v>13092.286963898381</v>
      </c>
      <c r="F37" s="434">
        <f t="shared" si="19"/>
        <v>3046.005014171873</v>
      </c>
      <c r="G37" s="340">
        <f t="shared" si="19"/>
        <v>0</v>
      </c>
      <c r="H37" s="340">
        <f t="shared" si="19"/>
        <v>1281.5826653928264</v>
      </c>
      <c r="I37" s="340">
        <f t="shared" si="19"/>
        <v>0</v>
      </c>
      <c r="J37" s="19">
        <f t="shared" si="19"/>
        <v>0</v>
      </c>
      <c r="K37" s="434">
        <f t="shared" si="19"/>
        <v>1817.7916773855625</v>
      </c>
      <c r="L37" s="434">
        <f t="shared" si="19"/>
        <v>1675.2937730590747</v>
      </c>
      <c r="M37" s="434">
        <f t="shared" si="19"/>
        <v>15101.992590616464</v>
      </c>
      <c r="N37" s="434">
        <f t="shared" si="19"/>
        <v>0</v>
      </c>
      <c r="O37" s="434">
        <f t="shared" si="19"/>
        <v>0</v>
      </c>
      <c r="P37" s="340">
        <f t="shared" si="19"/>
        <v>0</v>
      </c>
      <c r="Q37" s="340">
        <f t="shared" si="19"/>
        <v>0</v>
      </c>
      <c r="R37" s="215">
        <f t="shared" si="21"/>
        <v>4102.2055906599107</v>
      </c>
      <c r="S37" s="437">
        <f>S36</f>
        <v>25089.85579041038</v>
      </c>
      <c r="T37" s="842">
        <f t="shared" si="22"/>
        <v>2144.368841727251</v>
      </c>
      <c r="U37" s="437">
        <f t="shared" si="20"/>
        <v>8453.75</v>
      </c>
      <c r="V37" s="844">
        <f t="shared" si="20"/>
        <v>0</v>
      </c>
      <c r="W37" s="433">
        <f t="shared" si="20"/>
        <v>90.251667651927519</v>
      </c>
      <c r="X37" s="433">
        <f t="shared" si="20"/>
        <v>142.4709501201209</v>
      </c>
      <c r="Y37" s="433">
        <f t="shared" si="20"/>
        <v>19.973066917892968</v>
      </c>
      <c r="Z37" s="433">
        <f t="shared" si="20"/>
        <v>170.35058423897917</v>
      </c>
      <c r="AA37" s="433">
        <f t="shared" si="20"/>
        <v>765.22093402160419</v>
      </c>
      <c r="AB37" s="433">
        <f t="shared" si="20"/>
        <v>94.213935987865796</v>
      </c>
      <c r="AC37" s="433">
        <f t="shared" si="20"/>
        <v>44.546318389074827</v>
      </c>
      <c r="AD37" s="433">
        <f t="shared" si="20"/>
        <v>240.97060492032813</v>
      </c>
      <c r="AE37" s="846">
        <f t="shared" si="20"/>
        <v>576.37077947945738</v>
      </c>
      <c r="AF37" s="434">
        <f t="shared" si="20"/>
        <v>1281.8522074564955</v>
      </c>
      <c r="AG37" s="434">
        <f t="shared" si="20"/>
        <v>1937.1538879137713</v>
      </c>
      <c r="AH37" s="434">
        <f t="shared" si="20"/>
        <v>854.5381891861449</v>
      </c>
      <c r="AI37" s="437">
        <f t="shared" si="20"/>
        <v>28.661306103499129</v>
      </c>
      <c r="AJ37" s="606"/>
      <c r="AK37" s="753"/>
      <c r="AL37" s="847"/>
      <c r="AM37" s="55">
        <f t="shared" si="8"/>
        <v>75805.13290732172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50" ht="26.25" customHeight="1" x14ac:dyDescent="0.2">
      <c r="B38" s="152" t="s">
        <v>50</v>
      </c>
      <c r="C38" s="340">
        <f>C37</f>
        <v>0</v>
      </c>
      <c r="D38" s="340"/>
      <c r="E38" s="434">
        <f t="shared" si="19"/>
        <v>13092.286963898381</v>
      </c>
      <c r="F38" s="434">
        <f t="shared" si="19"/>
        <v>3046.005014171873</v>
      </c>
      <c r="G38" s="340">
        <f t="shared" si="19"/>
        <v>0</v>
      </c>
      <c r="H38" s="340">
        <f t="shared" si="19"/>
        <v>1281.5826653928264</v>
      </c>
      <c r="I38" s="340">
        <f t="shared" si="19"/>
        <v>0</v>
      </c>
      <c r="J38" s="19">
        <f t="shared" si="19"/>
        <v>0</v>
      </c>
      <c r="K38" s="434">
        <f t="shared" si="19"/>
        <v>1817.7916773855625</v>
      </c>
      <c r="L38" s="434">
        <f t="shared" si="19"/>
        <v>1675.2937730590747</v>
      </c>
      <c r="M38" s="434">
        <f t="shared" si="19"/>
        <v>15101.992590616464</v>
      </c>
      <c r="N38" s="434">
        <f t="shared" si="19"/>
        <v>0</v>
      </c>
      <c r="O38" s="434">
        <f t="shared" si="19"/>
        <v>0</v>
      </c>
      <c r="P38" s="340">
        <f t="shared" si="19"/>
        <v>0</v>
      </c>
      <c r="Q38" s="340">
        <f t="shared" si="19"/>
        <v>0</v>
      </c>
      <c r="R38" s="215">
        <f t="shared" si="21"/>
        <v>4102.2055906599107</v>
      </c>
      <c r="S38" s="437">
        <f>S37</f>
        <v>25089.85579041038</v>
      </c>
      <c r="T38" s="842">
        <f t="shared" si="22"/>
        <v>2144.368841727251</v>
      </c>
      <c r="U38" s="437">
        <f t="shared" si="20"/>
        <v>8453.75</v>
      </c>
      <c r="V38" s="844">
        <f t="shared" si="20"/>
        <v>0</v>
      </c>
      <c r="W38" s="433">
        <f t="shared" si="20"/>
        <v>90.251667651927519</v>
      </c>
      <c r="X38" s="433">
        <f t="shared" si="20"/>
        <v>142.4709501201209</v>
      </c>
      <c r="Y38" s="433">
        <f t="shared" si="20"/>
        <v>19.973066917892968</v>
      </c>
      <c r="Z38" s="433">
        <f t="shared" si="20"/>
        <v>170.35058423897917</v>
      </c>
      <c r="AA38" s="433">
        <f t="shared" si="20"/>
        <v>765.22093402160419</v>
      </c>
      <c r="AB38" s="433">
        <f t="shared" si="20"/>
        <v>94.213935987865796</v>
      </c>
      <c r="AC38" s="433">
        <f t="shared" si="20"/>
        <v>44.546318389074827</v>
      </c>
      <c r="AD38" s="433">
        <f t="shared" si="20"/>
        <v>240.97060492032813</v>
      </c>
      <c r="AE38" s="846">
        <f t="shared" si="20"/>
        <v>576.37077947945738</v>
      </c>
      <c r="AF38" s="434">
        <f t="shared" si="20"/>
        <v>1281.8522074564955</v>
      </c>
      <c r="AG38" s="434">
        <f t="shared" si="20"/>
        <v>1937.1538879137713</v>
      </c>
      <c r="AH38" s="434">
        <f t="shared" si="20"/>
        <v>854.5381891861449</v>
      </c>
      <c r="AI38" s="437">
        <f t="shared" si="20"/>
        <v>28.661306103499129</v>
      </c>
      <c r="AJ38" s="606"/>
      <c r="AK38" s="753"/>
      <c r="AL38" s="847"/>
      <c r="AM38" s="55">
        <f t="shared" si="8"/>
        <v>75805.13290732172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50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3">E38</f>
        <v>13092.286963898381</v>
      </c>
      <c r="F39" s="434">
        <f t="shared" si="23"/>
        <v>3046.005014171873</v>
      </c>
      <c r="G39" s="340">
        <f t="shared" si="23"/>
        <v>0</v>
      </c>
      <c r="H39" s="340">
        <f t="shared" si="23"/>
        <v>1281.5826653928264</v>
      </c>
      <c r="I39" s="340">
        <f t="shared" si="23"/>
        <v>0</v>
      </c>
      <c r="J39" s="19">
        <f t="shared" si="23"/>
        <v>0</v>
      </c>
      <c r="K39" s="434">
        <f t="shared" si="23"/>
        <v>1817.7916773855625</v>
      </c>
      <c r="L39" s="434">
        <f t="shared" si="23"/>
        <v>1675.2937730590747</v>
      </c>
      <c r="M39" s="434">
        <f t="shared" si="23"/>
        <v>15101.992590616464</v>
      </c>
      <c r="N39" s="434">
        <f t="shared" si="23"/>
        <v>0</v>
      </c>
      <c r="O39" s="434">
        <f t="shared" si="23"/>
        <v>0</v>
      </c>
      <c r="P39" s="340">
        <f t="shared" si="23"/>
        <v>0</v>
      </c>
      <c r="Q39" s="340">
        <f t="shared" si="23"/>
        <v>0</v>
      </c>
      <c r="R39" s="215">
        <f t="shared" si="21"/>
        <v>4102.2055906599107</v>
      </c>
      <c r="S39" s="437">
        <f>S38</f>
        <v>25089.85579041038</v>
      </c>
      <c r="T39" s="842">
        <f t="shared" si="22"/>
        <v>2144.368841727251</v>
      </c>
      <c r="U39" s="437">
        <f t="shared" ref="U39:AI39" si="24">U38</f>
        <v>8453.75</v>
      </c>
      <c r="V39" s="844">
        <f t="shared" si="24"/>
        <v>0</v>
      </c>
      <c r="W39" s="433">
        <f t="shared" si="24"/>
        <v>90.251667651927519</v>
      </c>
      <c r="X39" s="433">
        <f t="shared" si="24"/>
        <v>142.4709501201209</v>
      </c>
      <c r="Y39" s="433">
        <f t="shared" si="24"/>
        <v>19.973066917892968</v>
      </c>
      <c r="Z39" s="433">
        <f t="shared" si="24"/>
        <v>170.35058423897917</v>
      </c>
      <c r="AA39" s="433">
        <f t="shared" si="24"/>
        <v>765.22093402160419</v>
      </c>
      <c r="AB39" s="433">
        <f t="shared" si="24"/>
        <v>94.213935987865796</v>
      </c>
      <c r="AC39" s="433">
        <f t="shared" si="24"/>
        <v>44.546318389074827</v>
      </c>
      <c r="AD39" s="433">
        <f t="shared" si="24"/>
        <v>240.97060492032813</v>
      </c>
      <c r="AE39" s="846">
        <f t="shared" si="24"/>
        <v>576.37077947945738</v>
      </c>
      <c r="AF39" s="434">
        <f t="shared" si="24"/>
        <v>1281.8522074564955</v>
      </c>
      <c r="AG39" s="434">
        <f t="shared" si="24"/>
        <v>1937.1538879137713</v>
      </c>
      <c r="AH39" s="434">
        <f t="shared" si="24"/>
        <v>854.5381891861449</v>
      </c>
      <c r="AI39" s="437">
        <f t="shared" si="24"/>
        <v>28.661306103499129</v>
      </c>
      <c r="AJ39" s="606"/>
      <c r="AK39" s="753"/>
      <c r="AL39" s="847"/>
      <c r="AM39" s="55">
        <f t="shared" si="8"/>
        <v>75805.13290732172</v>
      </c>
      <c r="AN39" s="56"/>
      <c r="AO39" s="57"/>
      <c r="AP39" s="58">
        <f t="shared" si="9"/>
        <v>100</v>
      </c>
      <c r="AQ39" s="652">
        <f>AN39+AO39</f>
        <v>0</v>
      </c>
    </row>
    <row r="40" spans="2:50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5">E39</f>
        <v>13092.286963898381</v>
      </c>
      <c r="F40" s="434">
        <f t="shared" si="25"/>
        <v>3046.005014171873</v>
      </c>
      <c r="G40" s="340">
        <f t="shared" si="25"/>
        <v>0</v>
      </c>
      <c r="H40" s="340">
        <f t="shared" si="25"/>
        <v>1281.5826653928264</v>
      </c>
      <c r="I40" s="340">
        <f t="shared" si="25"/>
        <v>0</v>
      </c>
      <c r="J40" s="19">
        <f t="shared" si="25"/>
        <v>0</v>
      </c>
      <c r="K40" s="434">
        <f t="shared" si="25"/>
        <v>1817.7916773855625</v>
      </c>
      <c r="L40" s="434">
        <f t="shared" si="25"/>
        <v>1675.2937730590747</v>
      </c>
      <c r="M40" s="434">
        <f t="shared" si="25"/>
        <v>15101.992590616464</v>
      </c>
      <c r="N40" s="434">
        <f t="shared" si="25"/>
        <v>0</v>
      </c>
      <c r="O40" s="434">
        <f t="shared" si="25"/>
        <v>0</v>
      </c>
      <c r="P40" s="340">
        <f t="shared" si="25"/>
        <v>0</v>
      </c>
      <c r="Q40" s="340">
        <f t="shared" si="25"/>
        <v>0</v>
      </c>
      <c r="R40" s="215">
        <f t="shared" si="21"/>
        <v>4102.2055906599107</v>
      </c>
      <c r="S40" s="437">
        <f>S39</f>
        <v>25089.85579041038</v>
      </c>
      <c r="T40" s="842">
        <f t="shared" si="22"/>
        <v>2144.368841727251</v>
      </c>
      <c r="U40" s="437">
        <f t="shared" ref="U40:AI40" si="26">U39</f>
        <v>8453.75</v>
      </c>
      <c r="V40" s="844">
        <f t="shared" si="26"/>
        <v>0</v>
      </c>
      <c r="W40" s="433">
        <f t="shared" si="26"/>
        <v>90.251667651927519</v>
      </c>
      <c r="X40" s="433">
        <f t="shared" si="26"/>
        <v>142.4709501201209</v>
      </c>
      <c r="Y40" s="433">
        <f t="shared" si="26"/>
        <v>19.973066917892968</v>
      </c>
      <c r="Z40" s="433">
        <f t="shared" si="26"/>
        <v>170.35058423897917</v>
      </c>
      <c r="AA40" s="433">
        <f t="shared" si="26"/>
        <v>765.22093402160419</v>
      </c>
      <c r="AB40" s="433">
        <f t="shared" si="26"/>
        <v>94.213935987865796</v>
      </c>
      <c r="AC40" s="433">
        <f t="shared" si="26"/>
        <v>44.546318389074827</v>
      </c>
      <c r="AD40" s="433">
        <f t="shared" si="26"/>
        <v>240.97060492032813</v>
      </c>
      <c r="AE40" s="846">
        <f t="shared" si="26"/>
        <v>576.37077947945738</v>
      </c>
      <c r="AF40" s="434">
        <f t="shared" si="26"/>
        <v>1281.8522074564955</v>
      </c>
      <c r="AG40" s="434">
        <f t="shared" si="26"/>
        <v>1937.1538879137713</v>
      </c>
      <c r="AH40" s="434">
        <f t="shared" si="26"/>
        <v>854.5381891861449</v>
      </c>
      <c r="AI40" s="437">
        <f t="shared" si="26"/>
        <v>28.661306103499129</v>
      </c>
      <c r="AJ40" s="606"/>
      <c r="AK40" s="753"/>
      <c r="AL40" s="847"/>
      <c r="AM40" s="55">
        <f t="shared" si="8"/>
        <v>75805.13290732172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50" ht="26.25" customHeight="1" thickBot="1" x14ac:dyDescent="0.25">
      <c r="B41" s="265" t="s">
        <v>53</v>
      </c>
      <c r="C41" s="903">
        <f t="shared" ref="C41:AL41" si="27">SUM(C29:C40)</f>
        <v>0</v>
      </c>
      <c r="D41" s="446">
        <f t="shared" si="27"/>
        <v>0</v>
      </c>
      <c r="E41" s="115">
        <f t="shared" si="27"/>
        <v>157107.44356678057</v>
      </c>
      <c r="F41" s="115">
        <f t="shared" si="27"/>
        <v>36552.060170062483</v>
      </c>
      <c r="G41" s="435">
        <f t="shared" si="27"/>
        <v>0</v>
      </c>
      <c r="H41" s="191">
        <f t="shared" si="27"/>
        <v>15378.991984713919</v>
      </c>
      <c r="I41" s="191">
        <f t="shared" si="27"/>
        <v>0</v>
      </c>
      <c r="J41" s="195">
        <f>SUM(J29:J40)</f>
        <v>0</v>
      </c>
      <c r="K41" s="115">
        <f t="shared" si="27"/>
        <v>21813.500128626751</v>
      </c>
      <c r="L41" s="115">
        <f t="shared" si="27"/>
        <v>20103.525276708897</v>
      </c>
      <c r="M41" s="115">
        <f t="shared" si="27"/>
        <v>181223.91108739752</v>
      </c>
      <c r="N41" s="115">
        <f t="shared" si="27"/>
        <v>0</v>
      </c>
      <c r="O41" s="115">
        <f t="shared" si="27"/>
        <v>0</v>
      </c>
      <c r="P41" s="191">
        <f t="shared" si="27"/>
        <v>0</v>
      </c>
      <c r="Q41" s="191">
        <f t="shared" si="27"/>
        <v>0</v>
      </c>
      <c r="R41" s="115">
        <f t="shared" si="27"/>
        <v>49226.467087918943</v>
      </c>
      <c r="S41" s="118">
        <f t="shared" si="27"/>
        <v>301078.2694849245</v>
      </c>
      <c r="T41" s="843">
        <f>SUM(T29:T40)</f>
        <v>25732.426100727007</v>
      </c>
      <c r="U41" s="841">
        <f t="shared" si="27"/>
        <v>101445</v>
      </c>
      <c r="V41" s="706">
        <f t="shared" si="27"/>
        <v>0</v>
      </c>
      <c r="W41" s="119">
        <f t="shared" si="27"/>
        <v>1083.0200118231303</v>
      </c>
      <c r="X41" s="119">
        <f t="shared" si="27"/>
        <v>1709.6514014414513</v>
      </c>
      <c r="Y41" s="119">
        <f t="shared" si="27"/>
        <v>239.6768030147156</v>
      </c>
      <c r="Z41" s="119">
        <f t="shared" si="27"/>
        <v>2044.2070108677497</v>
      </c>
      <c r="AA41" s="119">
        <f t="shared" si="27"/>
        <v>9182.6512082592508</v>
      </c>
      <c r="AB41" s="119">
        <f t="shared" si="27"/>
        <v>1130.5672318543898</v>
      </c>
      <c r="AC41" s="119">
        <f t="shared" si="27"/>
        <v>534.55582066889792</v>
      </c>
      <c r="AD41" s="119">
        <f t="shared" si="27"/>
        <v>2891.6472590439384</v>
      </c>
      <c r="AE41" s="121">
        <f t="shared" si="27"/>
        <v>6916.4493537534881</v>
      </c>
      <c r="AF41" s="183">
        <f t="shared" si="27"/>
        <v>15382.226489477946</v>
      </c>
      <c r="AG41" s="120">
        <f t="shared" si="27"/>
        <v>23245.846654965251</v>
      </c>
      <c r="AH41" s="120">
        <f t="shared" si="27"/>
        <v>10254.458270233741</v>
      </c>
      <c r="AI41" s="183">
        <f t="shared" si="27"/>
        <v>343.93567324198943</v>
      </c>
      <c r="AJ41" s="655">
        <f t="shared" si="27"/>
        <v>0</v>
      </c>
      <c r="AK41" s="119">
        <f t="shared" si="27"/>
        <v>0</v>
      </c>
      <c r="AL41" s="848">
        <f t="shared" si="27"/>
        <v>0</v>
      </c>
      <c r="AM41" s="67">
        <f t="shared" si="8"/>
        <v>909661.5948878607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50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50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</row>
    <row r="44" spans="2:50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50" ht="20.25" x14ac:dyDescent="0.3">
      <c r="B45" s="1067" t="str">
        <f>B3</f>
        <v>RACCOLTA DIFFERENZIATA ANNO 2023 - NOLE.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50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50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50" ht="90.75" thickTop="1" thickBot="1" x14ac:dyDescent="0.25">
      <c r="B48" s="1070" t="s">
        <v>86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1.75" customHeight="1" thickBot="1" x14ac:dyDescent="0.3">
      <c r="B50" s="216" t="s">
        <v>41</v>
      </c>
      <c r="C50" s="263"/>
      <c r="D50" s="605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</row>
    <row r="51" spans="2:43" ht="26.25" customHeight="1" thickBot="1" x14ac:dyDescent="0.3">
      <c r="B51" s="16" t="s">
        <v>42</v>
      </c>
      <c r="C51" s="217"/>
      <c r="D51" s="340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8">SUM(AF51:AI51)</f>
        <v>0</v>
      </c>
      <c r="S51" s="220"/>
      <c r="T51" s="315">
        <f t="shared" ref="T51:T61" si="29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30">SUM(C51:U51)</f>
        <v>0</v>
      </c>
      <c r="AN51" s="56"/>
      <c r="AO51" s="57"/>
      <c r="AP51" s="58" t="e">
        <f t="shared" ref="AP51:AP56" si="31">(AM51*100)/(AM51+AQ51)</f>
        <v>#DIV/0!</v>
      </c>
      <c r="AQ51" s="59">
        <f t="shared" ref="AQ51:AQ57" si="32">AN51+AO51</f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8"/>
        <v>0</v>
      </c>
      <c r="S52" s="220"/>
      <c r="T52" s="315">
        <f t="shared" si="29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0"/>
        <v>0</v>
      </c>
      <c r="AN52" s="56"/>
      <c r="AO52" s="57"/>
      <c r="AP52" s="58" t="e">
        <f t="shared" si="31"/>
        <v>#DIV/0!</v>
      </c>
      <c r="AQ52" s="59">
        <f t="shared" si="32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8"/>
        <v>0</v>
      </c>
      <c r="S53" s="220"/>
      <c r="T53" s="315">
        <f t="shared" si="29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0"/>
        <v>0</v>
      </c>
      <c r="AN53" s="56"/>
      <c r="AO53" s="57"/>
      <c r="AP53" s="58" t="e">
        <f t="shared" si="31"/>
        <v>#DIV/0!</v>
      </c>
      <c r="AQ53" s="59">
        <f t="shared" si="32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8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0"/>
        <v>0</v>
      </c>
      <c r="AN54" s="56"/>
      <c r="AO54" s="57"/>
      <c r="AP54" s="58" t="e">
        <f t="shared" si="31"/>
        <v>#DIV/0!</v>
      </c>
      <c r="AQ54" s="59">
        <f t="shared" si="32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8"/>
        <v>0</v>
      </c>
      <c r="S55" s="220"/>
      <c r="T55" s="315">
        <f t="shared" si="29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0"/>
        <v>0</v>
      </c>
      <c r="AN55" s="61"/>
      <c r="AO55" s="62"/>
      <c r="AP55" s="63" t="e">
        <f t="shared" si="31"/>
        <v>#DIV/0!</v>
      </c>
      <c r="AQ55" s="64">
        <f t="shared" si="32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8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0"/>
        <v>0</v>
      </c>
      <c r="AN56" s="56"/>
      <c r="AO56" s="57"/>
      <c r="AP56" s="58" t="e">
        <f t="shared" si="31"/>
        <v>#DIV/0!</v>
      </c>
      <c r="AQ56" s="59">
        <f t="shared" si="32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8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0"/>
        <v>0</v>
      </c>
      <c r="AN57" s="56"/>
      <c r="AO57" s="57"/>
      <c r="AP57" s="58" t="e">
        <f t="shared" ref="AP57:AP62" si="33">(AM57*100)/(AM57+AQ57)</f>
        <v>#DIV/0!</v>
      </c>
      <c r="AQ57" s="59">
        <f t="shared" si="32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8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1043"/>
      <c r="AG58" s="503"/>
      <c r="AH58" s="503"/>
      <c r="AI58" s="503"/>
      <c r="AJ58" s="267"/>
      <c r="AK58" s="268"/>
      <c r="AL58" s="270"/>
      <c r="AM58" s="221">
        <f t="shared" si="30"/>
        <v>0</v>
      </c>
      <c r="AN58" s="56"/>
      <c r="AO58" s="57"/>
      <c r="AP58" s="58" t="e">
        <f t="shared" si="33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8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1043"/>
      <c r="AG59" s="503"/>
      <c r="AH59" s="503"/>
      <c r="AI59" s="503"/>
      <c r="AJ59" s="267"/>
      <c r="AK59" s="268"/>
      <c r="AL59" s="270"/>
      <c r="AM59" s="221">
        <f t="shared" si="30"/>
        <v>0</v>
      </c>
      <c r="AN59" s="56"/>
      <c r="AO59" s="57"/>
      <c r="AP59" s="58" t="e">
        <f t="shared" si="33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8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1043"/>
      <c r="AG60" s="503"/>
      <c r="AH60" s="503"/>
      <c r="AI60" s="503"/>
      <c r="AJ60" s="267"/>
      <c r="AK60" s="268"/>
      <c r="AL60" s="270"/>
      <c r="AM60" s="221">
        <f t="shared" si="30"/>
        <v>0</v>
      </c>
      <c r="AN60" s="56"/>
      <c r="AO60" s="57"/>
      <c r="AP60" s="58" t="e">
        <f t="shared" si="33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30467.43</v>
      </c>
      <c r="L61" s="307"/>
      <c r="M61" s="309"/>
      <c r="N61" s="307"/>
      <c r="O61" s="307"/>
      <c r="P61" s="330"/>
      <c r="Q61" s="330"/>
      <c r="R61" s="304">
        <f t="shared" si="28"/>
        <v>490</v>
      </c>
      <c r="S61" s="310"/>
      <c r="T61" s="315">
        <f t="shared" si="29"/>
        <v>400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400</v>
      </c>
      <c r="AE61" s="311">
        <v>0</v>
      </c>
      <c r="AF61" s="1044"/>
      <c r="AG61" s="504">
        <v>490</v>
      </c>
      <c r="AH61" s="504"/>
      <c r="AI61" s="504"/>
      <c r="AJ61" s="312"/>
      <c r="AK61" s="313"/>
      <c r="AL61" s="314"/>
      <c r="AM61" s="221">
        <f t="shared" si="30"/>
        <v>31357.43</v>
      </c>
      <c r="AN61" s="112"/>
      <c r="AO61" s="113"/>
      <c r="AP61" s="65">
        <f t="shared" si="33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4">SUM(C50:C61)</f>
        <v>0</v>
      </c>
      <c r="D62" s="114">
        <f t="shared" si="34"/>
        <v>0</v>
      </c>
      <c r="E62" s="115">
        <f t="shared" si="34"/>
        <v>0</v>
      </c>
      <c r="F62" s="191">
        <f t="shared" si="34"/>
        <v>0</v>
      </c>
      <c r="G62" s="115">
        <f t="shared" si="34"/>
        <v>0</v>
      </c>
      <c r="H62" s="191">
        <f t="shared" si="34"/>
        <v>0</v>
      </c>
      <c r="I62" s="191">
        <f t="shared" si="34"/>
        <v>0</v>
      </c>
      <c r="J62" s="191">
        <f>SUM(J50:J61)</f>
        <v>0</v>
      </c>
      <c r="K62" s="115">
        <f t="shared" si="34"/>
        <v>30467.43</v>
      </c>
      <c r="L62" s="115">
        <f t="shared" si="34"/>
        <v>0</v>
      </c>
      <c r="M62" s="115">
        <f t="shared" si="34"/>
        <v>0</v>
      </c>
      <c r="N62" s="115">
        <f t="shared" si="34"/>
        <v>0</v>
      </c>
      <c r="O62" s="115">
        <f t="shared" si="34"/>
        <v>0</v>
      </c>
      <c r="P62" s="191">
        <f t="shared" si="34"/>
        <v>0</v>
      </c>
      <c r="Q62" s="191">
        <f t="shared" si="34"/>
        <v>0</v>
      </c>
      <c r="R62" s="115">
        <f>SUM(R50:R61)</f>
        <v>490</v>
      </c>
      <c r="S62" s="116">
        <f>SUM(S50:S61)</f>
        <v>0</v>
      </c>
      <c r="T62" s="117">
        <f>SUM(T50:T61)</f>
        <v>400</v>
      </c>
      <c r="U62" s="118">
        <f t="shared" ref="U62:AL62" si="35">SUM(U50:U61)</f>
        <v>0</v>
      </c>
      <c r="V62" s="186">
        <f t="shared" si="35"/>
        <v>0</v>
      </c>
      <c r="W62" s="119">
        <f t="shared" si="35"/>
        <v>0</v>
      </c>
      <c r="X62" s="119">
        <f t="shared" si="35"/>
        <v>0</v>
      </c>
      <c r="Y62" s="119">
        <f t="shared" si="35"/>
        <v>0</v>
      </c>
      <c r="Z62" s="119">
        <f t="shared" si="35"/>
        <v>0</v>
      </c>
      <c r="AA62" s="119">
        <f t="shared" si="35"/>
        <v>0</v>
      </c>
      <c r="AB62" s="119">
        <f t="shared" si="35"/>
        <v>0</v>
      </c>
      <c r="AC62" s="119">
        <f t="shared" si="35"/>
        <v>0</v>
      </c>
      <c r="AD62" s="119">
        <f t="shared" si="35"/>
        <v>400</v>
      </c>
      <c r="AE62" s="184">
        <f t="shared" si="35"/>
        <v>0</v>
      </c>
      <c r="AF62" s="183">
        <f t="shared" si="35"/>
        <v>0</v>
      </c>
      <c r="AG62" s="120">
        <f t="shared" si="35"/>
        <v>490</v>
      </c>
      <c r="AH62" s="120">
        <f t="shared" si="35"/>
        <v>0</v>
      </c>
      <c r="AI62" s="120">
        <f t="shared" si="35"/>
        <v>0</v>
      </c>
      <c r="AJ62" s="120">
        <f t="shared" si="35"/>
        <v>0</v>
      </c>
      <c r="AK62" s="120">
        <f t="shared" si="35"/>
        <v>0</v>
      </c>
      <c r="AL62" s="121">
        <f t="shared" si="35"/>
        <v>0</v>
      </c>
      <c r="AM62" s="67">
        <f>SUM(C62:U62)</f>
        <v>31357.43</v>
      </c>
      <c r="AN62" s="122">
        <f>SUM(AN50:AN61)</f>
        <v>0</v>
      </c>
      <c r="AO62" s="123">
        <f>SUM(AO50:AO61)</f>
        <v>0</v>
      </c>
      <c r="AP62" s="68">
        <f t="shared" si="33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NOLE.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86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0.25" customHeight="1" thickBot="1" x14ac:dyDescent="0.25">
      <c r="B72" s="150" t="s">
        <v>41</v>
      </c>
      <c r="C72" s="261">
        <f t="shared" ref="C72:Q72" si="36">C29+C8+C50</f>
        <v>43230</v>
      </c>
      <c r="D72" s="261">
        <f t="shared" si="36"/>
        <v>0</v>
      </c>
      <c r="E72" s="79">
        <f t="shared" si="36"/>
        <v>17192.286963898383</v>
      </c>
      <c r="F72" s="524">
        <f t="shared" si="36"/>
        <v>20086.005014171875</v>
      </c>
      <c r="G72" s="524">
        <f t="shared" si="36"/>
        <v>2180</v>
      </c>
      <c r="H72" s="524">
        <f t="shared" si="36"/>
        <v>13271.582665392827</v>
      </c>
      <c r="I72" s="524">
        <f t="shared" si="36"/>
        <v>0</v>
      </c>
      <c r="J72" s="524">
        <f t="shared" si="36"/>
        <v>0</v>
      </c>
      <c r="K72" s="524">
        <f t="shared" si="36"/>
        <v>2167.7916773855623</v>
      </c>
      <c r="L72" s="524">
        <f t="shared" si="36"/>
        <v>1675.2937730590747</v>
      </c>
      <c r="M72" s="524">
        <f t="shared" si="36"/>
        <v>17911.992590616464</v>
      </c>
      <c r="N72" s="524">
        <f t="shared" si="36"/>
        <v>690</v>
      </c>
      <c r="O72" s="524">
        <f t="shared" si="36"/>
        <v>0</v>
      </c>
      <c r="P72" s="524">
        <f t="shared" si="36"/>
        <v>13450</v>
      </c>
      <c r="Q72" s="524">
        <f t="shared" si="36"/>
        <v>100</v>
      </c>
      <c r="R72" s="524">
        <f>SUM(AF72:AI72)</f>
        <v>4852.2055906599116</v>
      </c>
      <c r="S72" s="665">
        <f t="shared" ref="S72:S83" si="37">S8+S29</f>
        <v>26889.85579041038</v>
      </c>
      <c r="T72" s="867">
        <f>SUM(V72:AE72)</f>
        <v>2144.368841727251</v>
      </c>
      <c r="U72" s="864">
        <f t="shared" ref="U72:AL72" si="38">U29+U8+U50</f>
        <v>8453.75</v>
      </c>
      <c r="V72" s="860">
        <f t="shared" si="38"/>
        <v>0</v>
      </c>
      <c r="W72" s="666">
        <f t="shared" si="38"/>
        <v>90.251667651927519</v>
      </c>
      <c r="X72" s="666">
        <f t="shared" si="38"/>
        <v>142.4709501201209</v>
      </c>
      <c r="Y72" s="666">
        <f t="shared" si="38"/>
        <v>19.973066917892968</v>
      </c>
      <c r="Z72" s="666">
        <f t="shared" si="38"/>
        <v>170.35058423897917</v>
      </c>
      <c r="AA72" s="666">
        <f t="shared" si="38"/>
        <v>765.22093402160419</v>
      </c>
      <c r="AB72" s="666">
        <f t="shared" si="38"/>
        <v>94.213935987865796</v>
      </c>
      <c r="AC72" s="666">
        <f t="shared" si="38"/>
        <v>44.546318389074827</v>
      </c>
      <c r="AD72" s="666">
        <f t="shared" si="38"/>
        <v>240.97060492032813</v>
      </c>
      <c r="AE72" s="861">
        <f t="shared" si="38"/>
        <v>576.37077947945738</v>
      </c>
      <c r="AF72" s="855">
        <f t="shared" si="38"/>
        <v>1281.8522074564955</v>
      </c>
      <c r="AG72" s="688">
        <f t="shared" si="38"/>
        <v>2687.1538879137715</v>
      </c>
      <c r="AH72" s="688">
        <f t="shared" si="38"/>
        <v>854.5381891861449</v>
      </c>
      <c r="AI72" s="689">
        <f t="shared" si="38"/>
        <v>28.661306103499129</v>
      </c>
      <c r="AJ72" s="667">
        <f t="shared" si="38"/>
        <v>0</v>
      </c>
      <c r="AK72" s="851">
        <f t="shared" si="38"/>
        <v>0</v>
      </c>
      <c r="AL72" s="853">
        <f t="shared" si="38"/>
        <v>0</v>
      </c>
      <c r="AM72" s="100">
        <f>SUM(C72:S72)+T72+U72+AJ72+AK72+AL72</f>
        <v>174295.13290732173</v>
      </c>
      <c r="AN72" s="668">
        <f t="shared" ref="AN72:AO83" si="39">AN8</f>
        <v>55450</v>
      </c>
      <c r="AO72" s="669">
        <f t="shared" si="39"/>
        <v>0</v>
      </c>
      <c r="AP72" s="690">
        <f t="shared" ref="AP72:AP84" si="40">(AM72*100)/(AM72+AQ72)</f>
        <v>75.864559436665715</v>
      </c>
      <c r="AQ72" s="691">
        <f t="shared" ref="AQ72:AQ84" si="41">AN72+AO72</f>
        <v>55450</v>
      </c>
    </row>
    <row r="73" spans="2:43" ht="26.25" customHeight="1" thickBot="1" x14ac:dyDescent="0.25">
      <c r="B73" s="151" t="s">
        <v>42</v>
      </c>
      <c r="C73" s="17">
        <f t="shared" ref="C73:Q73" si="42">C30+C9+C51</f>
        <v>31040</v>
      </c>
      <c r="D73" s="94">
        <f t="shared" si="42"/>
        <v>0</v>
      </c>
      <c r="E73" s="18">
        <f t="shared" si="42"/>
        <v>16592.286963898383</v>
      </c>
      <c r="F73" s="18">
        <f t="shared" si="42"/>
        <v>17926.005014171875</v>
      </c>
      <c r="G73" s="18">
        <f t="shared" si="42"/>
        <v>2910</v>
      </c>
      <c r="H73" s="18">
        <f t="shared" si="42"/>
        <v>13961.582665392827</v>
      </c>
      <c r="I73" s="18">
        <f t="shared" si="42"/>
        <v>0</v>
      </c>
      <c r="J73" s="18">
        <f t="shared" si="42"/>
        <v>0</v>
      </c>
      <c r="K73" s="18">
        <f t="shared" si="42"/>
        <v>1857.7916773855625</v>
      </c>
      <c r="L73" s="18">
        <f t="shared" si="42"/>
        <v>1675.2937730590747</v>
      </c>
      <c r="M73" s="18">
        <f t="shared" si="42"/>
        <v>15191.992590616464</v>
      </c>
      <c r="N73" s="18">
        <f t="shared" si="42"/>
        <v>400</v>
      </c>
      <c r="O73" s="18">
        <f t="shared" si="42"/>
        <v>0</v>
      </c>
      <c r="P73" s="18">
        <f t="shared" si="42"/>
        <v>13550</v>
      </c>
      <c r="Q73" s="18">
        <f t="shared" si="42"/>
        <v>200</v>
      </c>
      <c r="R73" s="18">
        <f t="shared" ref="R73:R83" si="43">SUM(AF73:AI73)</f>
        <v>4182.2055906599116</v>
      </c>
      <c r="S73" s="20">
        <f t="shared" si="37"/>
        <v>25399.85579041038</v>
      </c>
      <c r="T73" s="768">
        <f t="shared" ref="T73:T83" si="44">SUM(V73:AE73)</f>
        <v>2144.368841727251</v>
      </c>
      <c r="U73" s="865">
        <f t="shared" ref="U73:AL73" si="45">U30+U9+U51</f>
        <v>8453.75</v>
      </c>
      <c r="V73" s="775">
        <f t="shared" si="45"/>
        <v>0</v>
      </c>
      <c r="W73" s="76">
        <f t="shared" si="45"/>
        <v>90.251667651927519</v>
      </c>
      <c r="X73" s="76">
        <f t="shared" si="45"/>
        <v>142.4709501201209</v>
      </c>
      <c r="Y73" s="76">
        <f t="shared" si="45"/>
        <v>19.973066917892968</v>
      </c>
      <c r="Z73" s="76">
        <f t="shared" si="45"/>
        <v>170.35058423897917</v>
      </c>
      <c r="AA73" s="76">
        <f t="shared" si="45"/>
        <v>765.22093402160419</v>
      </c>
      <c r="AB73" s="76">
        <f t="shared" si="45"/>
        <v>94.213935987865796</v>
      </c>
      <c r="AC73" s="76">
        <f t="shared" si="45"/>
        <v>44.546318389074827</v>
      </c>
      <c r="AD73" s="76">
        <f t="shared" si="45"/>
        <v>240.97060492032813</v>
      </c>
      <c r="AE73" s="765">
        <f t="shared" si="45"/>
        <v>576.37077947945738</v>
      </c>
      <c r="AF73" s="856">
        <f t="shared" si="45"/>
        <v>1281.8522074564955</v>
      </c>
      <c r="AG73" s="500">
        <f t="shared" si="45"/>
        <v>2017.1538879137713</v>
      </c>
      <c r="AH73" s="500">
        <f t="shared" si="45"/>
        <v>854.5381891861449</v>
      </c>
      <c r="AI73" s="554">
        <f t="shared" si="45"/>
        <v>28.661306103499129</v>
      </c>
      <c r="AJ73" s="529">
        <f t="shared" si="45"/>
        <v>0</v>
      </c>
      <c r="AK73" s="793">
        <f t="shared" si="45"/>
        <v>0</v>
      </c>
      <c r="AL73" s="525">
        <f t="shared" si="45"/>
        <v>0</v>
      </c>
      <c r="AM73" s="100">
        <f t="shared" ref="AM73:AM82" si="46">SUM(C73:S73)+T73+U73+AJ73+AK73+AL73</f>
        <v>155485.13290732173</v>
      </c>
      <c r="AN73" s="102">
        <f t="shared" si="39"/>
        <v>36010</v>
      </c>
      <c r="AO73" s="24">
        <f t="shared" si="39"/>
        <v>0</v>
      </c>
      <c r="AP73" s="455">
        <f t="shared" si="40"/>
        <v>81.195344522188023</v>
      </c>
      <c r="AQ73" s="301">
        <f t="shared" si="41"/>
        <v>36010</v>
      </c>
    </row>
    <row r="74" spans="2:43" ht="26.25" customHeight="1" thickBot="1" x14ac:dyDescent="0.25">
      <c r="B74" s="152" t="s">
        <v>43</v>
      </c>
      <c r="C74" s="17">
        <f t="shared" ref="C74:Q74" si="47">C31+C10+C52</f>
        <v>32240</v>
      </c>
      <c r="D74" s="94">
        <f t="shared" si="47"/>
        <v>0</v>
      </c>
      <c r="E74" s="18">
        <f t="shared" si="47"/>
        <v>24202.286963898383</v>
      </c>
      <c r="F74" s="18">
        <f t="shared" si="47"/>
        <v>17646.005014171875</v>
      </c>
      <c r="G74" s="18">
        <f t="shared" si="47"/>
        <v>2740</v>
      </c>
      <c r="H74" s="18">
        <f t="shared" si="47"/>
        <v>27101.582665392827</v>
      </c>
      <c r="I74" s="18">
        <f t="shared" si="47"/>
        <v>0</v>
      </c>
      <c r="J74" s="18">
        <f t="shared" si="47"/>
        <v>0</v>
      </c>
      <c r="K74" s="18">
        <f t="shared" si="47"/>
        <v>2167.7916773855623</v>
      </c>
      <c r="L74" s="18">
        <f t="shared" si="47"/>
        <v>1675.2937730590747</v>
      </c>
      <c r="M74" s="18">
        <f t="shared" si="47"/>
        <v>18001.992590616464</v>
      </c>
      <c r="N74" s="18">
        <f t="shared" si="47"/>
        <v>510</v>
      </c>
      <c r="O74" s="18">
        <f t="shared" si="47"/>
        <v>0</v>
      </c>
      <c r="P74" s="18">
        <f t="shared" si="47"/>
        <v>14220</v>
      </c>
      <c r="Q74" s="18">
        <f t="shared" si="47"/>
        <v>140</v>
      </c>
      <c r="R74" s="18">
        <f t="shared" si="43"/>
        <v>6562.2055906599116</v>
      </c>
      <c r="S74" s="20">
        <f t="shared" si="37"/>
        <v>26759.85579041038</v>
      </c>
      <c r="T74" s="768">
        <f t="shared" si="44"/>
        <v>2144.368841727251</v>
      </c>
      <c r="U74" s="865">
        <f t="shared" ref="U74:AL74" si="48">U31+U10+U52</f>
        <v>8453.75</v>
      </c>
      <c r="V74" s="775">
        <f t="shared" si="48"/>
        <v>0</v>
      </c>
      <c r="W74" s="76">
        <f t="shared" si="48"/>
        <v>90.251667651927519</v>
      </c>
      <c r="X74" s="76">
        <f t="shared" si="48"/>
        <v>142.4709501201209</v>
      </c>
      <c r="Y74" s="76">
        <f t="shared" si="48"/>
        <v>19.973066917892968</v>
      </c>
      <c r="Z74" s="76">
        <f t="shared" si="48"/>
        <v>170.35058423897917</v>
      </c>
      <c r="AA74" s="76">
        <f t="shared" si="48"/>
        <v>765.22093402160419</v>
      </c>
      <c r="AB74" s="76">
        <f t="shared" si="48"/>
        <v>94.213935987865796</v>
      </c>
      <c r="AC74" s="76">
        <f t="shared" si="48"/>
        <v>44.546318389074827</v>
      </c>
      <c r="AD74" s="76">
        <f t="shared" si="48"/>
        <v>240.97060492032813</v>
      </c>
      <c r="AE74" s="765">
        <f t="shared" si="48"/>
        <v>576.37077947945738</v>
      </c>
      <c r="AF74" s="856">
        <f t="shared" si="48"/>
        <v>1281.8522074564955</v>
      </c>
      <c r="AG74" s="500">
        <f t="shared" si="48"/>
        <v>4397.1538879137715</v>
      </c>
      <c r="AH74" s="500">
        <f t="shared" si="48"/>
        <v>854.5381891861449</v>
      </c>
      <c r="AI74" s="554">
        <f t="shared" si="48"/>
        <v>28.661306103499129</v>
      </c>
      <c r="AJ74" s="529">
        <f t="shared" si="48"/>
        <v>0</v>
      </c>
      <c r="AK74" s="793">
        <f t="shared" si="48"/>
        <v>0</v>
      </c>
      <c r="AL74" s="525">
        <f t="shared" si="48"/>
        <v>0</v>
      </c>
      <c r="AM74" s="100">
        <f t="shared" si="46"/>
        <v>184565.13290732173</v>
      </c>
      <c r="AN74" s="102">
        <f t="shared" si="39"/>
        <v>39340</v>
      </c>
      <c r="AO74" s="24">
        <f t="shared" si="39"/>
        <v>0</v>
      </c>
      <c r="AP74" s="455">
        <f t="shared" si="40"/>
        <v>82.43005888735766</v>
      </c>
      <c r="AQ74" s="301">
        <f t="shared" si="41"/>
        <v>39340</v>
      </c>
    </row>
    <row r="75" spans="2:43" ht="26.25" customHeight="1" thickBot="1" x14ac:dyDescent="0.25">
      <c r="B75" s="152" t="s">
        <v>44</v>
      </c>
      <c r="C75" s="17">
        <f t="shared" ref="C75:Q75" si="49">C32+C11+C53</f>
        <v>32070</v>
      </c>
      <c r="D75" s="94">
        <f t="shared" si="49"/>
        <v>0</v>
      </c>
      <c r="E75" s="18">
        <f t="shared" si="49"/>
        <v>30922.286963898383</v>
      </c>
      <c r="F75" s="18">
        <f t="shared" si="49"/>
        <v>17326.005014171875</v>
      </c>
      <c r="G75" s="18">
        <f t="shared" si="49"/>
        <v>3530</v>
      </c>
      <c r="H75" s="18">
        <f t="shared" si="49"/>
        <v>14181.582665392827</v>
      </c>
      <c r="I75" s="18">
        <f t="shared" si="49"/>
        <v>0</v>
      </c>
      <c r="J75" s="18">
        <f t="shared" si="49"/>
        <v>0</v>
      </c>
      <c r="K75" s="18">
        <f t="shared" si="49"/>
        <v>2147.7916773855623</v>
      </c>
      <c r="L75" s="18">
        <f t="shared" si="49"/>
        <v>1675.2937730590747</v>
      </c>
      <c r="M75" s="18">
        <f t="shared" si="49"/>
        <v>16951.992590616464</v>
      </c>
      <c r="N75" s="18">
        <f t="shared" si="49"/>
        <v>490</v>
      </c>
      <c r="O75" s="18">
        <f t="shared" si="49"/>
        <v>0</v>
      </c>
      <c r="P75" s="18">
        <f t="shared" si="49"/>
        <v>15540</v>
      </c>
      <c r="Q75" s="18">
        <f t="shared" si="49"/>
        <v>280</v>
      </c>
      <c r="R75" s="18">
        <f t="shared" si="43"/>
        <v>4252.2055906599116</v>
      </c>
      <c r="S75" s="20">
        <f t="shared" si="37"/>
        <v>26159.85579041038</v>
      </c>
      <c r="T75" s="768">
        <f t="shared" si="44"/>
        <v>2144.368841727251</v>
      </c>
      <c r="U75" s="865">
        <f t="shared" ref="U75:AL75" si="50">U32+U11+U53</f>
        <v>8453.75</v>
      </c>
      <c r="V75" s="775">
        <f t="shared" si="50"/>
        <v>0</v>
      </c>
      <c r="W75" s="76">
        <f t="shared" si="50"/>
        <v>90.251667651927519</v>
      </c>
      <c r="X75" s="76">
        <f t="shared" si="50"/>
        <v>142.4709501201209</v>
      </c>
      <c r="Y75" s="76">
        <f t="shared" si="50"/>
        <v>19.973066917892968</v>
      </c>
      <c r="Z75" s="76">
        <f t="shared" si="50"/>
        <v>170.35058423897917</v>
      </c>
      <c r="AA75" s="76">
        <f t="shared" si="50"/>
        <v>765.22093402160419</v>
      </c>
      <c r="AB75" s="76">
        <f t="shared" si="50"/>
        <v>94.213935987865796</v>
      </c>
      <c r="AC75" s="76">
        <f t="shared" si="50"/>
        <v>44.546318389074827</v>
      </c>
      <c r="AD75" s="76">
        <f t="shared" si="50"/>
        <v>240.97060492032813</v>
      </c>
      <c r="AE75" s="765">
        <f t="shared" si="50"/>
        <v>576.37077947945738</v>
      </c>
      <c r="AF75" s="856">
        <f t="shared" si="50"/>
        <v>1281.8522074564955</v>
      </c>
      <c r="AG75" s="500">
        <f t="shared" si="50"/>
        <v>2087.1538879137715</v>
      </c>
      <c r="AH75" s="500">
        <f t="shared" si="50"/>
        <v>854.5381891861449</v>
      </c>
      <c r="AI75" s="554">
        <f t="shared" si="50"/>
        <v>28.661306103499129</v>
      </c>
      <c r="AJ75" s="529">
        <f t="shared" si="50"/>
        <v>0</v>
      </c>
      <c r="AK75" s="793">
        <f t="shared" si="50"/>
        <v>0</v>
      </c>
      <c r="AL75" s="525">
        <f t="shared" si="50"/>
        <v>0</v>
      </c>
      <c r="AM75" s="100">
        <f t="shared" si="46"/>
        <v>176125.13290732173</v>
      </c>
      <c r="AN75" s="102">
        <f t="shared" si="39"/>
        <v>36100</v>
      </c>
      <c r="AO75" s="24">
        <f t="shared" si="39"/>
        <v>0</v>
      </c>
      <c r="AP75" s="455">
        <f t="shared" si="40"/>
        <v>82.98976209581889</v>
      </c>
      <c r="AQ75" s="301">
        <f t="shared" si="41"/>
        <v>36100</v>
      </c>
    </row>
    <row r="76" spans="2:43" ht="26.25" customHeight="1" thickBot="1" x14ac:dyDescent="0.25">
      <c r="B76" s="153" t="s">
        <v>45</v>
      </c>
      <c r="C76" s="17">
        <f t="shared" ref="C76:Q76" si="51">C33+C12+C54</f>
        <v>32220</v>
      </c>
      <c r="D76" s="94">
        <f t="shared" si="51"/>
        <v>0</v>
      </c>
      <c r="E76" s="18">
        <f t="shared" si="51"/>
        <v>26932.286963898383</v>
      </c>
      <c r="F76" s="18">
        <f t="shared" si="51"/>
        <v>25146.005014171875</v>
      </c>
      <c r="G76" s="18">
        <f t="shared" si="51"/>
        <v>3100</v>
      </c>
      <c r="H76" s="18">
        <f t="shared" si="51"/>
        <v>26601.582665392827</v>
      </c>
      <c r="I76" s="18">
        <f t="shared" si="51"/>
        <v>0</v>
      </c>
      <c r="J76" s="18">
        <f t="shared" si="51"/>
        <v>0</v>
      </c>
      <c r="K76" s="18">
        <f t="shared" si="51"/>
        <v>1997.7916773855625</v>
      </c>
      <c r="L76" s="18">
        <f t="shared" si="51"/>
        <v>1675.2937730590747</v>
      </c>
      <c r="M76" s="18">
        <f t="shared" si="51"/>
        <v>17571.992590616464</v>
      </c>
      <c r="N76" s="18">
        <f t="shared" si="51"/>
        <v>810</v>
      </c>
      <c r="O76" s="18">
        <f t="shared" si="51"/>
        <v>0</v>
      </c>
      <c r="P76" s="18">
        <f t="shared" si="51"/>
        <v>15820</v>
      </c>
      <c r="Q76" s="18">
        <f t="shared" si="51"/>
        <v>0</v>
      </c>
      <c r="R76" s="18">
        <f t="shared" si="43"/>
        <v>4542.2055906599116</v>
      </c>
      <c r="S76" s="20">
        <f t="shared" si="37"/>
        <v>26319.85579041038</v>
      </c>
      <c r="T76" s="768">
        <f t="shared" si="44"/>
        <v>2144.368841727251</v>
      </c>
      <c r="U76" s="865">
        <f t="shared" ref="U76:AL76" si="52">U33+U12+U54</f>
        <v>8453.75</v>
      </c>
      <c r="V76" s="862">
        <f t="shared" si="52"/>
        <v>0</v>
      </c>
      <c r="W76" s="749">
        <f t="shared" si="52"/>
        <v>90.251667651927519</v>
      </c>
      <c r="X76" s="749">
        <f t="shared" si="52"/>
        <v>142.4709501201209</v>
      </c>
      <c r="Y76" s="749">
        <f t="shared" si="52"/>
        <v>19.973066917892968</v>
      </c>
      <c r="Z76" s="749">
        <f t="shared" si="52"/>
        <v>170.35058423897917</v>
      </c>
      <c r="AA76" s="749">
        <f t="shared" si="52"/>
        <v>765.22093402160419</v>
      </c>
      <c r="AB76" s="749">
        <f t="shared" si="52"/>
        <v>94.213935987865796</v>
      </c>
      <c r="AC76" s="749">
        <f t="shared" si="52"/>
        <v>44.546318389074827</v>
      </c>
      <c r="AD76" s="749">
        <f t="shared" si="52"/>
        <v>240.97060492032813</v>
      </c>
      <c r="AE76" s="863">
        <f t="shared" si="52"/>
        <v>576.37077947945738</v>
      </c>
      <c r="AF76" s="857">
        <f t="shared" si="52"/>
        <v>1281.8522074564955</v>
      </c>
      <c r="AG76" s="750">
        <f t="shared" si="52"/>
        <v>2377.1538879137715</v>
      </c>
      <c r="AH76" s="750">
        <f t="shared" si="52"/>
        <v>854.5381891861449</v>
      </c>
      <c r="AI76" s="751">
        <f t="shared" si="52"/>
        <v>28.661306103499129</v>
      </c>
      <c r="AJ76" s="752">
        <f t="shared" si="52"/>
        <v>0</v>
      </c>
      <c r="AK76" s="852">
        <f t="shared" si="52"/>
        <v>0</v>
      </c>
      <c r="AL76" s="854">
        <f t="shared" si="52"/>
        <v>0</v>
      </c>
      <c r="AM76" s="100">
        <f t="shared" si="46"/>
        <v>193335.13290732173</v>
      </c>
      <c r="AN76" s="102">
        <f t="shared" si="39"/>
        <v>40970</v>
      </c>
      <c r="AO76" s="24">
        <f t="shared" si="39"/>
        <v>0</v>
      </c>
      <c r="AP76" s="455">
        <f t="shared" si="40"/>
        <v>82.514254172909872</v>
      </c>
      <c r="AQ76" s="301">
        <f t="shared" si="41"/>
        <v>40970</v>
      </c>
    </row>
    <row r="77" spans="2:43" ht="26.25" customHeight="1" thickBot="1" x14ac:dyDescent="0.25">
      <c r="B77" s="151" t="s">
        <v>46</v>
      </c>
      <c r="C77" s="17">
        <f t="shared" ref="C77:Q77" si="53">C34+C13+C55</f>
        <v>30710</v>
      </c>
      <c r="D77" s="94">
        <f t="shared" si="53"/>
        <v>0</v>
      </c>
      <c r="E77" s="18">
        <f t="shared" si="53"/>
        <v>40052.286963898383</v>
      </c>
      <c r="F77" s="18">
        <f t="shared" si="53"/>
        <v>17126.005014171875</v>
      </c>
      <c r="G77" s="18">
        <f t="shared" si="53"/>
        <v>2920</v>
      </c>
      <c r="H77" s="18">
        <f t="shared" si="53"/>
        <v>16021.582665392827</v>
      </c>
      <c r="I77" s="18">
        <f t="shared" si="53"/>
        <v>0</v>
      </c>
      <c r="J77" s="18">
        <f t="shared" si="53"/>
        <v>0</v>
      </c>
      <c r="K77" s="18">
        <f t="shared" si="53"/>
        <v>1817.7916773855625</v>
      </c>
      <c r="L77" s="18">
        <f t="shared" si="53"/>
        <v>1675.2937730590747</v>
      </c>
      <c r="M77" s="18">
        <f t="shared" si="53"/>
        <v>15101.992590616464</v>
      </c>
      <c r="N77" s="18">
        <f t="shared" si="53"/>
        <v>550</v>
      </c>
      <c r="O77" s="18">
        <f t="shared" si="53"/>
        <v>0</v>
      </c>
      <c r="P77" s="18">
        <f t="shared" si="53"/>
        <v>22390</v>
      </c>
      <c r="Q77" s="18">
        <f t="shared" si="53"/>
        <v>300</v>
      </c>
      <c r="R77" s="18">
        <f t="shared" si="43"/>
        <v>4102.2055906599107</v>
      </c>
      <c r="S77" s="20">
        <f t="shared" si="37"/>
        <v>25089.85579041038</v>
      </c>
      <c r="T77" s="768">
        <f t="shared" si="44"/>
        <v>2144.368841727251</v>
      </c>
      <c r="U77" s="865">
        <f t="shared" ref="U77:AL77" si="54">U34+U13+U55</f>
        <v>8453.75</v>
      </c>
      <c r="V77" s="775">
        <f t="shared" si="54"/>
        <v>0</v>
      </c>
      <c r="W77" s="76">
        <f t="shared" si="54"/>
        <v>90.251667651927519</v>
      </c>
      <c r="X77" s="76">
        <f t="shared" si="54"/>
        <v>142.4709501201209</v>
      </c>
      <c r="Y77" s="76">
        <f t="shared" si="54"/>
        <v>19.973066917892968</v>
      </c>
      <c r="Z77" s="76">
        <f t="shared" si="54"/>
        <v>170.35058423897917</v>
      </c>
      <c r="AA77" s="76">
        <f t="shared" si="54"/>
        <v>765.22093402160419</v>
      </c>
      <c r="AB77" s="76">
        <f t="shared" si="54"/>
        <v>94.213935987865796</v>
      </c>
      <c r="AC77" s="76">
        <f t="shared" si="54"/>
        <v>44.546318389074827</v>
      </c>
      <c r="AD77" s="76">
        <f t="shared" si="54"/>
        <v>240.97060492032813</v>
      </c>
      <c r="AE77" s="765">
        <f t="shared" si="54"/>
        <v>576.37077947945738</v>
      </c>
      <c r="AF77" s="856">
        <f t="shared" si="54"/>
        <v>1281.8522074564955</v>
      </c>
      <c r="AG77" s="500">
        <f t="shared" si="54"/>
        <v>1937.1538879137713</v>
      </c>
      <c r="AH77" s="500">
        <f t="shared" si="54"/>
        <v>854.5381891861449</v>
      </c>
      <c r="AI77" s="554">
        <f t="shared" si="54"/>
        <v>28.661306103499129</v>
      </c>
      <c r="AJ77" s="529">
        <f t="shared" si="54"/>
        <v>0</v>
      </c>
      <c r="AK77" s="793">
        <f t="shared" si="54"/>
        <v>0</v>
      </c>
      <c r="AL77" s="525">
        <f t="shared" si="54"/>
        <v>0</v>
      </c>
      <c r="AM77" s="100">
        <f t="shared" si="46"/>
        <v>188455.13290732173</v>
      </c>
      <c r="AN77" s="102">
        <f t="shared" si="39"/>
        <v>53940</v>
      </c>
      <c r="AO77" s="24">
        <f t="shared" si="39"/>
        <v>0</v>
      </c>
      <c r="AP77" s="455">
        <f t="shared" si="40"/>
        <v>77.747077941278789</v>
      </c>
      <c r="AQ77" s="301">
        <f t="shared" si="41"/>
        <v>53940</v>
      </c>
    </row>
    <row r="78" spans="2:43" ht="26.25" customHeight="1" thickBot="1" x14ac:dyDescent="0.25">
      <c r="B78" s="152" t="s">
        <v>47</v>
      </c>
      <c r="C78" s="17">
        <f t="shared" ref="C78:Q78" si="55">C35+C14+C56</f>
        <v>33230</v>
      </c>
      <c r="D78" s="94">
        <f t="shared" si="55"/>
        <v>0</v>
      </c>
      <c r="E78" s="18">
        <f t="shared" si="55"/>
        <v>20372.286963898383</v>
      </c>
      <c r="F78" s="553">
        <f t="shared" si="55"/>
        <v>17866.005014171875</v>
      </c>
      <c r="G78" s="18">
        <f t="shared" si="55"/>
        <v>5510</v>
      </c>
      <c r="H78" s="18">
        <f t="shared" si="55"/>
        <v>26541.582665392827</v>
      </c>
      <c r="I78" s="553">
        <f t="shared" si="55"/>
        <v>0</v>
      </c>
      <c r="J78" s="553">
        <f t="shared" si="55"/>
        <v>0</v>
      </c>
      <c r="K78" s="553">
        <f t="shared" si="55"/>
        <v>1817.7916773855625</v>
      </c>
      <c r="L78" s="553">
        <f t="shared" si="55"/>
        <v>1675.2937730590747</v>
      </c>
      <c r="M78" s="553">
        <f t="shared" si="55"/>
        <v>16121.992590616464</v>
      </c>
      <c r="N78" s="553">
        <f t="shared" si="55"/>
        <v>800</v>
      </c>
      <c r="O78" s="553">
        <f t="shared" si="55"/>
        <v>0</v>
      </c>
      <c r="P78" s="18">
        <f t="shared" si="55"/>
        <v>13580</v>
      </c>
      <c r="Q78" s="18">
        <f t="shared" si="55"/>
        <v>0</v>
      </c>
      <c r="R78" s="18">
        <f t="shared" si="43"/>
        <v>5122.2055906599116</v>
      </c>
      <c r="S78" s="20">
        <f t="shared" si="37"/>
        <v>25089.85579041038</v>
      </c>
      <c r="T78" s="768">
        <f t="shared" si="44"/>
        <v>2144.368841727251</v>
      </c>
      <c r="U78" s="865">
        <f t="shared" ref="U78:AL78" si="56">U35+U14+U56</f>
        <v>8453.75</v>
      </c>
      <c r="V78" s="775">
        <f t="shared" si="56"/>
        <v>0</v>
      </c>
      <c r="W78" s="76">
        <f t="shared" si="56"/>
        <v>90.251667651927519</v>
      </c>
      <c r="X78" s="76">
        <f t="shared" si="56"/>
        <v>142.4709501201209</v>
      </c>
      <c r="Y78" s="76">
        <f t="shared" si="56"/>
        <v>19.973066917892968</v>
      </c>
      <c r="Z78" s="76">
        <f t="shared" si="56"/>
        <v>170.35058423897917</v>
      </c>
      <c r="AA78" s="76">
        <f t="shared" si="56"/>
        <v>765.22093402160419</v>
      </c>
      <c r="AB78" s="76">
        <f t="shared" si="56"/>
        <v>94.213935987865796</v>
      </c>
      <c r="AC78" s="76">
        <f t="shared" si="56"/>
        <v>44.546318389074827</v>
      </c>
      <c r="AD78" s="76">
        <f t="shared" si="56"/>
        <v>240.97060492032813</v>
      </c>
      <c r="AE78" s="765">
        <f t="shared" si="56"/>
        <v>576.37077947945738</v>
      </c>
      <c r="AF78" s="856">
        <f t="shared" si="56"/>
        <v>1281.8522074564955</v>
      </c>
      <c r="AG78" s="500">
        <f t="shared" si="56"/>
        <v>2957.1538879137715</v>
      </c>
      <c r="AH78" s="500">
        <f t="shared" si="56"/>
        <v>854.5381891861449</v>
      </c>
      <c r="AI78" s="554">
        <f t="shared" si="56"/>
        <v>28.661306103499129</v>
      </c>
      <c r="AJ78" s="529">
        <f t="shared" si="56"/>
        <v>0</v>
      </c>
      <c r="AK78" s="793">
        <f t="shared" si="56"/>
        <v>0</v>
      </c>
      <c r="AL78" s="525">
        <f t="shared" si="56"/>
        <v>0</v>
      </c>
      <c r="AM78" s="100">
        <f t="shared" si="46"/>
        <v>178325.13290732173</v>
      </c>
      <c r="AN78" s="102">
        <f t="shared" si="39"/>
        <v>38330</v>
      </c>
      <c r="AO78" s="24">
        <f t="shared" si="39"/>
        <v>0</v>
      </c>
      <c r="AP78" s="455">
        <f t="shared" si="40"/>
        <v>82.308288991059186</v>
      </c>
      <c r="AQ78" s="301">
        <f t="shared" si="41"/>
        <v>38330</v>
      </c>
    </row>
    <row r="79" spans="2:43" ht="26.25" customHeight="1" thickBot="1" x14ac:dyDescent="0.25">
      <c r="B79" s="151" t="s">
        <v>48</v>
      </c>
      <c r="C79" s="17">
        <f t="shared" ref="C79:Q79" si="57">C36+C15+C57</f>
        <v>32710</v>
      </c>
      <c r="D79" s="94">
        <f t="shared" si="57"/>
        <v>0</v>
      </c>
      <c r="E79" s="18">
        <f t="shared" si="57"/>
        <v>36432.286963898383</v>
      </c>
      <c r="F79" s="553">
        <f t="shared" si="57"/>
        <v>16206.005014171873</v>
      </c>
      <c r="G79" s="18">
        <f t="shared" si="57"/>
        <v>2040</v>
      </c>
      <c r="H79" s="18">
        <f t="shared" si="57"/>
        <v>13271.582665392827</v>
      </c>
      <c r="I79" s="553">
        <f t="shared" si="57"/>
        <v>0</v>
      </c>
      <c r="J79" s="553">
        <f t="shared" si="57"/>
        <v>0</v>
      </c>
      <c r="K79" s="553">
        <f t="shared" si="57"/>
        <v>2387.7916773855623</v>
      </c>
      <c r="L79" s="553">
        <f t="shared" si="57"/>
        <v>1675.2937730590747</v>
      </c>
      <c r="M79" s="553">
        <f t="shared" si="57"/>
        <v>17161.992590616464</v>
      </c>
      <c r="N79" s="553">
        <f t="shared" si="57"/>
        <v>420</v>
      </c>
      <c r="O79" s="553">
        <f t="shared" si="57"/>
        <v>0</v>
      </c>
      <c r="P79" s="18">
        <f t="shared" si="57"/>
        <v>12260</v>
      </c>
      <c r="Q79" s="18">
        <f t="shared" si="57"/>
        <v>350</v>
      </c>
      <c r="R79" s="18">
        <f t="shared" si="43"/>
        <v>4742.2055906599116</v>
      </c>
      <c r="S79" s="20">
        <f t="shared" si="37"/>
        <v>26979.85579041038</v>
      </c>
      <c r="T79" s="768">
        <f t="shared" si="44"/>
        <v>2144.368841727251</v>
      </c>
      <c r="U79" s="865">
        <f t="shared" ref="U79:AL79" si="58">U36+U15+U57</f>
        <v>8453.75</v>
      </c>
      <c r="V79" s="775">
        <f t="shared" si="58"/>
        <v>0</v>
      </c>
      <c r="W79" s="76">
        <f t="shared" si="58"/>
        <v>90.251667651927519</v>
      </c>
      <c r="X79" s="76">
        <f t="shared" si="58"/>
        <v>142.4709501201209</v>
      </c>
      <c r="Y79" s="76">
        <f t="shared" si="58"/>
        <v>19.973066917892968</v>
      </c>
      <c r="Z79" s="76">
        <f t="shared" si="58"/>
        <v>170.35058423897917</v>
      </c>
      <c r="AA79" s="76">
        <f t="shared" si="58"/>
        <v>765.22093402160419</v>
      </c>
      <c r="AB79" s="76">
        <f t="shared" si="58"/>
        <v>94.213935987865796</v>
      </c>
      <c r="AC79" s="76">
        <f t="shared" si="58"/>
        <v>44.546318389074827</v>
      </c>
      <c r="AD79" s="76">
        <f t="shared" si="58"/>
        <v>240.97060492032813</v>
      </c>
      <c r="AE79" s="765">
        <f t="shared" si="58"/>
        <v>576.37077947945738</v>
      </c>
      <c r="AF79" s="856">
        <f t="shared" si="58"/>
        <v>1281.8522074564955</v>
      </c>
      <c r="AG79" s="500">
        <f t="shared" si="58"/>
        <v>2577.1538879137715</v>
      </c>
      <c r="AH79" s="500">
        <f t="shared" si="58"/>
        <v>854.5381891861449</v>
      </c>
      <c r="AI79" s="554">
        <f t="shared" si="58"/>
        <v>28.661306103499129</v>
      </c>
      <c r="AJ79" s="529">
        <f t="shared" si="58"/>
        <v>0</v>
      </c>
      <c r="AK79" s="793">
        <f t="shared" si="58"/>
        <v>0</v>
      </c>
      <c r="AL79" s="525">
        <f t="shared" si="58"/>
        <v>0</v>
      </c>
      <c r="AM79" s="100">
        <f t="shared" si="46"/>
        <v>177235.13290732173</v>
      </c>
      <c r="AN79" s="102">
        <f t="shared" si="39"/>
        <v>52350</v>
      </c>
      <c r="AO79" s="24">
        <f t="shared" si="39"/>
        <v>0</v>
      </c>
      <c r="AP79" s="455">
        <f t="shared" si="40"/>
        <v>77.19800087354416</v>
      </c>
      <c r="AQ79" s="301">
        <f t="shared" si="41"/>
        <v>52350</v>
      </c>
    </row>
    <row r="80" spans="2:43" ht="26.25" customHeight="1" thickBot="1" x14ac:dyDescent="0.25">
      <c r="B80" s="152" t="s">
        <v>49</v>
      </c>
      <c r="C80" s="17">
        <f t="shared" ref="C80:Q80" si="59">C37+C16+C58</f>
        <v>18890</v>
      </c>
      <c r="D80" s="94">
        <f t="shared" si="59"/>
        <v>0</v>
      </c>
      <c r="E80" s="18">
        <f t="shared" si="59"/>
        <v>29052.286963898383</v>
      </c>
      <c r="F80" s="553">
        <f t="shared" si="59"/>
        <v>18746.005014171875</v>
      </c>
      <c r="G80" s="18">
        <f t="shared" si="59"/>
        <v>4240</v>
      </c>
      <c r="H80" s="18">
        <f t="shared" si="59"/>
        <v>25421.582665392827</v>
      </c>
      <c r="I80" s="553">
        <f t="shared" si="59"/>
        <v>0</v>
      </c>
      <c r="J80" s="553">
        <f t="shared" si="59"/>
        <v>0</v>
      </c>
      <c r="K80" s="553">
        <f t="shared" si="59"/>
        <v>1817.7916773855625</v>
      </c>
      <c r="L80" s="553">
        <f t="shared" si="59"/>
        <v>1675.2937730590747</v>
      </c>
      <c r="M80" s="553">
        <f t="shared" si="59"/>
        <v>15101.992590616464</v>
      </c>
      <c r="N80" s="553">
        <f t="shared" si="59"/>
        <v>990</v>
      </c>
      <c r="O80" s="553">
        <f t="shared" si="59"/>
        <v>0</v>
      </c>
      <c r="P80" s="18">
        <f t="shared" si="59"/>
        <v>15310</v>
      </c>
      <c r="Q80" s="18">
        <f t="shared" si="59"/>
        <v>240</v>
      </c>
      <c r="R80" s="18">
        <f t="shared" si="43"/>
        <v>4102.2055906599107</v>
      </c>
      <c r="S80" s="20">
        <f t="shared" si="37"/>
        <v>25089.85579041038</v>
      </c>
      <c r="T80" s="768">
        <f t="shared" si="44"/>
        <v>2144.368841727251</v>
      </c>
      <c r="U80" s="865">
        <f t="shared" ref="U80:AL80" si="60">U37+U16+U58</f>
        <v>8453.75</v>
      </c>
      <c r="V80" s="775">
        <f t="shared" si="60"/>
        <v>0</v>
      </c>
      <c r="W80" s="76">
        <f t="shared" si="60"/>
        <v>90.251667651927519</v>
      </c>
      <c r="X80" s="76">
        <f t="shared" si="60"/>
        <v>142.4709501201209</v>
      </c>
      <c r="Y80" s="76">
        <f t="shared" si="60"/>
        <v>19.973066917892968</v>
      </c>
      <c r="Z80" s="76">
        <f t="shared" si="60"/>
        <v>170.35058423897917</v>
      </c>
      <c r="AA80" s="76">
        <f t="shared" si="60"/>
        <v>765.22093402160419</v>
      </c>
      <c r="AB80" s="76">
        <f t="shared" si="60"/>
        <v>94.213935987865796</v>
      </c>
      <c r="AC80" s="76">
        <f t="shared" si="60"/>
        <v>44.546318389074827</v>
      </c>
      <c r="AD80" s="76">
        <f t="shared" si="60"/>
        <v>240.97060492032813</v>
      </c>
      <c r="AE80" s="765">
        <f t="shared" si="60"/>
        <v>576.37077947945738</v>
      </c>
      <c r="AF80" s="856">
        <f t="shared" si="60"/>
        <v>1281.8522074564955</v>
      </c>
      <c r="AG80" s="500">
        <f t="shared" si="60"/>
        <v>1937.1538879137713</v>
      </c>
      <c r="AH80" s="500">
        <f t="shared" si="60"/>
        <v>854.5381891861449</v>
      </c>
      <c r="AI80" s="554">
        <f t="shared" si="60"/>
        <v>28.661306103499129</v>
      </c>
      <c r="AJ80" s="529">
        <f t="shared" si="60"/>
        <v>0</v>
      </c>
      <c r="AK80" s="793">
        <f t="shared" si="60"/>
        <v>0</v>
      </c>
      <c r="AL80" s="525">
        <f t="shared" si="60"/>
        <v>0</v>
      </c>
      <c r="AM80" s="100">
        <f t="shared" si="46"/>
        <v>171275.13290732173</v>
      </c>
      <c r="AN80" s="102">
        <f t="shared" si="39"/>
        <v>38400</v>
      </c>
      <c r="AO80" s="24">
        <f t="shared" si="39"/>
        <v>0</v>
      </c>
      <c r="AP80" s="455">
        <f t="shared" si="40"/>
        <v>81.68595413888535</v>
      </c>
      <c r="AQ80" s="301">
        <f>AN80+AO80</f>
        <v>38400</v>
      </c>
    </row>
    <row r="81" spans="2:43" ht="26.25" customHeight="1" thickBot="1" x14ac:dyDescent="0.25">
      <c r="B81" s="152" t="s">
        <v>50</v>
      </c>
      <c r="C81" s="17">
        <f t="shared" ref="C81:Q81" si="61">C38+C17+C59</f>
        <v>36180</v>
      </c>
      <c r="D81" s="94">
        <f t="shared" si="61"/>
        <v>0</v>
      </c>
      <c r="E81" s="18">
        <f t="shared" si="61"/>
        <v>27302.286963898383</v>
      </c>
      <c r="F81" s="553">
        <f t="shared" si="61"/>
        <v>25686.005014171875</v>
      </c>
      <c r="G81" s="18">
        <f t="shared" si="61"/>
        <v>2115</v>
      </c>
      <c r="H81" s="18">
        <f t="shared" si="61"/>
        <v>13981.582665392827</v>
      </c>
      <c r="I81" s="553">
        <f t="shared" si="61"/>
        <v>0</v>
      </c>
      <c r="J81" s="553">
        <f t="shared" si="61"/>
        <v>0</v>
      </c>
      <c r="K81" s="553">
        <f t="shared" si="61"/>
        <v>2097.7916773855623</v>
      </c>
      <c r="L81" s="553">
        <f t="shared" si="61"/>
        <v>1675.2937730590747</v>
      </c>
      <c r="M81" s="553">
        <f t="shared" si="61"/>
        <v>15791.992590616464</v>
      </c>
      <c r="N81" s="553">
        <f t="shared" si="61"/>
        <v>830</v>
      </c>
      <c r="O81" s="553">
        <f t="shared" si="61"/>
        <v>0</v>
      </c>
      <c r="P81" s="18">
        <f t="shared" si="61"/>
        <v>15180</v>
      </c>
      <c r="Q81" s="18">
        <f t="shared" si="61"/>
        <v>0</v>
      </c>
      <c r="R81" s="18">
        <f t="shared" si="43"/>
        <v>4662.2055906599116</v>
      </c>
      <c r="S81" s="20">
        <f t="shared" si="37"/>
        <v>29599.85579041038</v>
      </c>
      <c r="T81" s="768">
        <f t="shared" si="44"/>
        <v>2144.368841727251</v>
      </c>
      <c r="U81" s="865">
        <f t="shared" ref="U81:AL81" si="62">U38+U17+U59</f>
        <v>8453.75</v>
      </c>
      <c r="V81" s="775">
        <f t="shared" si="62"/>
        <v>0</v>
      </c>
      <c r="W81" s="76">
        <f t="shared" si="62"/>
        <v>90.251667651927519</v>
      </c>
      <c r="X81" s="76">
        <f t="shared" si="62"/>
        <v>142.4709501201209</v>
      </c>
      <c r="Y81" s="76">
        <f t="shared" si="62"/>
        <v>19.973066917892968</v>
      </c>
      <c r="Z81" s="76">
        <f t="shared" si="62"/>
        <v>170.35058423897917</v>
      </c>
      <c r="AA81" s="76">
        <f t="shared" si="62"/>
        <v>765.22093402160419</v>
      </c>
      <c r="AB81" s="76">
        <f t="shared" si="62"/>
        <v>94.213935987865796</v>
      </c>
      <c r="AC81" s="76">
        <f t="shared" si="62"/>
        <v>44.546318389074827</v>
      </c>
      <c r="AD81" s="76">
        <f t="shared" si="62"/>
        <v>240.97060492032813</v>
      </c>
      <c r="AE81" s="765">
        <f t="shared" si="62"/>
        <v>576.37077947945738</v>
      </c>
      <c r="AF81" s="856">
        <f t="shared" si="62"/>
        <v>1281.8522074564955</v>
      </c>
      <c r="AG81" s="500">
        <f t="shared" si="62"/>
        <v>2497.1538879137715</v>
      </c>
      <c r="AH81" s="500">
        <f t="shared" si="62"/>
        <v>854.5381891861449</v>
      </c>
      <c r="AI81" s="554">
        <f t="shared" si="62"/>
        <v>28.661306103499129</v>
      </c>
      <c r="AJ81" s="529">
        <f t="shared" si="62"/>
        <v>0</v>
      </c>
      <c r="AK81" s="793">
        <f t="shared" si="62"/>
        <v>0</v>
      </c>
      <c r="AL81" s="525">
        <f t="shared" si="62"/>
        <v>0</v>
      </c>
      <c r="AM81" s="100">
        <f t="shared" si="46"/>
        <v>185700.13290732173</v>
      </c>
      <c r="AN81" s="102">
        <f t="shared" si="39"/>
        <v>39360</v>
      </c>
      <c r="AO81" s="24">
        <f t="shared" si="39"/>
        <v>0</v>
      </c>
      <c r="AP81" s="455">
        <f t="shared" si="40"/>
        <v>82.511340639699981</v>
      </c>
      <c r="AQ81" s="301">
        <f t="shared" si="41"/>
        <v>39360</v>
      </c>
    </row>
    <row r="82" spans="2:43" ht="26.25" customHeight="1" thickBot="1" x14ac:dyDescent="0.25">
      <c r="B82" s="151" t="s">
        <v>51</v>
      </c>
      <c r="C82" s="17">
        <f t="shared" ref="C82:Q82" si="63">C39+C18+C60</f>
        <v>31200</v>
      </c>
      <c r="D82" s="94">
        <f t="shared" si="63"/>
        <v>0</v>
      </c>
      <c r="E82" s="18">
        <f t="shared" si="63"/>
        <v>22922.286963898383</v>
      </c>
      <c r="F82" s="553">
        <f t="shared" si="63"/>
        <v>17026.005014171875</v>
      </c>
      <c r="G82" s="18">
        <f t="shared" si="63"/>
        <v>4660</v>
      </c>
      <c r="H82" s="18">
        <f t="shared" si="63"/>
        <v>13841.582665392827</v>
      </c>
      <c r="I82" s="553">
        <f t="shared" si="63"/>
        <v>0</v>
      </c>
      <c r="J82" s="553">
        <f t="shared" si="63"/>
        <v>1320</v>
      </c>
      <c r="K82" s="553">
        <f t="shared" si="63"/>
        <v>2347.7916773855623</v>
      </c>
      <c r="L82" s="553">
        <f t="shared" si="63"/>
        <v>1675.2937730590747</v>
      </c>
      <c r="M82" s="553">
        <f t="shared" si="63"/>
        <v>16621.992590616464</v>
      </c>
      <c r="N82" s="553">
        <f t="shared" si="63"/>
        <v>660</v>
      </c>
      <c r="O82" s="553">
        <f t="shared" si="63"/>
        <v>0</v>
      </c>
      <c r="P82" s="18">
        <f t="shared" si="63"/>
        <v>13900</v>
      </c>
      <c r="Q82" s="18">
        <f t="shared" si="63"/>
        <v>300</v>
      </c>
      <c r="R82" s="18">
        <f t="shared" si="43"/>
        <v>4312.2055906599116</v>
      </c>
      <c r="S82" s="20">
        <f t="shared" si="37"/>
        <v>27029.85579041038</v>
      </c>
      <c r="T82" s="768">
        <f t="shared" si="44"/>
        <v>2144.368841727251</v>
      </c>
      <c r="U82" s="865">
        <f t="shared" ref="U82:AL82" si="64">U39+U18+U60</f>
        <v>8453.75</v>
      </c>
      <c r="V82" s="775">
        <f t="shared" si="64"/>
        <v>0</v>
      </c>
      <c r="W82" s="76">
        <f t="shared" si="64"/>
        <v>90.251667651927519</v>
      </c>
      <c r="X82" s="76">
        <f t="shared" si="64"/>
        <v>142.4709501201209</v>
      </c>
      <c r="Y82" s="76">
        <f t="shared" si="64"/>
        <v>19.973066917892968</v>
      </c>
      <c r="Z82" s="76">
        <f t="shared" si="64"/>
        <v>170.35058423897917</v>
      </c>
      <c r="AA82" s="76">
        <f t="shared" si="64"/>
        <v>765.22093402160419</v>
      </c>
      <c r="AB82" s="76">
        <f t="shared" si="64"/>
        <v>94.213935987865796</v>
      </c>
      <c r="AC82" s="76">
        <f t="shared" si="64"/>
        <v>44.546318389074827</v>
      </c>
      <c r="AD82" s="76">
        <f t="shared" si="64"/>
        <v>240.97060492032813</v>
      </c>
      <c r="AE82" s="765">
        <f t="shared" si="64"/>
        <v>576.37077947945738</v>
      </c>
      <c r="AF82" s="856">
        <f t="shared" si="64"/>
        <v>1281.8522074564955</v>
      </c>
      <c r="AG82" s="500">
        <f t="shared" si="64"/>
        <v>2147.1538879137715</v>
      </c>
      <c r="AH82" s="500">
        <f t="shared" si="64"/>
        <v>854.5381891861449</v>
      </c>
      <c r="AI82" s="554">
        <f t="shared" si="64"/>
        <v>28.661306103499129</v>
      </c>
      <c r="AJ82" s="529">
        <f t="shared" si="64"/>
        <v>0</v>
      </c>
      <c r="AK82" s="793">
        <f t="shared" si="64"/>
        <v>0</v>
      </c>
      <c r="AL82" s="525">
        <f t="shared" si="64"/>
        <v>0</v>
      </c>
      <c r="AM82" s="100">
        <f t="shared" si="46"/>
        <v>168415.13290732173</v>
      </c>
      <c r="AN82" s="102">
        <f t="shared" si="39"/>
        <v>39200</v>
      </c>
      <c r="AO82" s="24">
        <f t="shared" si="39"/>
        <v>0</v>
      </c>
      <c r="AP82" s="455">
        <f t="shared" si="40"/>
        <v>81.118910047130981</v>
      </c>
      <c r="AQ82" s="301">
        <f t="shared" si="41"/>
        <v>39200</v>
      </c>
    </row>
    <row r="83" spans="2:43" ht="26.25" customHeight="1" thickBot="1" x14ac:dyDescent="0.25">
      <c r="B83" s="154" t="s">
        <v>52</v>
      </c>
      <c r="C83" s="295">
        <f t="shared" ref="C83:Q83" si="65">C40+C19+C61</f>
        <v>34280</v>
      </c>
      <c r="D83" s="295">
        <f t="shared" si="65"/>
        <v>129720</v>
      </c>
      <c r="E83" s="98">
        <f t="shared" si="65"/>
        <v>16312.286963898381</v>
      </c>
      <c r="F83" s="623">
        <f t="shared" si="65"/>
        <v>16106.005014171873</v>
      </c>
      <c r="G83" s="98">
        <f t="shared" si="65"/>
        <v>2120</v>
      </c>
      <c r="H83" s="98">
        <f t="shared" si="65"/>
        <v>22841.582665392827</v>
      </c>
      <c r="I83" s="623">
        <f t="shared" si="65"/>
        <v>0</v>
      </c>
      <c r="J83" s="623">
        <f t="shared" si="65"/>
        <v>0</v>
      </c>
      <c r="K83" s="623">
        <f t="shared" si="65"/>
        <v>32325.221677385562</v>
      </c>
      <c r="L83" s="623">
        <f t="shared" si="65"/>
        <v>1675.2937730590747</v>
      </c>
      <c r="M83" s="623">
        <f t="shared" si="65"/>
        <v>16181.992590616464</v>
      </c>
      <c r="N83" s="623">
        <f t="shared" si="65"/>
        <v>210</v>
      </c>
      <c r="O83" s="623">
        <f t="shared" si="65"/>
        <v>0</v>
      </c>
      <c r="P83" s="98">
        <f t="shared" si="65"/>
        <v>22010</v>
      </c>
      <c r="Q83" s="98">
        <f t="shared" si="65"/>
        <v>300</v>
      </c>
      <c r="R83" s="98">
        <f t="shared" si="43"/>
        <v>4872.2055906599116</v>
      </c>
      <c r="S83" s="296">
        <f t="shared" si="37"/>
        <v>25659.85579041038</v>
      </c>
      <c r="T83" s="868">
        <f t="shared" si="44"/>
        <v>2544.368841727251</v>
      </c>
      <c r="U83" s="866">
        <f t="shared" ref="U83:AL83" si="66">U40+U19+U61</f>
        <v>8453.75</v>
      </c>
      <c r="V83" s="860">
        <f t="shared" si="66"/>
        <v>0</v>
      </c>
      <c r="W83" s="666">
        <f t="shared" si="66"/>
        <v>90.251667651927519</v>
      </c>
      <c r="X83" s="666">
        <f t="shared" si="66"/>
        <v>142.4709501201209</v>
      </c>
      <c r="Y83" s="666">
        <f t="shared" si="66"/>
        <v>19.973066917892968</v>
      </c>
      <c r="Z83" s="666">
        <f t="shared" si="66"/>
        <v>170.35058423897917</v>
      </c>
      <c r="AA83" s="666">
        <f t="shared" si="66"/>
        <v>765.22093402160419</v>
      </c>
      <c r="AB83" s="666">
        <f t="shared" si="66"/>
        <v>94.213935987865796</v>
      </c>
      <c r="AC83" s="666">
        <f t="shared" si="66"/>
        <v>44.546318389074827</v>
      </c>
      <c r="AD83" s="666">
        <f t="shared" si="66"/>
        <v>640.97060492032813</v>
      </c>
      <c r="AE83" s="861">
        <f t="shared" si="66"/>
        <v>576.37077947945738</v>
      </c>
      <c r="AF83" s="855">
        <f t="shared" si="66"/>
        <v>1281.8522074564955</v>
      </c>
      <c r="AG83" s="688">
        <f t="shared" si="66"/>
        <v>2707.1538879137715</v>
      </c>
      <c r="AH83" s="688">
        <f t="shared" si="66"/>
        <v>854.5381891861449</v>
      </c>
      <c r="AI83" s="689">
        <f t="shared" si="66"/>
        <v>28.661306103499129</v>
      </c>
      <c r="AJ83" s="667">
        <f t="shared" si="66"/>
        <v>0</v>
      </c>
      <c r="AK83" s="851">
        <f t="shared" si="66"/>
        <v>0</v>
      </c>
      <c r="AL83" s="853">
        <f t="shared" si="66"/>
        <v>2160</v>
      </c>
      <c r="AM83" s="100">
        <f>SUM(C83:S83)+T83+U83+AJ83+AK83+AL83</f>
        <v>337772.56290732173</v>
      </c>
      <c r="AN83" s="299">
        <f t="shared" si="39"/>
        <v>41240</v>
      </c>
      <c r="AO83" s="670">
        <f t="shared" si="39"/>
        <v>0</v>
      </c>
      <c r="AP83" s="671">
        <f t="shared" si="40"/>
        <v>89.119094184198786</v>
      </c>
      <c r="AQ83" s="692">
        <f t="shared" si="41"/>
        <v>41240</v>
      </c>
    </row>
    <row r="84" spans="2:43" s="462" customFormat="1" ht="26.25" customHeight="1" thickBot="1" x14ac:dyDescent="0.25">
      <c r="B84" s="265" t="s">
        <v>53</v>
      </c>
      <c r="C84" s="82">
        <f t="shared" ref="C84:AL84" si="67">SUM(C72:C83)</f>
        <v>388000</v>
      </c>
      <c r="D84" s="82">
        <f t="shared" si="67"/>
        <v>129720</v>
      </c>
      <c r="E84" s="83">
        <f t="shared" si="67"/>
        <v>308287.44356678065</v>
      </c>
      <c r="F84" s="83">
        <f t="shared" si="67"/>
        <v>226892.06017006256</v>
      </c>
      <c r="G84" s="83">
        <f t="shared" si="67"/>
        <v>38065</v>
      </c>
      <c r="H84" s="83">
        <f t="shared" si="67"/>
        <v>227038.99198471397</v>
      </c>
      <c r="I84" s="83">
        <f t="shared" si="67"/>
        <v>0</v>
      </c>
      <c r="J84" s="83">
        <f>SUM(J72:J83)</f>
        <v>1320</v>
      </c>
      <c r="K84" s="115">
        <f t="shared" si="67"/>
        <v>54950.930128626744</v>
      </c>
      <c r="L84" s="83">
        <f t="shared" si="67"/>
        <v>20103.525276708897</v>
      </c>
      <c r="M84" s="83">
        <f t="shared" si="67"/>
        <v>197713.91108739752</v>
      </c>
      <c r="N84" s="83">
        <f t="shared" si="67"/>
        <v>7360</v>
      </c>
      <c r="O84" s="83">
        <f t="shared" si="67"/>
        <v>0</v>
      </c>
      <c r="P84" s="83">
        <f t="shared" si="67"/>
        <v>187210</v>
      </c>
      <c r="Q84" s="83">
        <f t="shared" si="67"/>
        <v>2210</v>
      </c>
      <c r="R84" s="83">
        <f t="shared" si="67"/>
        <v>56306.467087918943</v>
      </c>
      <c r="S84" s="84">
        <f t="shared" si="67"/>
        <v>316068.26948492444</v>
      </c>
      <c r="T84" s="769">
        <f t="shared" si="67"/>
        <v>26132.426100727007</v>
      </c>
      <c r="U84" s="772">
        <f t="shared" si="67"/>
        <v>101445</v>
      </c>
      <c r="V84" s="530">
        <f t="shared" si="67"/>
        <v>0</v>
      </c>
      <c r="W84" s="85">
        <f t="shared" si="67"/>
        <v>1083.0200118231303</v>
      </c>
      <c r="X84" s="85">
        <f t="shared" si="67"/>
        <v>1709.6514014414513</v>
      </c>
      <c r="Y84" s="85">
        <f t="shared" si="67"/>
        <v>239.6768030147156</v>
      </c>
      <c r="Z84" s="85">
        <f t="shared" si="67"/>
        <v>2044.2070108677497</v>
      </c>
      <c r="AA84" s="85">
        <f t="shared" si="67"/>
        <v>9182.6512082592508</v>
      </c>
      <c r="AB84" s="85">
        <f t="shared" si="67"/>
        <v>1130.5672318543898</v>
      </c>
      <c r="AC84" s="85">
        <f t="shared" si="67"/>
        <v>534.55582066889792</v>
      </c>
      <c r="AD84" s="85">
        <f t="shared" si="67"/>
        <v>3291.6472590439384</v>
      </c>
      <c r="AE84" s="87">
        <f t="shared" si="67"/>
        <v>6916.4493537534881</v>
      </c>
      <c r="AF84" s="183">
        <f t="shared" si="67"/>
        <v>15382.226489477946</v>
      </c>
      <c r="AG84" s="120">
        <f t="shared" si="67"/>
        <v>30325.846654965258</v>
      </c>
      <c r="AH84" s="419">
        <f t="shared" si="67"/>
        <v>10254.458270233741</v>
      </c>
      <c r="AI84" s="183">
        <f t="shared" si="67"/>
        <v>343.93567324198943</v>
      </c>
      <c r="AJ84" s="530">
        <f t="shared" si="67"/>
        <v>0</v>
      </c>
      <c r="AK84" s="196">
        <f t="shared" si="67"/>
        <v>0</v>
      </c>
      <c r="AL84" s="598">
        <f t="shared" si="67"/>
        <v>2160</v>
      </c>
      <c r="AM84" s="298">
        <f>SUM(C84:S84)+T84+U84+AJ84+AK84+AL84</f>
        <v>2290984.0248878608</v>
      </c>
      <c r="AN84" s="324">
        <f>SUM(AN72:AN83)</f>
        <v>510690</v>
      </c>
      <c r="AO84" s="266">
        <f>SUM(AO72:AO83)</f>
        <v>0</v>
      </c>
      <c r="AP84" s="454">
        <f t="shared" si="40"/>
        <v>81.771969348916642</v>
      </c>
      <c r="AQ84" s="200">
        <f t="shared" si="41"/>
        <v>510690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</sheetData>
  <mergeCells count="16">
    <mergeCell ref="B24:AQ24"/>
    <mergeCell ref="B44:AQ44"/>
    <mergeCell ref="B2:AQ2"/>
    <mergeCell ref="B3:AQ3"/>
    <mergeCell ref="B4:AQ4"/>
    <mergeCell ref="B6:B7"/>
    <mergeCell ref="B23:AQ23"/>
    <mergeCell ref="B70:B71"/>
    <mergeCell ref="B45:AQ45"/>
    <mergeCell ref="B46:AQ46"/>
    <mergeCell ref="B25:AQ25"/>
    <mergeCell ref="B27:B28"/>
    <mergeCell ref="B67:AQ67"/>
    <mergeCell ref="B68:AQ68"/>
    <mergeCell ref="B48:B49"/>
    <mergeCell ref="B66:AQ66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620545" r:id="rId4">
          <objectPr defaultSize="0" r:id="rId5">
            <anchor moveWithCells="1" sizeWithCells="1">
              <from>
                <xdr:col>1</xdr:col>
                <xdr:colOff>714375</xdr:colOff>
                <xdr:row>0</xdr:row>
                <xdr:rowOff>142875</xdr:rowOff>
              </from>
              <to>
                <xdr:col>2</xdr:col>
                <xdr:colOff>762000</xdr:colOff>
                <xdr:row>3</xdr:row>
                <xdr:rowOff>104775</xdr:rowOff>
              </to>
            </anchor>
          </objectPr>
        </oleObject>
      </mc:Choice>
      <mc:Fallback>
        <oleObject progId="Word.Document.8" shapeId="620545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Q85"/>
  <sheetViews>
    <sheetView topLeftCell="J57" zoomScale="69" zoomScaleNormal="69" workbookViewId="0">
      <selection activeCell="L61" sqref="L61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7" style="1" customWidth="1"/>
    <col min="5" max="5" width="12.7109375" style="1" customWidth="1"/>
    <col min="6" max="7" width="13.7109375" style="1" customWidth="1"/>
    <col min="8" max="8" width="12.7109375" style="1" customWidth="1"/>
    <col min="9" max="9" width="14.57031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265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87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20</v>
      </c>
      <c r="D8" s="98"/>
      <c r="E8" s="98"/>
      <c r="F8" s="98">
        <v>2860</v>
      </c>
      <c r="G8" s="98"/>
      <c r="H8" s="98">
        <v>3840</v>
      </c>
      <c r="I8" s="326"/>
      <c r="J8" s="609"/>
      <c r="K8" s="326"/>
      <c r="L8" s="326"/>
      <c r="M8" s="98"/>
      <c r="N8" s="98">
        <v>160</v>
      </c>
      <c r="O8" s="326"/>
      <c r="P8" s="98">
        <v>300</v>
      </c>
      <c r="Q8" s="98">
        <v>0</v>
      </c>
      <c r="R8" s="98">
        <f>SUM(AF8:AI8)</f>
        <v>0</v>
      </c>
      <c r="S8" s="296">
        <v>0</v>
      </c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/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7180</v>
      </c>
      <c r="AN8" s="299">
        <v>11280</v>
      </c>
      <c r="AO8" s="281">
        <v>0</v>
      </c>
      <c r="AP8" s="14">
        <f t="shared" ref="AP8:AP20" si="1">(AM8*100)/(AM8+AQ8)</f>
        <v>38.894907908992415</v>
      </c>
      <c r="AQ8" s="550">
        <f t="shared" ref="AQ8:AQ20" si="2">AN8+AO8</f>
        <v>11280</v>
      </c>
    </row>
    <row r="9" spans="2:43" ht="26.25" customHeight="1" x14ac:dyDescent="0.2">
      <c r="B9" s="151" t="s">
        <v>42</v>
      </c>
      <c r="C9" s="18">
        <v>0</v>
      </c>
      <c r="D9" s="98"/>
      <c r="E9" s="18"/>
      <c r="F9" s="18">
        <v>1800</v>
      </c>
      <c r="G9" s="18"/>
      <c r="H9" s="18">
        <v>1940</v>
      </c>
      <c r="I9" s="277"/>
      <c r="J9" s="609"/>
      <c r="K9" s="277"/>
      <c r="L9" s="277"/>
      <c r="M9" s="98"/>
      <c r="N9" s="18">
        <v>70</v>
      </c>
      <c r="O9" s="277"/>
      <c r="P9" s="18">
        <v>780</v>
      </c>
      <c r="Q9" s="18">
        <v>0</v>
      </c>
      <c r="R9" s="18">
        <f t="shared" ref="R9:R19" si="3">SUM(AF9:AI9)</f>
        <v>0</v>
      </c>
      <c r="S9" s="20">
        <v>0</v>
      </c>
      <c r="T9" s="777">
        <f t="shared" ref="T9:T19" si="4">SUM(V9:AE9)</f>
        <v>0</v>
      </c>
      <c r="U9" s="786">
        <v>0</v>
      </c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/>
      <c r="AH9" s="498"/>
      <c r="AI9" s="522"/>
      <c r="AJ9" s="77"/>
      <c r="AK9" s="78"/>
      <c r="AL9" s="188"/>
      <c r="AM9" s="22">
        <f t="shared" si="0"/>
        <v>4590</v>
      </c>
      <c r="AN9" s="101">
        <v>10760</v>
      </c>
      <c r="AO9" s="24">
        <v>0</v>
      </c>
      <c r="AP9" s="25">
        <f t="shared" si="1"/>
        <v>29.90228013029316</v>
      </c>
      <c r="AQ9" s="301">
        <f t="shared" si="2"/>
        <v>10760</v>
      </c>
    </row>
    <row r="10" spans="2:43" ht="26.25" customHeight="1" x14ac:dyDescent="0.2">
      <c r="B10" s="152" t="s">
        <v>43</v>
      </c>
      <c r="C10" s="18">
        <v>0</v>
      </c>
      <c r="D10" s="98"/>
      <c r="E10" s="18"/>
      <c r="F10" s="18">
        <v>2060</v>
      </c>
      <c r="G10" s="18"/>
      <c r="H10" s="18">
        <v>2480</v>
      </c>
      <c r="I10" s="19"/>
      <c r="J10" s="609"/>
      <c r="K10" s="277"/>
      <c r="L10" s="277"/>
      <c r="M10" s="98"/>
      <c r="N10" s="18">
        <v>200</v>
      </c>
      <c r="O10" s="277"/>
      <c r="P10" s="18">
        <v>710</v>
      </c>
      <c r="Q10" s="18">
        <v>0</v>
      </c>
      <c r="R10" s="18">
        <f t="shared" si="3"/>
        <v>0</v>
      </c>
      <c r="S10" s="20">
        <v>0</v>
      </c>
      <c r="T10" s="777">
        <f t="shared" si="4"/>
        <v>0</v>
      </c>
      <c r="U10" s="786">
        <v>0</v>
      </c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/>
      <c r="AH10" s="498"/>
      <c r="AI10" s="522"/>
      <c r="AJ10" s="181"/>
      <c r="AK10" s="110"/>
      <c r="AL10" s="189"/>
      <c r="AM10" s="22">
        <f t="shared" si="0"/>
        <v>5450</v>
      </c>
      <c r="AN10" s="101">
        <v>13310</v>
      </c>
      <c r="AO10" s="24">
        <v>0</v>
      </c>
      <c r="AP10" s="25">
        <f t="shared" si="1"/>
        <v>29.051172707889126</v>
      </c>
      <c r="AQ10" s="301">
        <f t="shared" si="2"/>
        <v>13310</v>
      </c>
    </row>
    <row r="11" spans="2:43" ht="26.25" customHeight="1" x14ac:dyDescent="0.2">
      <c r="B11" s="152" t="s">
        <v>44</v>
      </c>
      <c r="C11" s="18">
        <v>0</v>
      </c>
      <c r="D11" s="98"/>
      <c r="E11" s="18"/>
      <c r="F11" s="18">
        <v>2670</v>
      </c>
      <c r="G11" s="18"/>
      <c r="H11" s="18">
        <v>2300</v>
      </c>
      <c r="I11" s="19"/>
      <c r="J11" s="609"/>
      <c r="K11" s="277"/>
      <c r="L11" s="277"/>
      <c r="M11" s="98"/>
      <c r="N11" s="18">
        <v>90</v>
      </c>
      <c r="O11" s="277"/>
      <c r="P11" s="18">
        <v>1740</v>
      </c>
      <c r="Q11" s="18">
        <v>0</v>
      </c>
      <c r="R11" s="18">
        <f t="shared" si="3"/>
        <v>0</v>
      </c>
      <c r="S11" s="462">
        <v>0</v>
      </c>
      <c r="T11" s="777">
        <f t="shared" si="4"/>
        <v>0</v>
      </c>
      <c r="U11" s="786">
        <v>0</v>
      </c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/>
      <c r="AH11" s="498"/>
      <c r="AI11" s="522"/>
      <c r="AJ11" s="181"/>
      <c r="AK11" s="110"/>
      <c r="AL11" s="189"/>
      <c r="AM11" s="22">
        <f t="shared" si="0"/>
        <v>6800</v>
      </c>
      <c r="AN11" s="102">
        <v>12310</v>
      </c>
      <c r="AO11" s="24">
        <v>0</v>
      </c>
      <c r="AP11" s="25">
        <f t="shared" si="1"/>
        <v>35.583464154892724</v>
      </c>
      <c r="AQ11" s="301">
        <f t="shared" si="2"/>
        <v>12310</v>
      </c>
    </row>
    <row r="12" spans="2:43" ht="26.25" customHeight="1" x14ac:dyDescent="0.2">
      <c r="B12" s="153" t="s">
        <v>45</v>
      </c>
      <c r="C12" s="334">
        <v>0</v>
      </c>
      <c r="D12" s="18"/>
      <c r="E12" s="334"/>
      <c r="F12" s="334">
        <v>2040</v>
      </c>
      <c r="G12" s="18"/>
      <c r="H12" s="18">
        <v>3090</v>
      </c>
      <c r="I12" s="277"/>
      <c r="J12" s="609"/>
      <c r="K12" s="612"/>
      <c r="L12" s="612"/>
      <c r="M12" s="98"/>
      <c r="N12" s="334">
        <v>340</v>
      </c>
      <c r="O12" s="612"/>
      <c r="P12" s="18">
        <v>1960</v>
      </c>
      <c r="Q12" s="18">
        <v>0</v>
      </c>
      <c r="R12" s="18">
        <f t="shared" si="3"/>
        <v>0</v>
      </c>
      <c r="S12" s="20">
        <v>0</v>
      </c>
      <c r="T12" s="777">
        <f t="shared" si="4"/>
        <v>0</v>
      </c>
      <c r="U12" s="786">
        <v>0</v>
      </c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/>
      <c r="AH12" s="498"/>
      <c r="AI12" s="522"/>
      <c r="AJ12" s="77"/>
      <c r="AK12" s="78"/>
      <c r="AL12" s="188"/>
      <c r="AM12" s="22">
        <f t="shared" si="0"/>
        <v>7430</v>
      </c>
      <c r="AN12" s="102">
        <v>16960</v>
      </c>
      <c r="AO12" s="24">
        <v>0</v>
      </c>
      <c r="AP12" s="25">
        <f t="shared" si="1"/>
        <v>30.463304633046331</v>
      </c>
      <c r="AQ12" s="301">
        <f t="shared" si="2"/>
        <v>16960</v>
      </c>
    </row>
    <row r="13" spans="2:43" ht="26.25" customHeight="1" x14ac:dyDescent="0.2">
      <c r="B13" s="151" t="s">
        <v>46</v>
      </c>
      <c r="C13" s="18">
        <v>0</v>
      </c>
      <c r="D13" s="18"/>
      <c r="E13" s="18"/>
      <c r="F13" s="18">
        <v>2720</v>
      </c>
      <c r="G13" s="18"/>
      <c r="H13" s="18">
        <v>1060</v>
      </c>
      <c r="I13" s="277"/>
      <c r="J13" s="610"/>
      <c r="K13" s="277"/>
      <c r="L13" s="277"/>
      <c r="M13" s="18"/>
      <c r="N13" s="18">
        <v>230</v>
      </c>
      <c r="O13" s="277"/>
      <c r="P13" s="18">
        <v>1250</v>
      </c>
      <c r="Q13" s="18">
        <v>0</v>
      </c>
      <c r="R13" s="18">
        <f t="shared" si="3"/>
        <v>0</v>
      </c>
      <c r="S13" s="462">
        <v>0</v>
      </c>
      <c r="T13" s="777">
        <f t="shared" si="4"/>
        <v>0</v>
      </c>
      <c r="U13" s="786">
        <v>0</v>
      </c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/>
      <c r="AH13" s="498"/>
      <c r="AI13" s="522"/>
      <c r="AJ13" s="77"/>
      <c r="AK13" s="78"/>
      <c r="AL13" s="188"/>
      <c r="AM13" s="22">
        <f t="shared" si="0"/>
        <v>5260</v>
      </c>
      <c r="AN13" s="103">
        <v>17820</v>
      </c>
      <c r="AO13" s="31">
        <v>0</v>
      </c>
      <c r="AP13" s="32">
        <f t="shared" si="1"/>
        <v>22.790294627383016</v>
      </c>
      <c r="AQ13" s="620">
        <f t="shared" si="2"/>
        <v>17820</v>
      </c>
    </row>
    <row r="14" spans="2:43" ht="26.25" customHeight="1" x14ac:dyDescent="0.2">
      <c r="B14" s="152" t="s">
        <v>47</v>
      </c>
      <c r="C14" s="18">
        <v>0</v>
      </c>
      <c r="D14" s="18"/>
      <c r="E14" s="18"/>
      <c r="F14" s="18">
        <v>2640</v>
      </c>
      <c r="G14" s="18"/>
      <c r="H14" s="18">
        <v>5610</v>
      </c>
      <c r="I14" s="277"/>
      <c r="J14" s="610"/>
      <c r="K14" s="277"/>
      <c r="L14" s="277"/>
      <c r="M14" s="18"/>
      <c r="N14" s="18">
        <v>150</v>
      </c>
      <c r="O14" s="277"/>
      <c r="P14" s="18">
        <v>1910</v>
      </c>
      <c r="Q14" s="18">
        <v>0</v>
      </c>
      <c r="R14" s="18">
        <f t="shared" si="3"/>
        <v>0</v>
      </c>
      <c r="S14" s="20">
        <v>0</v>
      </c>
      <c r="T14" s="777">
        <f t="shared" si="4"/>
        <v>0</v>
      </c>
      <c r="U14" s="786">
        <v>0</v>
      </c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/>
      <c r="AH14" s="498"/>
      <c r="AI14" s="522"/>
      <c r="AJ14" s="77"/>
      <c r="AK14" s="78"/>
      <c r="AL14" s="188"/>
      <c r="AM14" s="22">
        <f t="shared" si="0"/>
        <v>10310</v>
      </c>
      <c r="AN14" s="23">
        <v>16400</v>
      </c>
      <c r="AO14" s="24">
        <v>0</v>
      </c>
      <c r="AP14" s="25">
        <f t="shared" si="1"/>
        <v>38.599775365031824</v>
      </c>
      <c r="AQ14" s="301">
        <f t="shared" si="2"/>
        <v>16400</v>
      </c>
    </row>
    <row r="15" spans="2:43" ht="26.25" customHeight="1" x14ac:dyDescent="0.2">
      <c r="B15" s="151" t="s">
        <v>48</v>
      </c>
      <c r="C15" s="18">
        <v>0</v>
      </c>
      <c r="D15" s="18"/>
      <c r="E15" s="18"/>
      <c r="F15" s="18">
        <v>5600</v>
      </c>
      <c r="G15" s="18"/>
      <c r="H15" s="18">
        <v>5910</v>
      </c>
      <c r="I15" s="277"/>
      <c r="J15" s="610"/>
      <c r="K15" s="277"/>
      <c r="L15" s="608"/>
      <c r="M15" s="18"/>
      <c r="N15" s="18">
        <v>430</v>
      </c>
      <c r="O15" s="608"/>
      <c r="P15" s="18">
        <v>1560</v>
      </c>
      <c r="Q15" s="18">
        <v>0</v>
      </c>
      <c r="R15" s="18">
        <f t="shared" si="3"/>
        <v>0</v>
      </c>
      <c r="S15" s="20">
        <v>0</v>
      </c>
      <c r="T15" s="777">
        <f t="shared" si="4"/>
        <v>0</v>
      </c>
      <c r="U15" s="786">
        <v>0</v>
      </c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/>
      <c r="AH15" s="498"/>
      <c r="AI15" s="522"/>
      <c r="AJ15" s="77"/>
      <c r="AK15" s="78"/>
      <c r="AL15" s="188"/>
      <c r="AM15" s="22">
        <f t="shared" si="0"/>
        <v>13500</v>
      </c>
      <c r="AN15" s="23">
        <v>27280</v>
      </c>
      <c r="AO15" s="24">
        <v>0</v>
      </c>
      <c r="AP15" s="25">
        <f t="shared" si="1"/>
        <v>33.10446297204512</v>
      </c>
      <c r="AQ15" s="301">
        <f t="shared" si="2"/>
        <v>27280</v>
      </c>
    </row>
    <row r="16" spans="2:43" ht="26.25" customHeight="1" x14ac:dyDescent="0.2">
      <c r="B16" s="152" t="s">
        <v>49</v>
      </c>
      <c r="C16" s="18">
        <v>0</v>
      </c>
      <c r="D16" s="18"/>
      <c r="E16" s="18"/>
      <c r="F16" s="18">
        <v>2880</v>
      </c>
      <c r="G16" s="18"/>
      <c r="H16" s="18">
        <v>3740</v>
      </c>
      <c r="I16" s="277"/>
      <c r="J16" s="610"/>
      <c r="K16" s="277"/>
      <c r="L16" s="608"/>
      <c r="M16" s="18"/>
      <c r="N16" s="18">
        <v>240</v>
      </c>
      <c r="O16" s="608"/>
      <c r="P16" s="18">
        <v>1060</v>
      </c>
      <c r="Q16" s="18">
        <v>0</v>
      </c>
      <c r="R16" s="18">
        <f t="shared" si="3"/>
        <v>0</v>
      </c>
      <c r="S16" s="20">
        <v>0</v>
      </c>
      <c r="T16" s="777">
        <f t="shared" si="4"/>
        <v>0</v>
      </c>
      <c r="U16" s="786">
        <v>0</v>
      </c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/>
      <c r="AH16" s="498"/>
      <c r="AI16" s="522"/>
      <c r="AJ16" s="77"/>
      <c r="AK16" s="78"/>
      <c r="AL16" s="188"/>
      <c r="AM16" s="22">
        <f t="shared" si="0"/>
        <v>7920</v>
      </c>
      <c r="AN16" s="23">
        <v>10410</v>
      </c>
      <c r="AO16" s="24">
        <v>0</v>
      </c>
      <c r="AP16" s="25">
        <f t="shared" si="1"/>
        <v>43.207855973813423</v>
      </c>
      <c r="AQ16" s="301">
        <f t="shared" si="2"/>
        <v>10410</v>
      </c>
    </row>
    <row r="17" spans="2:43" ht="26.25" customHeight="1" x14ac:dyDescent="0.2">
      <c r="B17" s="152" t="s">
        <v>50</v>
      </c>
      <c r="C17" s="18">
        <v>770</v>
      </c>
      <c r="D17" s="18"/>
      <c r="E17" s="18"/>
      <c r="F17" s="18">
        <v>3620</v>
      </c>
      <c r="G17" s="18"/>
      <c r="H17" s="18">
        <v>2860</v>
      </c>
      <c r="I17" s="277"/>
      <c r="J17" s="610"/>
      <c r="K17" s="277"/>
      <c r="L17" s="608"/>
      <c r="M17" s="18"/>
      <c r="N17" s="18">
        <v>320</v>
      </c>
      <c r="O17" s="608"/>
      <c r="P17" s="18">
        <v>1760</v>
      </c>
      <c r="Q17" s="18">
        <v>0</v>
      </c>
      <c r="R17" s="18">
        <f t="shared" si="3"/>
        <v>0</v>
      </c>
      <c r="S17" s="20">
        <v>0</v>
      </c>
      <c r="T17" s="777">
        <f t="shared" si="4"/>
        <v>0</v>
      </c>
      <c r="U17" s="786">
        <v>0</v>
      </c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/>
      <c r="AH17" s="498"/>
      <c r="AI17" s="522"/>
      <c r="AJ17" s="77"/>
      <c r="AK17" s="78"/>
      <c r="AL17" s="188"/>
      <c r="AM17" s="22">
        <f t="shared" si="0"/>
        <v>9330</v>
      </c>
      <c r="AN17" s="23">
        <v>9040</v>
      </c>
      <c r="AO17" s="24">
        <v>0</v>
      </c>
      <c r="AP17" s="25">
        <f t="shared" si="1"/>
        <v>50.789330430048992</v>
      </c>
      <c r="AQ17" s="301">
        <f t="shared" si="2"/>
        <v>9040</v>
      </c>
    </row>
    <row r="18" spans="2:43" ht="26.25" customHeight="1" x14ac:dyDescent="0.2">
      <c r="B18" s="151" t="s">
        <v>51</v>
      </c>
      <c r="C18" s="18">
        <v>380</v>
      </c>
      <c r="D18" s="18"/>
      <c r="E18" s="18">
        <v>0</v>
      </c>
      <c r="F18" s="18">
        <v>1870</v>
      </c>
      <c r="G18" s="18">
        <v>0</v>
      </c>
      <c r="H18" s="18">
        <v>3150</v>
      </c>
      <c r="I18" s="277"/>
      <c r="J18" s="610">
        <v>0</v>
      </c>
      <c r="K18" s="277"/>
      <c r="L18" s="608"/>
      <c r="M18" s="18"/>
      <c r="N18" s="18">
        <v>320</v>
      </c>
      <c r="O18" s="608"/>
      <c r="P18" s="18">
        <v>1420</v>
      </c>
      <c r="Q18" s="18">
        <v>0</v>
      </c>
      <c r="R18" s="18">
        <f t="shared" si="3"/>
        <v>0</v>
      </c>
      <c r="S18" s="20">
        <v>0</v>
      </c>
      <c r="T18" s="777">
        <f t="shared" si="4"/>
        <v>0</v>
      </c>
      <c r="U18" s="786">
        <v>0</v>
      </c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/>
      <c r="AH18" s="498"/>
      <c r="AI18" s="522"/>
      <c r="AJ18" s="480"/>
      <c r="AK18" s="99"/>
      <c r="AL18" s="204"/>
      <c r="AM18" s="22">
        <f t="shared" si="0"/>
        <v>7140</v>
      </c>
      <c r="AN18" s="23">
        <v>9580</v>
      </c>
      <c r="AO18" s="24">
        <v>0</v>
      </c>
      <c r="AP18" s="25">
        <f t="shared" si="1"/>
        <v>42.703349282296649</v>
      </c>
      <c r="AQ18" s="301">
        <f t="shared" si="2"/>
        <v>9580</v>
      </c>
    </row>
    <row r="19" spans="2:43" ht="26.25" customHeight="1" thickBot="1" x14ac:dyDescent="0.25">
      <c r="B19" s="154" t="s">
        <v>52</v>
      </c>
      <c r="C19" s="79">
        <v>490</v>
      </c>
      <c r="D19" s="79">
        <v>13440</v>
      </c>
      <c r="E19" s="79"/>
      <c r="F19" s="79">
        <v>3480</v>
      </c>
      <c r="G19" s="79"/>
      <c r="H19" s="79">
        <v>2160</v>
      </c>
      <c r="I19" s="327"/>
      <c r="J19" s="611"/>
      <c r="K19" s="327"/>
      <c r="L19" s="327"/>
      <c r="M19" s="79"/>
      <c r="N19" s="79">
        <v>0</v>
      </c>
      <c r="O19" s="327"/>
      <c r="P19" s="79">
        <v>1970</v>
      </c>
      <c r="Q19" s="79">
        <v>0</v>
      </c>
      <c r="R19" s="79">
        <f t="shared" si="3"/>
        <v>0</v>
      </c>
      <c r="S19" s="80"/>
      <c r="T19" s="782">
        <f t="shared" si="4"/>
        <v>0</v>
      </c>
      <c r="U19" s="787">
        <v>0</v>
      </c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/>
      <c r="AH19" s="499"/>
      <c r="AI19" s="552"/>
      <c r="AJ19" s="481"/>
      <c r="AK19" s="192"/>
      <c r="AL19" s="187"/>
      <c r="AM19" s="460">
        <f t="shared" si="0"/>
        <v>21540</v>
      </c>
      <c r="AN19" s="193">
        <v>8380</v>
      </c>
      <c r="AO19" s="194">
        <v>0</v>
      </c>
      <c r="AP19" s="33">
        <f t="shared" si="1"/>
        <v>71.991978609625662</v>
      </c>
      <c r="AQ19" s="323">
        <f t="shared" si="2"/>
        <v>8380</v>
      </c>
    </row>
    <row r="20" spans="2:43" ht="26.25" customHeight="1" thickBot="1" x14ac:dyDescent="0.25">
      <c r="B20" s="179" t="s">
        <v>53</v>
      </c>
      <c r="C20" s="82">
        <f t="shared" ref="C20:AO20" si="5">SUM(C8:C19)</f>
        <v>1660</v>
      </c>
      <c r="D20" s="82">
        <f t="shared" si="5"/>
        <v>13440</v>
      </c>
      <c r="E20" s="83">
        <f t="shared" si="5"/>
        <v>0</v>
      </c>
      <c r="F20" s="83">
        <f t="shared" si="5"/>
        <v>34240</v>
      </c>
      <c r="G20" s="83">
        <f t="shared" si="5"/>
        <v>0</v>
      </c>
      <c r="H20" s="83">
        <f t="shared" si="5"/>
        <v>38140</v>
      </c>
      <c r="I20" s="195">
        <f t="shared" si="5"/>
        <v>0</v>
      </c>
      <c r="J20" s="83">
        <f>SUM(J8:J19)</f>
        <v>0</v>
      </c>
      <c r="K20" s="328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2550</v>
      </c>
      <c r="O20" s="328">
        <f t="shared" si="5"/>
        <v>0</v>
      </c>
      <c r="P20" s="83">
        <f t="shared" si="5"/>
        <v>16420</v>
      </c>
      <c r="Q20" s="83">
        <f t="shared" si="5"/>
        <v>0</v>
      </c>
      <c r="R20" s="83">
        <f t="shared" si="5"/>
        <v>0</v>
      </c>
      <c r="S20" s="84">
        <f t="shared" si="5"/>
        <v>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106450</v>
      </c>
      <c r="AN20" s="198">
        <f>SUM(AN8:AN19)</f>
        <v>163530</v>
      </c>
      <c r="AO20" s="199">
        <f t="shared" si="5"/>
        <v>0</v>
      </c>
      <c r="AP20" s="37">
        <f t="shared" si="1"/>
        <v>39.428846581228242</v>
      </c>
      <c r="AQ20" s="200">
        <f t="shared" si="2"/>
        <v>163530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PESSINETTO.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87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7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Foglio2!D27</f>
        <v>0</v>
      </c>
      <c r="D29" s="340"/>
      <c r="E29" s="215">
        <f>Foglio2!E27</f>
        <v>514.50615243831658</v>
      </c>
      <c r="F29" s="215">
        <f>Foglio2!F27</f>
        <v>119.7031751955078</v>
      </c>
      <c r="G29" s="329">
        <f>Foglio2!G27</f>
        <v>0</v>
      </c>
      <c r="H29" s="329">
        <f>Foglio2!H27</f>
        <v>50.364169989638462</v>
      </c>
      <c r="I29" s="329">
        <f>Foglio2!I27</f>
        <v>0</v>
      </c>
      <c r="J29" s="277">
        <f>Foglio2!J27</f>
        <v>0</v>
      </c>
      <c r="K29" s="215">
        <f>Foglio2!K27</f>
        <v>71.436335335836048</v>
      </c>
      <c r="L29" s="215">
        <f>Foglio2!L27</f>
        <v>65.836393271648816</v>
      </c>
      <c r="M29" s="215">
        <f>Foglio2!M27</f>
        <v>593.48440218090161</v>
      </c>
      <c r="N29" s="215">
        <f>Foglio2!N27</f>
        <v>0</v>
      </c>
      <c r="O29" s="215">
        <f>Foglio2!O27</f>
        <v>0</v>
      </c>
      <c r="P29" s="329">
        <f>Foglio2!P27</f>
        <v>0</v>
      </c>
      <c r="Q29" s="329">
        <f>Foglio2!Q27</f>
        <v>0</v>
      </c>
      <c r="R29" s="215">
        <f t="shared" ref="R29:R34" si="6">SUM(AF29:AI29)</f>
        <v>161.21018587366223</v>
      </c>
      <c r="S29" s="619">
        <f>Foglio2!T27</f>
        <v>985.99161502892184</v>
      </c>
      <c r="T29" s="842">
        <f t="shared" ref="T29:T34" si="7">SUM(V29:AE29)</f>
        <v>84.270300919006104</v>
      </c>
      <c r="U29" s="437">
        <f>Foglio2!V27</f>
        <v>578.39704250859893</v>
      </c>
      <c r="V29" s="844">
        <f>Foglio2!W27</f>
        <v>0</v>
      </c>
      <c r="W29" s="489">
        <f>Foglio2!X27</f>
        <v>3.5467476692787319</v>
      </c>
      <c r="X29" s="489">
        <f>Foglio2!Y27</f>
        <v>5.5988828065458298</v>
      </c>
      <c r="Y29" s="489">
        <f>Foglio2!Z27</f>
        <v>0.78490991227542273</v>
      </c>
      <c r="Z29" s="489">
        <f>Foglio2!AA27</f>
        <v>6.6945082936311353</v>
      </c>
      <c r="AA29" s="489">
        <f>Foglio2!AB27</f>
        <v>30.071971353389781</v>
      </c>
      <c r="AB29" s="489">
        <f>Foglio2!AC27</f>
        <v>3.7024585425641399</v>
      </c>
      <c r="AC29" s="489">
        <f>Foglio2!AD27</f>
        <v>1.7505997953493235</v>
      </c>
      <c r="AD29" s="489">
        <f>Foglio2!AE27</f>
        <v>9.4697633140921429</v>
      </c>
      <c r="AE29" s="845">
        <f>Foglio2!AF27</f>
        <v>22.650459231879609</v>
      </c>
      <c r="AF29" s="434">
        <f>Foglio2!AG27</f>
        <v>50.374762566052432</v>
      </c>
      <c r="AG29" s="215">
        <f>Foglio2!AH27</f>
        <v>76.127081257823889</v>
      </c>
      <c r="AH29" s="215">
        <f>Foglio2!AI27</f>
        <v>33.581998091100068</v>
      </c>
      <c r="AI29" s="619">
        <f>Foglio2!AJ27</f>
        <v>1.1263439586858293</v>
      </c>
      <c r="AJ29" s="606"/>
      <c r="AK29" s="753"/>
      <c r="AL29" s="847"/>
      <c r="AM29" s="55">
        <f t="shared" ref="AM29:AM41" si="8">SUM(C29:S29)+T29+U29+AJ29+AK29+AL29</f>
        <v>3225.1997727420385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514.50615243831658</v>
      </c>
      <c r="F30" s="434">
        <f t="shared" si="12"/>
        <v>119.7031751955078</v>
      </c>
      <c r="G30" s="340">
        <f t="shared" si="12"/>
        <v>0</v>
      </c>
      <c r="H30" s="340">
        <f t="shared" si="12"/>
        <v>50.364169989638462</v>
      </c>
      <c r="I30" s="340">
        <f t="shared" si="12"/>
        <v>0</v>
      </c>
      <c r="J30" s="19">
        <f t="shared" si="12"/>
        <v>0</v>
      </c>
      <c r="K30" s="434">
        <f t="shared" si="12"/>
        <v>71.436335335836048</v>
      </c>
      <c r="L30" s="434">
        <f t="shared" si="12"/>
        <v>65.836393271648816</v>
      </c>
      <c r="M30" s="434">
        <f t="shared" si="12"/>
        <v>593.48440218090161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161.21018587366223</v>
      </c>
      <c r="S30" s="437">
        <f t="shared" ref="S30:S35" si="13">S29</f>
        <v>985.99161502892184</v>
      </c>
      <c r="T30" s="842">
        <f t="shared" si="7"/>
        <v>84.270300919006104</v>
      </c>
      <c r="U30" s="437">
        <f t="shared" ref="U30:AI32" si="14">U29</f>
        <v>578.39704250859893</v>
      </c>
      <c r="V30" s="844">
        <f t="shared" si="14"/>
        <v>0</v>
      </c>
      <c r="W30" s="433">
        <f t="shared" si="14"/>
        <v>3.5467476692787319</v>
      </c>
      <c r="X30" s="433">
        <f t="shared" si="14"/>
        <v>5.5988828065458298</v>
      </c>
      <c r="Y30" s="433">
        <f t="shared" si="14"/>
        <v>0.78490991227542273</v>
      </c>
      <c r="Z30" s="433">
        <f t="shared" si="14"/>
        <v>6.6945082936311353</v>
      </c>
      <c r="AA30" s="433">
        <f t="shared" si="14"/>
        <v>30.071971353389781</v>
      </c>
      <c r="AB30" s="433">
        <f t="shared" si="14"/>
        <v>3.7024585425641399</v>
      </c>
      <c r="AC30" s="433">
        <f t="shared" si="14"/>
        <v>1.7505997953493235</v>
      </c>
      <c r="AD30" s="433">
        <f t="shared" si="14"/>
        <v>9.4697633140921429</v>
      </c>
      <c r="AE30" s="846">
        <f t="shared" si="14"/>
        <v>22.650459231879609</v>
      </c>
      <c r="AF30" s="434">
        <f t="shared" si="14"/>
        <v>50.374762566052432</v>
      </c>
      <c r="AG30" s="434">
        <f t="shared" si="14"/>
        <v>76.127081257823889</v>
      </c>
      <c r="AH30" s="434">
        <f t="shared" si="14"/>
        <v>33.581998091100068</v>
      </c>
      <c r="AI30" s="437">
        <f t="shared" si="14"/>
        <v>1.1263439586858293</v>
      </c>
      <c r="AJ30" s="606"/>
      <c r="AK30" s="753"/>
      <c r="AL30" s="847"/>
      <c r="AM30" s="55">
        <f t="shared" si="8"/>
        <v>3225.1997727420385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514.50615243831658</v>
      </c>
      <c r="F31" s="434">
        <f t="shared" si="12"/>
        <v>119.7031751955078</v>
      </c>
      <c r="G31" s="340">
        <f t="shared" si="12"/>
        <v>0</v>
      </c>
      <c r="H31" s="340">
        <f t="shared" si="12"/>
        <v>50.364169989638462</v>
      </c>
      <c r="I31" s="340">
        <f t="shared" si="12"/>
        <v>0</v>
      </c>
      <c r="J31" s="19">
        <f t="shared" si="12"/>
        <v>0</v>
      </c>
      <c r="K31" s="434">
        <f t="shared" si="12"/>
        <v>71.436335335836048</v>
      </c>
      <c r="L31" s="434">
        <f t="shared" si="12"/>
        <v>65.836393271648816</v>
      </c>
      <c r="M31" s="434">
        <f t="shared" si="12"/>
        <v>593.48440218090161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161.21018587366223</v>
      </c>
      <c r="S31" s="437">
        <f t="shared" si="13"/>
        <v>985.99161502892184</v>
      </c>
      <c r="T31" s="842">
        <f t="shared" si="7"/>
        <v>84.270300919006104</v>
      </c>
      <c r="U31" s="437">
        <f t="shared" si="14"/>
        <v>578.39704250859893</v>
      </c>
      <c r="V31" s="844">
        <f t="shared" si="14"/>
        <v>0</v>
      </c>
      <c r="W31" s="433">
        <f t="shared" si="14"/>
        <v>3.5467476692787319</v>
      </c>
      <c r="X31" s="433">
        <f t="shared" si="14"/>
        <v>5.5988828065458298</v>
      </c>
      <c r="Y31" s="433">
        <f t="shared" si="14"/>
        <v>0.78490991227542273</v>
      </c>
      <c r="Z31" s="433">
        <f t="shared" si="14"/>
        <v>6.6945082936311353</v>
      </c>
      <c r="AA31" s="433">
        <f t="shared" si="14"/>
        <v>30.071971353389781</v>
      </c>
      <c r="AB31" s="433">
        <f t="shared" si="14"/>
        <v>3.7024585425641399</v>
      </c>
      <c r="AC31" s="433">
        <f t="shared" si="14"/>
        <v>1.7505997953493235</v>
      </c>
      <c r="AD31" s="433">
        <f t="shared" si="14"/>
        <v>9.4697633140921429</v>
      </c>
      <c r="AE31" s="846">
        <f t="shared" si="14"/>
        <v>22.650459231879609</v>
      </c>
      <c r="AF31" s="434">
        <f t="shared" si="14"/>
        <v>50.374762566052432</v>
      </c>
      <c r="AG31" s="434">
        <f t="shared" si="14"/>
        <v>76.127081257823889</v>
      </c>
      <c r="AH31" s="434">
        <f t="shared" si="14"/>
        <v>33.581998091100068</v>
      </c>
      <c r="AI31" s="437">
        <f t="shared" si="14"/>
        <v>1.1263439586858293</v>
      </c>
      <c r="AJ31" s="606">
        <v>0</v>
      </c>
      <c r="AK31" s="753">
        <v>0</v>
      </c>
      <c r="AL31" s="847"/>
      <c r="AM31" s="55">
        <f t="shared" si="8"/>
        <v>3225.1997727420385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514.50615243831658</v>
      </c>
      <c r="F32" s="434">
        <f t="shared" si="12"/>
        <v>119.7031751955078</v>
      </c>
      <c r="G32" s="340">
        <f t="shared" si="12"/>
        <v>0</v>
      </c>
      <c r="H32" s="340">
        <f t="shared" si="12"/>
        <v>50.364169989638462</v>
      </c>
      <c r="I32" s="340">
        <f t="shared" si="12"/>
        <v>0</v>
      </c>
      <c r="J32" s="19">
        <f t="shared" si="12"/>
        <v>0</v>
      </c>
      <c r="K32" s="434">
        <f t="shared" si="12"/>
        <v>71.436335335836048</v>
      </c>
      <c r="L32" s="434">
        <f t="shared" si="12"/>
        <v>65.836393271648816</v>
      </c>
      <c r="M32" s="434">
        <f t="shared" si="12"/>
        <v>593.48440218090161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161.21018587366223</v>
      </c>
      <c r="S32" s="437">
        <f t="shared" si="13"/>
        <v>985.99161502892184</v>
      </c>
      <c r="T32" s="842">
        <f t="shared" si="7"/>
        <v>84.270300919006104</v>
      </c>
      <c r="U32" s="437">
        <f t="shared" si="14"/>
        <v>578.39704250859893</v>
      </c>
      <c r="V32" s="844">
        <f t="shared" si="14"/>
        <v>0</v>
      </c>
      <c r="W32" s="433">
        <f t="shared" si="14"/>
        <v>3.5467476692787319</v>
      </c>
      <c r="X32" s="433">
        <f t="shared" si="14"/>
        <v>5.5988828065458298</v>
      </c>
      <c r="Y32" s="433">
        <f t="shared" si="14"/>
        <v>0.78490991227542273</v>
      </c>
      <c r="Z32" s="433">
        <f t="shared" si="14"/>
        <v>6.6945082936311353</v>
      </c>
      <c r="AA32" s="433">
        <f t="shared" si="14"/>
        <v>30.071971353389781</v>
      </c>
      <c r="AB32" s="433">
        <f t="shared" si="14"/>
        <v>3.7024585425641399</v>
      </c>
      <c r="AC32" s="433">
        <f t="shared" si="14"/>
        <v>1.7505997953493235</v>
      </c>
      <c r="AD32" s="433">
        <f t="shared" si="14"/>
        <v>9.4697633140921429</v>
      </c>
      <c r="AE32" s="846">
        <f t="shared" si="14"/>
        <v>22.650459231879609</v>
      </c>
      <c r="AF32" s="434">
        <f t="shared" si="14"/>
        <v>50.374762566052432</v>
      </c>
      <c r="AG32" s="434">
        <f t="shared" si="14"/>
        <v>76.127081257823889</v>
      </c>
      <c r="AH32" s="434">
        <f t="shared" si="14"/>
        <v>33.581998091100068</v>
      </c>
      <c r="AI32" s="437">
        <f t="shared" si="14"/>
        <v>1.1263439586858293</v>
      </c>
      <c r="AJ32" s="606"/>
      <c r="AK32" s="753"/>
      <c r="AL32" s="847"/>
      <c r="AM32" s="55">
        <f t="shared" si="8"/>
        <v>3225.1997727420385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514.50615243831658</v>
      </c>
      <c r="F33" s="434">
        <f t="shared" si="15"/>
        <v>119.7031751955078</v>
      </c>
      <c r="G33" s="340">
        <f t="shared" si="15"/>
        <v>0</v>
      </c>
      <c r="H33" s="340">
        <f t="shared" si="15"/>
        <v>50.364169989638462</v>
      </c>
      <c r="I33" s="340">
        <f t="shared" si="15"/>
        <v>0</v>
      </c>
      <c r="J33" s="19">
        <f t="shared" si="15"/>
        <v>0</v>
      </c>
      <c r="K33" s="434">
        <f t="shared" si="15"/>
        <v>71.436335335836048</v>
      </c>
      <c r="L33" s="434">
        <f t="shared" si="15"/>
        <v>65.836393271648816</v>
      </c>
      <c r="M33" s="434">
        <f t="shared" si="15"/>
        <v>593.48440218090161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161.21018587366223</v>
      </c>
      <c r="S33" s="437">
        <f t="shared" si="13"/>
        <v>985.99161502892184</v>
      </c>
      <c r="T33" s="842">
        <f t="shared" si="7"/>
        <v>84.270300919006104</v>
      </c>
      <c r="U33" s="437">
        <f t="shared" ref="U33:AI33" si="16">U32</f>
        <v>578.39704250859893</v>
      </c>
      <c r="V33" s="844">
        <f t="shared" si="16"/>
        <v>0</v>
      </c>
      <c r="W33" s="433">
        <f t="shared" si="16"/>
        <v>3.5467476692787319</v>
      </c>
      <c r="X33" s="433">
        <f t="shared" si="16"/>
        <v>5.5988828065458298</v>
      </c>
      <c r="Y33" s="433">
        <f t="shared" si="16"/>
        <v>0.78490991227542273</v>
      </c>
      <c r="Z33" s="433">
        <f t="shared" si="16"/>
        <v>6.6945082936311353</v>
      </c>
      <c r="AA33" s="433">
        <f t="shared" si="16"/>
        <v>30.071971353389781</v>
      </c>
      <c r="AB33" s="433">
        <f t="shared" si="16"/>
        <v>3.7024585425641399</v>
      </c>
      <c r="AC33" s="433">
        <f t="shared" si="16"/>
        <v>1.7505997953493235</v>
      </c>
      <c r="AD33" s="433">
        <f t="shared" si="16"/>
        <v>9.4697633140921429</v>
      </c>
      <c r="AE33" s="846">
        <f t="shared" si="16"/>
        <v>22.650459231879609</v>
      </c>
      <c r="AF33" s="434">
        <f t="shared" si="16"/>
        <v>50.374762566052432</v>
      </c>
      <c r="AG33" s="434">
        <f t="shared" si="16"/>
        <v>76.127081257823889</v>
      </c>
      <c r="AH33" s="434">
        <f t="shared" si="16"/>
        <v>33.581998091100068</v>
      </c>
      <c r="AI33" s="437">
        <f t="shared" si="16"/>
        <v>1.1263439586858293</v>
      </c>
      <c r="AJ33" s="606"/>
      <c r="AK33" s="753"/>
      <c r="AL33" s="847"/>
      <c r="AM33" s="55">
        <f t="shared" si="8"/>
        <v>3225.1997727420385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514.50615243831658</v>
      </c>
      <c r="F34" s="434">
        <f t="shared" si="17"/>
        <v>119.7031751955078</v>
      </c>
      <c r="G34" s="340">
        <f t="shared" si="17"/>
        <v>0</v>
      </c>
      <c r="H34" s="340">
        <f t="shared" si="17"/>
        <v>50.364169989638462</v>
      </c>
      <c r="I34" s="340">
        <f t="shared" si="17"/>
        <v>0</v>
      </c>
      <c r="J34" s="19">
        <f t="shared" si="17"/>
        <v>0</v>
      </c>
      <c r="K34" s="434">
        <f t="shared" si="17"/>
        <v>71.436335335836048</v>
      </c>
      <c r="L34" s="434">
        <f t="shared" si="17"/>
        <v>65.836393271648816</v>
      </c>
      <c r="M34" s="434">
        <f t="shared" si="17"/>
        <v>593.48440218090161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161.21018587366223</v>
      </c>
      <c r="S34" s="437">
        <f t="shared" si="13"/>
        <v>985.99161502892184</v>
      </c>
      <c r="T34" s="842">
        <f t="shared" si="7"/>
        <v>84.270300919006104</v>
      </c>
      <c r="U34" s="437">
        <f t="shared" ref="U34:AI38" si="18">U33</f>
        <v>578.39704250859893</v>
      </c>
      <c r="V34" s="844">
        <f t="shared" si="18"/>
        <v>0</v>
      </c>
      <c r="W34" s="433">
        <f t="shared" si="18"/>
        <v>3.5467476692787319</v>
      </c>
      <c r="X34" s="433">
        <f t="shared" si="18"/>
        <v>5.5988828065458298</v>
      </c>
      <c r="Y34" s="433">
        <f t="shared" si="18"/>
        <v>0.78490991227542273</v>
      </c>
      <c r="Z34" s="433">
        <f t="shared" si="18"/>
        <v>6.6945082936311353</v>
      </c>
      <c r="AA34" s="433">
        <f t="shared" si="18"/>
        <v>30.071971353389781</v>
      </c>
      <c r="AB34" s="433">
        <f t="shared" si="18"/>
        <v>3.7024585425641399</v>
      </c>
      <c r="AC34" s="433">
        <f t="shared" si="18"/>
        <v>1.7505997953493235</v>
      </c>
      <c r="AD34" s="433">
        <f t="shared" si="18"/>
        <v>9.4697633140921429</v>
      </c>
      <c r="AE34" s="846">
        <f t="shared" si="18"/>
        <v>22.650459231879609</v>
      </c>
      <c r="AF34" s="434">
        <f t="shared" si="18"/>
        <v>50.374762566052432</v>
      </c>
      <c r="AG34" s="434">
        <f t="shared" si="18"/>
        <v>76.127081257823889</v>
      </c>
      <c r="AH34" s="434">
        <f t="shared" si="18"/>
        <v>33.581998091100068</v>
      </c>
      <c r="AI34" s="437">
        <f t="shared" si="18"/>
        <v>1.1263439586858293</v>
      </c>
      <c r="AJ34" s="606"/>
      <c r="AK34" s="753"/>
      <c r="AL34" s="847"/>
      <c r="AM34" s="55">
        <f t="shared" si="8"/>
        <v>3225.1997727420385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514.50615243831658</v>
      </c>
      <c r="F35" s="434">
        <f t="shared" si="17"/>
        <v>119.7031751955078</v>
      </c>
      <c r="G35" s="340">
        <f t="shared" si="17"/>
        <v>0</v>
      </c>
      <c r="H35" s="340">
        <f t="shared" si="17"/>
        <v>50.364169989638462</v>
      </c>
      <c r="I35" s="340">
        <f t="shared" si="17"/>
        <v>0</v>
      </c>
      <c r="J35" s="19">
        <f t="shared" si="17"/>
        <v>0</v>
      </c>
      <c r="K35" s="434">
        <f t="shared" si="17"/>
        <v>71.436335335836048</v>
      </c>
      <c r="L35" s="434">
        <f t="shared" si="17"/>
        <v>65.836393271648816</v>
      </c>
      <c r="M35" s="434">
        <f t="shared" si="17"/>
        <v>593.48440218090161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161.21018587366223</v>
      </c>
      <c r="S35" s="437">
        <f t="shared" si="13"/>
        <v>985.99161502892184</v>
      </c>
      <c r="T35" s="842">
        <f t="shared" ref="T35:T40" si="20">SUM(V35:AE35)</f>
        <v>84.270300919006104</v>
      </c>
      <c r="U35" s="437">
        <f t="shared" si="18"/>
        <v>578.39704250859893</v>
      </c>
      <c r="V35" s="844">
        <f t="shared" si="18"/>
        <v>0</v>
      </c>
      <c r="W35" s="433">
        <f t="shared" si="18"/>
        <v>3.5467476692787319</v>
      </c>
      <c r="X35" s="433">
        <f t="shared" si="18"/>
        <v>5.5988828065458298</v>
      </c>
      <c r="Y35" s="433">
        <f t="shared" si="18"/>
        <v>0.78490991227542273</v>
      </c>
      <c r="Z35" s="433">
        <f t="shared" si="18"/>
        <v>6.6945082936311353</v>
      </c>
      <c r="AA35" s="433">
        <f t="shared" si="18"/>
        <v>30.071971353389781</v>
      </c>
      <c r="AB35" s="433">
        <f t="shared" si="18"/>
        <v>3.7024585425641399</v>
      </c>
      <c r="AC35" s="433">
        <f t="shared" si="18"/>
        <v>1.7505997953493235</v>
      </c>
      <c r="AD35" s="433">
        <f t="shared" si="18"/>
        <v>9.4697633140921429</v>
      </c>
      <c r="AE35" s="846">
        <f t="shared" si="18"/>
        <v>22.650459231879609</v>
      </c>
      <c r="AF35" s="434">
        <f t="shared" si="18"/>
        <v>50.374762566052432</v>
      </c>
      <c r="AG35" s="434">
        <f t="shared" si="18"/>
        <v>76.127081257823889</v>
      </c>
      <c r="AH35" s="434">
        <f t="shared" si="18"/>
        <v>33.581998091100068</v>
      </c>
      <c r="AI35" s="437">
        <f t="shared" si="18"/>
        <v>1.1263439586858293</v>
      </c>
      <c r="AJ35" s="606"/>
      <c r="AK35" s="753"/>
      <c r="AL35" s="847"/>
      <c r="AM35" s="55">
        <f t="shared" si="8"/>
        <v>3225.1997727420385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514.50615243831658</v>
      </c>
      <c r="F36" s="434">
        <f t="shared" si="17"/>
        <v>119.7031751955078</v>
      </c>
      <c r="G36" s="340">
        <f t="shared" si="17"/>
        <v>0</v>
      </c>
      <c r="H36" s="340">
        <f t="shared" si="17"/>
        <v>50.364169989638462</v>
      </c>
      <c r="I36" s="340">
        <f t="shared" si="17"/>
        <v>0</v>
      </c>
      <c r="J36" s="19">
        <f t="shared" si="17"/>
        <v>0</v>
      </c>
      <c r="K36" s="434">
        <f t="shared" si="17"/>
        <v>71.436335335836048</v>
      </c>
      <c r="L36" s="434">
        <f t="shared" si="17"/>
        <v>65.836393271648816</v>
      </c>
      <c r="M36" s="434">
        <f t="shared" si="17"/>
        <v>593.48440218090161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161.21018587366223</v>
      </c>
      <c r="S36" s="437">
        <f>S35</f>
        <v>985.99161502892184</v>
      </c>
      <c r="T36" s="842">
        <f t="shared" si="20"/>
        <v>84.270300919006104</v>
      </c>
      <c r="U36" s="437">
        <f t="shared" si="18"/>
        <v>578.39704250859893</v>
      </c>
      <c r="V36" s="844">
        <f t="shared" si="18"/>
        <v>0</v>
      </c>
      <c r="W36" s="433">
        <f t="shared" si="18"/>
        <v>3.5467476692787319</v>
      </c>
      <c r="X36" s="433">
        <f t="shared" si="18"/>
        <v>5.5988828065458298</v>
      </c>
      <c r="Y36" s="433">
        <f t="shared" si="18"/>
        <v>0.78490991227542273</v>
      </c>
      <c r="Z36" s="433">
        <f t="shared" si="18"/>
        <v>6.6945082936311353</v>
      </c>
      <c r="AA36" s="433">
        <f t="shared" si="18"/>
        <v>30.071971353389781</v>
      </c>
      <c r="AB36" s="433">
        <f t="shared" si="18"/>
        <v>3.7024585425641399</v>
      </c>
      <c r="AC36" s="433">
        <f t="shared" si="18"/>
        <v>1.7505997953493235</v>
      </c>
      <c r="AD36" s="433">
        <f t="shared" si="18"/>
        <v>9.4697633140921429</v>
      </c>
      <c r="AE36" s="846">
        <f t="shared" si="18"/>
        <v>22.650459231879609</v>
      </c>
      <c r="AF36" s="434">
        <f t="shared" si="18"/>
        <v>50.374762566052432</v>
      </c>
      <c r="AG36" s="434">
        <f t="shared" si="18"/>
        <v>76.127081257823889</v>
      </c>
      <c r="AH36" s="434">
        <f t="shared" si="18"/>
        <v>33.581998091100068</v>
      </c>
      <c r="AI36" s="437">
        <f t="shared" si="18"/>
        <v>1.1263439586858293</v>
      </c>
      <c r="AJ36" s="606"/>
      <c r="AK36" s="753"/>
      <c r="AL36" s="847"/>
      <c r="AM36" s="55">
        <f t="shared" si="8"/>
        <v>3225.1997727420385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514.50615243831658</v>
      </c>
      <c r="F37" s="434">
        <f t="shared" si="17"/>
        <v>119.7031751955078</v>
      </c>
      <c r="G37" s="340">
        <f t="shared" si="17"/>
        <v>0</v>
      </c>
      <c r="H37" s="340">
        <f t="shared" si="17"/>
        <v>50.364169989638462</v>
      </c>
      <c r="I37" s="340">
        <f t="shared" si="17"/>
        <v>0</v>
      </c>
      <c r="J37" s="19">
        <f t="shared" si="17"/>
        <v>0</v>
      </c>
      <c r="K37" s="434">
        <f t="shared" si="17"/>
        <v>71.436335335836048</v>
      </c>
      <c r="L37" s="434">
        <f t="shared" si="17"/>
        <v>65.836393271648816</v>
      </c>
      <c r="M37" s="434">
        <f t="shared" si="17"/>
        <v>593.48440218090161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161.21018587366223</v>
      </c>
      <c r="S37" s="437">
        <f>S36</f>
        <v>985.99161502892184</v>
      </c>
      <c r="T37" s="842">
        <f t="shared" si="20"/>
        <v>84.270300919006104</v>
      </c>
      <c r="U37" s="437">
        <f t="shared" si="18"/>
        <v>578.39704250859893</v>
      </c>
      <c r="V37" s="844">
        <f t="shared" si="18"/>
        <v>0</v>
      </c>
      <c r="W37" s="433">
        <f t="shared" si="18"/>
        <v>3.5467476692787319</v>
      </c>
      <c r="X37" s="433">
        <f t="shared" si="18"/>
        <v>5.5988828065458298</v>
      </c>
      <c r="Y37" s="433">
        <f t="shared" si="18"/>
        <v>0.78490991227542273</v>
      </c>
      <c r="Z37" s="433">
        <f t="shared" si="18"/>
        <v>6.6945082936311353</v>
      </c>
      <c r="AA37" s="433">
        <f t="shared" si="18"/>
        <v>30.071971353389781</v>
      </c>
      <c r="AB37" s="433">
        <f t="shared" si="18"/>
        <v>3.7024585425641399</v>
      </c>
      <c r="AC37" s="433">
        <f t="shared" si="18"/>
        <v>1.7505997953493235</v>
      </c>
      <c r="AD37" s="433">
        <f t="shared" si="18"/>
        <v>9.4697633140921429</v>
      </c>
      <c r="AE37" s="846">
        <f t="shared" si="18"/>
        <v>22.650459231879609</v>
      </c>
      <c r="AF37" s="434">
        <f t="shared" si="18"/>
        <v>50.374762566052432</v>
      </c>
      <c r="AG37" s="434">
        <f t="shared" si="18"/>
        <v>76.127081257823889</v>
      </c>
      <c r="AH37" s="434">
        <f t="shared" si="18"/>
        <v>33.581998091100068</v>
      </c>
      <c r="AI37" s="437">
        <f t="shared" si="18"/>
        <v>1.1263439586858293</v>
      </c>
      <c r="AJ37" s="606"/>
      <c r="AK37" s="753"/>
      <c r="AL37" s="847"/>
      <c r="AM37" s="55">
        <f t="shared" si="8"/>
        <v>3225.1997727420385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514.50615243831658</v>
      </c>
      <c r="F38" s="434">
        <f t="shared" si="17"/>
        <v>119.7031751955078</v>
      </c>
      <c r="G38" s="340">
        <f t="shared" si="17"/>
        <v>0</v>
      </c>
      <c r="H38" s="340">
        <f t="shared" si="17"/>
        <v>50.364169989638462</v>
      </c>
      <c r="I38" s="340">
        <f t="shared" si="17"/>
        <v>0</v>
      </c>
      <c r="J38" s="19">
        <f t="shared" si="17"/>
        <v>0</v>
      </c>
      <c r="K38" s="434">
        <f t="shared" si="17"/>
        <v>71.436335335836048</v>
      </c>
      <c r="L38" s="434">
        <f t="shared" si="17"/>
        <v>65.836393271648816</v>
      </c>
      <c r="M38" s="434">
        <f t="shared" si="17"/>
        <v>593.48440218090161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161.21018587366223</v>
      </c>
      <c r="S38" s="437">
        <f>S37</f>
        <v>985.99161502892184</v>
      </c>
      <c r="T38" s="842">
        <f t="shared" si="20"/>
        <v>84.270300919006104</v>
      </c>
      <c r="U38" s="437">
        <f t="shared" si="18"/>
        <v>578.39704250859893</v>
      </c>
      <c r="V38" s="844">
        <f t="shared" si="18"/>
        <v>0</v>
      </c>
      <c r="W38" s="433">
        <f t="shared" si="18"/>
        <v>3.5467476692787319</v>
      </c>
      <c r="X38" s="433">
        <f t="shared" si="18"/>
        <v>5.5988828065458298</v>
      </c>
      <c r="Y38" s="433">
        <f t="shared" si="18"/>
        <v>0.78490991227542273</v>
      </c>
      <c r="Z38" s="433">
        <f t="shared" si="18"/>
        <v>6.6945082936311353</v>
      </c>
      <c r="AA38" s="433">
        <f t="shared" si="18"/>
        <v>30.071971353389781</v>
      </c>
      <c r="AB38" s="433">
        <f t="shared" si="18"/>
        <v>3.7024585425641399</v>
      </c>
      <c r="AC38" s="433">
        <f t="shared" si="18"/>
        <v>1.7505997953493235</v>
      </c>
      <c r="AD38" s="433">
        <f t="shared" si="18"/>
        <v>9.4697633140921429</v>
      </c>
      <c r="AE38" s="846">
        <f t="shared" si="18"/>
        <v>22.650459231879609</v>
      </c>
      <c r="AF38" s="434">
        <f t="shared" si="18"/>
        <v>50.374762566052432</v>
      </c>
      <c r="AG38" s="434">
        <f t="shared" si="18"/>
        <v>76.127081257823889</v>
      </c>
      <c r="AH38" s="434">
        <f t="shared" si="18"/>
        <v>33.581998091100068</v>
      </c>
      <c r="AI38" s="437">
        <f t="shared" si="18"/>
        <v>1.1263439586858293</v>
      </c>
      <c r="AJ38" s="606"/>
      <c r="AK38" s="753"/>
      <c r="AL38" s="847"/>
      <c r="AM38" s="55">
        <f t="shared" si="8"/>
        <v>3225.1997727420385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514.50615243831658</v>
      </c>
      <c r="F39" s="434">
        <f t="shared" si="21"/>
        <v>119.7031751955078</v>
      </c>
      <c r="G39" s="340">
        <f t="shared" si="21"/>
        <v>0</v>
      </c>
      <c r="H39" s="340">
        <f t="shared" si="21"/>
        <v>50.364169989638462</v>
      </c>
      <c r="I39" s="340">
        <f t="shared" si="21"/>
        <v>0</v>
      </c>
      <c r="J39" s="19">
        <f t="shared" si="21"/>
        <v>0</v>
      </c>
      <c r="K39" s="434">
        <f t="shared" si="21"/>
        <v>71.436335335836048</v>
      </c>
      <c r="L39" s="434">
        <f t="shared" si="21"/>
        <v>65.836393271648816</v>
      </c>
      <c r="M39" s="434">
        <f t="shared" si="21"/>
        <v>593.48440218090161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161.21018587366223</v>
      </c>
      <c r="S39" s="437">
        <f>S38</f>
        <v>985.99161502892184</v>
      </c>
      <c r="T39" s="842">
        <f t="shared" si="20"/>
        <v>84.270300919006104</v>
      </c>
      <c r="U39" s="437">
        <f t="shared" ref="U39:AI39" si="22">U38</f>
        <v>578.39704250859893</v>
      </c>
      <c r="V39" s="844">
        <f t="shared" si="22"/>
        <v>0</v>
      </c>
      <c r="W39" s="433">
        <f t="shared" si="22"/>
        <v>3.5467476692787319</v>
      </c>
      <c r="X39" s="433">
        <f t="shared" si="22"/>
        <v>5.5988828065458298</v>
      </c>
      <c r="Y39" s="433">
        <f t="shared" si="22"/>
        <v>0.78490991227542273</v>
      </c>
      <c r="Z39" s="433">
        <f t="shared" si="22"/>
        <v>6.6945082936311353</v>
      </c>
      <c r="AA39" s="433">
        <f t="shared" si="22"/>
        <v>30.071971353389781</v>
      </c>
      <c r="AB39" s="433">
        <f t="shared" si="22"/>
        <v>3.7024585425641399</v>
      </c>
      <c r="AC39" s="433">
        <f t="shared" si="22"/>
        <v>1.7505997953493235</v>
      </c>
      <c r="AD39" s="433">
        <f t="shared" si="22"/>
        <v>9.4697633140921429</v>
      </c>
      <c r="AE39" s="846">
        <f t="shared" si="22"/>
        <v>22.650459231879609</v>
      </c>
      <c r="AF39" s="434">
        <f t="shared" si="22"/>
        <v>50.374762566052432</v>
      </c>
      <c r="AG39" s="434">
        <f t="shared" si="22"/>
        <v>76.127081257823889</v>
      </c>
      <c r="AH39" s="434">
        <f t="shared" si="22"/>
        <v>33.581998091100068</v>
      </c>
      <c r="AI39" s="437">
        <f t="shared" si="22"/>
        <v>1.1263439586858293</v>
      </c>
      <c r="AJ39" s="606"/>
      <c r="AK39" s="753"/>
      <c r="AL39" s="847"/>
      <c r="AM39" s="55">
        <f t="shared" si="8"/>
        <v>3225.1997727420385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514.50615243831658</v>
      </c>
      <c r="F40" s="434">
        <f t="shared" si="23"/>
        <v>119.7031751955078</v>
      </c>
      <c r="G40" s="340">
        <f t="shared" si="23"/>
        <v>0</v>
      </c>
      <c r="H40" s="340">
        <f t="shared" si="23"/>
        <v>50.364169989638462</v>
      </c>
      <c r="I40" s="340">
        <f t="shared" si="23"/>
        <v>0</v>
      </c>
      <c r="J40" s="19">
        <f t="shared" si="23"/>
        <v>0</v>
      </c>
      <c r="K40" s="434">
        <f t="shared" si="23"/>
        <v>71.436335335836048</v>
      </c>
      <c r="L40" s="434">
        <f t="shared" si="23"/>
        <v>65.836393271648816</v>
      </c>
      <c r="M40" s="434">
        <f t="shared" si="23"/>
        <v>593.48440218090161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161.21018587366223</v>
      </c>
      <c r="S40" s="437">
        <f>S39</f>
        <v>985.99161502892184</v>
      </c>
      <c r="T40" s="842">
        <f t="shared" si="20"/>
        <v>84.270300919006104</v>
      </c>
      <c r="U40" s="437">
        <f t="shared" ref="U40:AI40" si="24">U39</f>
        <v>578.39704250859893</v>
      </c>
      <c r="V40" s="844">
        <f t="shared" si="24"/>
        <v>0</v>
      </c>
      <c r="W40" s="433">
        <f t="shared" si="24"/>
        <v>3.5467476692787319</v>
      </c>
      <c r="X40" s="433">
        <f t="shared" si="24"/>
        <v>5.5988828065458298</v>
      </c>
      <c r="Y40" s="433">
        <f t="shared" si="24"/>
        <v>0.78490991227542273</v>
      </c>
      <c r="Z40" s="433">
        <f t="shared" si="24"/>
        <v>6.6945082936311353</v>
      </c>
      <c r="AA40" s="433">
        <f t="shared" si="24"/>
        <v>30.071971353389781</v>
      </c>
      <c r="AB40" s="433">
        <f t="shared" si="24"/>
        <v>3.7024585425641399</v>
      </c>
      <c r="AC40" s="433">
        <f t="shared" si="24"/>
        <v>1.7505997953493235</v>
      </c>
      <c r="AD40" s="433">
        <f t="shared" si="24"/>
        <v>9.4697633140921429</v>
      </c>
      <c r="AE40" s="846">
        <f t="shared" si="24"/>
        <v>22.650459231879609</v>
      </c>
      <c r="AF40" s="434">
        <f t="shared" si="24"/>
        <v>50.374762566052432</v>
      </c>
      <c r="AG40" s="434">
        <f t="shared" si="24"/>
        <v>76.127081257823889</v>
      </c>
      <c r="AH40" s="434">
        <f t="shared" si="24"/>
        <v>33.581998091100068</v>
      </c>
      <c r="AI40" s="437">
        <f t="shared" si="24"/>
        <v>1.1263439586858293</v>
      </c>
      <c r="AJ40" s="606"/>
      <c r="AK40" s="753"/>
      <c r="AL40" s="847"/>
      <c r="AM40" s="55">
        <f t="shared" si="8"/>
        <v>3225.1997727420385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6174.0738292597971</v>
      </c>
      <c r="F41" s="115">
        <f t="shared" si="25"/>
        <v>1436.4381023460935</v>
      </c>
      <c r="G41" s="435">
        <f t="shared" si="25"/>
        <v>0</v>
      </c>
      <c r="H41" s="191">
        <f t="shared" si="25"/>
        <v>604.37003987566152</v>
      </c>
      <c r="I41" s="191">
        <f t="shared" si="25"/>
        <v>0</v>
      </c>
      <c r="J41" s="195">
        <f>SUM(J29:J40)</f>
        <v>0</v>
      </c>
      <c r="K41" s="115">
        <f t="shared" si="25"/>
        <v>857.23602403003235</v>
      </c>
      <c r="L41" s="115">
        <f t="shared" si="25"/>
        <v>790.03671925978585</v>
      </c>
      <c r="M41" s="115">
        <f t="shared" si="25"/>
        <v>7121.812826170818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1934.5222304839472</v>
      </c>
      <c r="S41" s="118">
        <f t="shared" si="25"/>
        <v>11831.899380347058</v>
      </c>
      <c r="T41" s="843">
        <f>SUM(T29:T40)</f>
        <v>1011.2436110280732</v>
      </c>
      <c r="U41" s="841">
        <f t="shared" si="25"/>
        <v>6940.7645101031876</v>
      </c>
      <c r="V41" s="706">
        <f t="shared" si="25"/>
        <v>0</v>
      </c>
      <c r="W41" s="119">
        <f t="shared" si="25"/>
        <v>42.560972031344768</v>
      </c>
      <c r="X41" s="119">
        <f t="shared" si="25"/>
        <v>67.186593678549954</v>
      </c>
      <c r="Y41" s="119">
        <f t="shared" si="25"/>
        <v>9.4189189473050732</v>
      </c>
      <c r="Z41" s="119">
        <f t="shared" si="25"/>
        <v>80.334099523573627</v>
      </c>
      <c r="AA41" s="119">
        <f t="shared" si="25"/>
        <v>360.8636562406773</v>
      </c>
      <c r="AB41" s="119">
        <f t="shared" si="25"/>
        <v>44.429502510769673</v>
      </c>
      <c r="AC41" s="119">
        <f t="shared" si="25"/>
        <v>21.007197544191882</v>
      </c>
      <c r="AD41" s="119">
        <f t="shared" si="25"/>
        <v>113.63715976910574</v>
      </c>
      <c r="AE41" s="121">
        <f t="shared" si="25"/>
        <v>271.8055107825553</v>
      </c>
      <c r="AF41" s="183">
        <f t="shared" si="25"/>
        <v>604.49715079262921</v>
      </c>
      <c r="AG41" s="120">
        <f t="shared" si="25"/>
        <v>913.52497509388661</v>
      </c>
      <c r="AH41" s="120">
        <f t="shared" si="25"/>
        <v>402.98397709320074</v>
      </c>
      <c r="AI41" s="183">
        <f t="shared" si="25"/>
        <v>13.516127504229955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38702.397272904454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PESSINETTO.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87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7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4.75" customHeight="1" thickBot="1" x14ac:dyDescent="0.3">
      <c r="B50" s="216" t="s">
        <v>41</v>
      </c>
      <c r="C50" s="263"/>
      <c r="D50" s="605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 t="shared" ref="AM50:AM62" si="26">SUM(C50:S50)</f>
        <v>0</v>
      </c>
      <c r="AN50" s="222">
        <v>0</v>
      </c>
      <c r="AO50" s="223">
        <v>0</v>
      </c>
      <c r="AP50" s="58" t="e">
        <f t="shared" ref="AP50:AP56" si="27">(AM50*100)/(AM50+AQ50)</f>
        <v>#DIV/0!</v>
      </c>
      <c r="AQ50" s="59">
        <f t="shared" ref="AQ50:AQ57" si="28">AN50+AO50</f>
        <v>0</v>
      </c>
    </row>
    <row r="51" spans="2:43" ht="26.25" customHeight="1" thickBot="1" x14ac:dyDescent="0.3">
      <c r="B51" s="16" t="s">
        <v>42</v>
      </c>
      <c r="C51" s="217"/>
      <c r="D51" s="340"/>
      <c r="E51" s="215"/>
      <c r="F51" s="218"/>
      <c r="G51" s="215"/>
      <c r="H51" s="218"/>
      <c r="I51" s="218"/>
      <c r="J51" s="218"/>
      <c r="K51" s="215"/>
      <c r="L51" s="215"/>
      <c r="M51" s="182"/>
      <c r="N51" s="215"/>
      <c r="O51" s="215"/>
      <c r="P51" s="218"/>
      <c r="Q51" s="218"/>
      <c r="R51" s="304">
        <f t="shared" ref="R51:R61" si="29">SUM(AF51:AI51)</f>
        <v>0</v>
      </c>
      <c r="S51" s="220"/>
      <c r="T51" s="315">
        <f t="shared" ref="T51:T61" si="30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 t="shared" si="26"/>
        <v>0</v>
      </c>
      <c r="AN51" s="56"/>
      <c r="AO51" s="57"/>
      <c r="AP51" s="58" t="e">
        <f t="shared" si="27"/>
        <v>#DIV/0!</v>
      </c>
      <c r="AQ51" s="59">
        <f t="shared" si="28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182"/>
      <c r="N52" s="215"/>
      <c r="O52" s="215"/>
      <c r="P52" s="218"/>
      <c r="Q52" s="218"/>
      <c r="R52" s="304">
        <f t="shared" si="29"/>
        <v>0</v>
      </c>
      <c r="S52" s="220"/>
      <c r="T52" s="315">
        <f t="shared" si="30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si="26"/>
        <v>0</v>
      </c>
      <c r="AN52" s="56"/>
      <c r="AO52" s="57"/>
      <c r="AP52" s="58" t="e">
        <f t="shared" si="27"/>
        <v>#DIV/0!</v>
      </c>
      <c r="AQ52" s="59">
        <f t="shared" si="28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182"/>
      <c r="N53" s="215"/>
      <c r="O53" s="215"/>
      <c r="P53" s="218"/>
      <c r="Q53" s="218"/>
      <c r="R53" s="304">
        <f t="shared" si="29"/>
        <v>0</v>
      </c>
      <c r="S53" s="220"/>
      <c r="T53" s="315">
        <f t="shared" si="30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26"/>
        <v>0</v>
      </c>
      <c r="AN53" s="56"/>
      <c r="AO53" s="57"/>
      <c r="AP53" s="58" t="e">
        <f t="shared" si="27"/>
        <v>#DIV/0!</v>
      </c>
      <c r="AQ53" s="59">
        <f t="shared" si="28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182"/>
      <c r="N54" s="215"/>
      <c r="O54" s="215"/>
      <c r="P54" s="218"/>
      <c r="Q54" s="218"/>
      <c r="R54" s="304">
        <f t="shared" si="29"/>
        <v>0</v>
      </c>
      <c r="S54" s="220"/>
      <c r="T54" s="315">
        <f t="shared" si="30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26"/>
        <v>0</v>
      </c>
      <c r="AN54" s="56"/>
      <c r="AO54" s="57"/>
      <c r="AP54" s="58" t="e">
        <f t="shared" si="27"/>
        <v>#DIV/0!</v>
      </c>
      <c r="AQ54" s="59">
        <f t="shared" si="28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182"/>
      <c r="N55" s="215"/>
      <c r="O55" s="215"/>
      <c r="P55" s="218"/>
      <c r="Q55" s="218"/>
      <c r="R55" s="304">
        <f t="shared" si="29"/>
        <v>0</v>
      </c>
      <c r="S55" s="220"/>
      <c r="T55" s="315">
        <f t="shared" si="30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26"/>
        <v>0</v>
      </c>
      <c r="AN55" s="61"/>
      <c r="AO55" s="62"/>
      <c r="AP55" s="63" t="e">
        <f t="shared" si="27"/>
        <v>#DIV/0!</v>
      </c>
      <c r="AQ55" s="64">
        <f t="shared" si="28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182"/>
      <c r="N56" s="215"/>
      <c r="O56" s="215"/>
      <c r="P56" s="218"/>
      <c r="Q56" s="218"/>
      <c r="R56" s="304">
        <f t="shared" si="29"/>
        <v>0</v>
      </c>
      <c r="S56" s="220"/>
      <c r="T56" s="315">
        <f t="shared" si="30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26"/>
        <v>0</v>
      </c>
      <c r="AN56" s="56"/>
      <c r="AO56" s="57"/>
      <c r="AP56" s="58" t="e">
        <f t="shared" si="27"/>
        <v>#DIV/0!</v>
      </c>
      <c r="AQ56" s="59">
        <f t="shared" si="28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182"/>
      <c r="N57" s="215"/>
      <c r="O57" s="215"/>
      <c r="P57" s="218"/>
      <c r="Q57" s="218"/>
      <c r="R57" s="304">
        <f t="shared" si="29"/>
        <v>0</v>
      </c>
      <c r="S57" s="220"/>
      <c r="T57" s="315">
        <f t="shared" si="30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26"/>
        <v>0</v>
      </c>
      <c r="AN57" s="56"/>
      <c r="AO57" s="57"/>
      <c r="AP57" s="58" t="e">
        <f t="shared" ref="AP57:AP62" si="31">(AM57*100)/(AM57+AQ57)</f>
        <v>#DIV/0!</v>
      </c>
      <c r="AQ57" s="59">
        <f t="shared" si="28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182"/>
      <c r="N58" s="215"/>
      <c r="O58" s="215"/>
      <c r="P58" s="218"/>
      <c r="Q58" s="218"/>
      <c r="R58" s="304">
        <f t="shared" si="29"/>
        <v>0</v>
      </c>
      <c r="S58" s="220"/>
      <c r="T58" s="315">
        <f t="shared" si="30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26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182"/>
      <c r="N59" s="215"/>
      <c r="O59" s="215"/>
      <c r="P59" s="329"/>
      <c r="Q59" s="329"/>
      <c r="R59" s="304">
        <f t="shared" si="29"/>
        <v>0</v>
      </c>
      <c r="S59" s="220"/>
      <c r="T59" s="315">
        <f t="shared" si="30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26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182"/>
      <c r="N60" s="215"/>
      <c r="O60" s="215"/>
      <c r="P60" s="329"/>
      <c r="Q60" s="329"/>
      <c r="R60" s="304">
        <f t="shared" si="29"/>
        <v>0</v>
      </c>
      <c r="S60" s="220"/>
      <c r="T60" s="315">
        <f t="shared" si="30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 t="shared" si="26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5027</v>
      </c>
      <c r="L61" s="307"/>
      <c r="M61" s="331"/>
      <c r="N61" s="307"/>
      <c r="O61" s="307"/>
      <c r="P61" s="330"/>
      <c r="Q61" s="330">
        <v>1000</v>
      </c>
      <c r="R61" s="304">
        <f t="shared" si="29"/>
        <v>0</v>
      </c>
      <c r="S61" s="310"/>
      <c r="T61" s="315">
        <f t="shared" si="30"/>
        <v>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0</v>
      </c>
      <c r="AE61" s="311">
        <v>0</v>
      </c>
      <c r="AF61" s="504"/>
      <c r="AG61" s="504"/>
      <c r="AH61" s="504"/>
      <c r="AI61" s="504"/>
      <c r="AJ61" s="312"/>
      <c r="AK61" s="313"/>
      <c r="AL61" s="314"/>
      <c r="AM61" s="60">
        <f t="shared" si="26"/>
        <v>6027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5027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1000</v>
      </c>
      <c r="R62" s="115">
        <f>SUM(R50:R61)</f>
        <v>0</v>
      </c>
      <c r="S62" s="116">
        <f>SUM(S50:S61)</f>
        <v>0</v>
      </c>
      <c r="T62" s="117">
        <f>SUM(T50:T61)</f>
        <v>0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0</v>
      </c>
      <c r="AE62" s="184">
        <f t="shared" si="33"/>
        <v>0</v>
      </c>
      <c r="AF62" s="183">
        <f t="shared" si="33"/>
        <v>0</v>
      </c>
      <c r="AG62" s="183">
        <f t="shared" si="33"/>
        <v>0</v>
      </c>
      <c r="AH62" s="183">
        <f t="shared" si="33"/>
        <v>0</v>
      </c>
      <c r="AI62" s="183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67">
        <f t="shared" si="26"/>
        <v>6027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PESSINETTO.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87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7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33.75" customHeight="1" x14ac:dyDescent="0.2">
      <c r="B72" s="150" t="s">
        <v>41</v>
      </c>
      <c r="C72" s="261">
        <f t="shared" ref="C72:Q72" si="34">C29+C8+C50</f>
        <v>20</v>
      </c>
      <c r="D72" s="261">
        <f t="shared" si="34"/>
        <v>0</v>
      </c>
      <c r="E72" s="79">
        <f t="shared" si="34"/>
        <v>514.50615243831658</v>
      </c>
      <c r="F72" s="524">
        <f t="shared" si="34"/>
        <v>2979.7031751955078</v>
      </c>
      <c r="G72" s="524">
        <f t="shared" si="34"/>
        <v>0</v>
      </c>
      <c r="H72" s="524">
        <f t="shared" si="34"/>
        <v>3890.3641699896384</v>
      </c>
      <c r="I72" s="524">
        <f t="shared" si="34"/>
        <v>0</v>
      </c>
      <c r="J72" s="524">
        <f t="shared" si="34"/>
        <v>0</v>
      </c>
      <c r="K72" s="524">
        <f t="shared" si="34"/>
        <v>71.436335335836048</v>
      </c>
      <c r="L72" s="524">
        <f t="shared" si="34"/>
        <v>65.836393271648816</v>
      </c>
      <c r="M72" s="524">
        <f t="shared" si="34"/>
        <v>593.48440218090161</v>
      </c>
      <c r="N72" s="524">
        <f t="shared" si="34"/>
        <v>160</v>
      </c>
      <c r="O72" s="524">
        <f t="shared" si="34"/>
        <v>0</v>
      </c>
      <c r="P72" s="524">
        <f t="shared" si="34"/>
        <v>300</v>
      </c>
      <c r="Q72" s="524">
        <f t="shared" si="34"/>
        <v>0</v>
      </c>
      <c r="R72" s="524">
        <f>SUM(AF72:AI72)</f>
        <v>161.21018587366223</v>
      </c>
      <c r="S72" s="665">
        <f t="shared" ref="S72:S83" si="35">S8+S29</f>
        <v>985.99161502892184</v>
      </c>
      <c r="T72" s="867">
        <f>SUM(V72:AE72)</f>
        <v>84.270300919006104</v>
      </c>
      <c r="U72" s="864">
        <f t="shared" ref="U72:AL72" si="36">U29+U8+U50</f>
        <v>578.39704250859893</v>
      </c>
      <c r="V72" s="860">
        <f t="shared" si="36"/>
        <v>0</v>
      </c>
      <c r="W72" s="666">
        <f t="shared" si="36"/>
        <v>3.5467476692787319</v>
      </c>
      <c r="X72" s="666">
        <f t="shared" si="36"/>
        <v>5.5988828065458298</v>
      </c>
      <c r="Y72" s="666">
        <f t="shared" si="36"/>
        <v>0.78490991227542273</v>
      </c>
      <c r="Z72" s="666">
        <f t="shared" si="36"/>
        <v>6.6945082936311353</v>
      </c>
      <c r="AA72" s="666">
        <f t="shared" si="36"/>
        <v>30.071971353389781</v>
      </c>
      <c r="AB72" s="666">
        <f t="shared" si="36"/>
        <v>3.7024585425641399</v>
      </c>
      <c r="AC72" s="666">
        <f t="shared" si="36"/>
        <v>1.7505997953493235</v>
      </c>
      <c r="AD72" s="666">
        <f t="shared" si="36"/>
        <v>9.4697633140921429</v>
      </c>
      <c r="AE72" s="861">
        <f t="shared" si="36"/>
        <v>22.650459231879609</v>
      </c>
      <c r="AF72" s="855">
        <f t="shared" si="36"/>
        <v>50.374762566052432</v>
      </c>
      <c r="AG72" s="688">
        <f t="shared" si="36"/>
        <v>76.127081257823889</v>
      </c>
      <c r="AH72" s="688">
        <f t="shared" si="36"/>
        <v>33.581998091100068</v>
      </c>
      <c r="AI72" s="689">
        <f t="shared" si="36"/>
        <v>1.1263439586858293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4" si="37">SUM(C72:S72)+T72+U72+AJ72+AK72+AL72</f>
        <v>10405.199772742038</v>
      </c>
      <c r="AN72" s="668">
        <f t="shared" ref="AN72:AO83" si="38">AN8</f>
        <v>11280</v>
      </c>
      <c r="AO72" s="669">
        <f t="shared" si="38"/>
        <v>0</v>
      </c>
      <c r="AP72" s="690">
        <f t="shared" ref="AP72:AP84" si="39">(AM72*100)/(AM72+AQ72)</f>
        <v>47.982955572404798</v>
      </c>
      <c r="AQ72" s="691">
        <f t="shared" ref="AQ72:AQ84" si="40">AN72+AO72</f>
        <v>11280</v>
      </c>
    </row>
    <row r="73" spans="2:43" ht="26.25" customHeight="1" x14ac:dyDescent="0.2">
      <c r="B73" s="151" t="s">
        <v>42</v>
      </c>
      <c r="C73" s="17">
        <f t="shared" ref="C73:Q73" si="41">C30+C9+C51</f>
        <v>0</v>
      </c>
      <c r="D73" s="94">
        <f t="shared" si="41"/>
        <v>0</v>
      </c>
      <c r="E73" s="18">
        <f t="shared" si="41"/>
        <v>514.50615243831658</v>
      </c>
      <c r="F73" s="18">
        <f t="shared" si="41"/>
        <v>1919.7031751955078</v>
      </c>
      <c r="G73" s="18">
        <f t="shared" si="41"/>
        <v>0</v>
      </c>
      <c r="H73" s="18">
        <f t="shared" si="41"/>
        <v>1990.3641699896384</v>
      </c>
      <c r="I73" s="18">
        <f t="shared" si="41"/>
        <v>0</v>
      </c>
      <c r="J73" s="18">
        <f t="shared" si="41"/>
        <v>0</v>
      </c>
      <c r="K73" s="18">
        <f t="shared" si="41"/>
        <v>71.436335335836048</v>
      </c>
      <c r="L73" s="18">
        <f t="shared" si="41"/>
        <v>65.836393271648816</v>
      </c>
      <c r="M73" s="18">
        <f t="shared" si="41"/>
        <v>593.48440218090161</v>
      </c>
      <c r="N73" s="18">
        <f t="shared" si="41"/>
        <v>70</v>
      </c>
      <c r="O73" s="18">
        <f t="shared" si="41"/>
        <v>0</v>
      </c>
      <c r="P73" s="18">
        <f t="shared" si="41"/>
        <v>780</v>
      </c>
      <c r="Q73" s="18">
        <f t="shared" si="41"/>
        <v>0</v>
      </c>
      <c r="R73" s="18">
        <f t="shared" ref="R73:R83" si="42">SUM(AF73:AI73)</f>
        <v>161.21018587366223</v>
      </c>
      <c r="S73" s="20">
        <f t="shared" si="35"/>
        <v>985.99161502892184</v>
      </c>
      <c r="T73" s="768">
        <f t="shared" ref="T73:T83" si="43">SUM(V73:AE73)</f>
        <v>84.270300919006104</v>
      </c>
      <c r="U73" s="865">
        <f t="shared" ref="U73:AL73" si="44">U30+U9+U51</f>
        <v>578.39704250859893</v>
      </c>
      <c r="V73" s="775">
        <f t="shared" si="44"/>
        <v>0</v>
      </c>
      <c r="W73" s="76">
        <f t="shared" si="44"/>
        <v>3.5467476692787319</v>
      </c>
      <c r="X73" s="76">
        <f t="shared" si="44"/>
        <v>5.5988828065458298</v>
      </c>
      <c r="Y73" s="76">
        <f t="shared" si="44"/>
        <v>0.78490991227542273</v>
      </c>
      <c r="Z73" s="76">
        <f t="shared" si="44"/>
        <v>6.6945082936311353</v>
      </c>
      <c r="AA73" s="76">
        <f t="shared" si="44"/>
        <v>30.071971353389781</v>
      </c>
      <c r="AB73" s="76">
        <f t="shared" si="44"/>
        <v>3.7024585425641399</v>
      </c>
      <c r="AC73" s="76">
        <f t="shared" si="44"/>
        <v>1.7505997953493235</v>
      </c>
      <c r="AD73" s="76">
        <f t="shared" si="44"/>
        <v>9.4697633140921429</v>
      </c>
      <c r="AE73" s="765">
        <f t="shared" si="44"/>
        <v>22.650459231879609</v>
      </c>
      <c r="AF73" s="856">
        <f t="shared" si="44"/>
        <v>50.374762566052432</v>
      </c>
      <c r="AG73" s="500">
        <f t="shared" si="44"/>
        <v>76.127081257823889</v>
      </c>
      <c r="AH73" s="500">
        <f t="shared" si="44"/>
        <v>33.581998091100068</v>
      </c>
      <c r="AI73" s="554">
        <f t="shared" si="44"/>
        <v>1.1263439586858293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7815.1997727420385</v>
      </c>
      <c r="AN73" s="102">
        <f t="shared" si="38"/>
        <v>10760</v>
      </c>
      <c r="AO73" s="24">
        <f t="shared" si="38"/>
        <v>0</v>
      </c>
      <c r="AP73" s="455">
        <f t="shared" si="39"/>
        <v>42.073301328421586</v>
      </c>
      <c r="AQ73" s="301">
        <f t="shared" si="40"/>
        <v>10760</v>
      </c>
    </row>
    <row r="74" spans="2:43" ht="26.25" customHeight="1" x14ac:dyDescent="0.2">
      <c r="B74" s="152" t="s">
        <v>43</v>
      </c>
      <c r="C74" s="17">
        <f t="shared" ref="C74:Q74" si="45">C31+C10+C52</f>
        <v>0</v>
      </c>
      <c r="D74" s="94">
        <f t="shared" si="45"/>
        <v>0</v>
      </c>
      <c r="E74" s="18">
        <f t="shared" si="45"/>
        <v>514.50615243831658</v>
      </c>
      <c r="F74" s="18">
        <f t="shared" si="45"/>
        <v>2179.7031751955078</v>
      </c>
      <c r="G74" s="18">
        <f t="shared" si="45"/>
        <v>0</v>
      </c>
      <c r="H74" s="18">
        <f t="shared" si="45"/>
        <v>2530.3641699896384</v>
      </c>
      <c r="I74" s="18">
        <f t="shared" si="45"/>
        <v>0</v>
      </c>
      <c r="J74" s="18">
        <f t="shared" si="45"/>
        <v>0</v>
      </c>
      <c r="K74" s="18">
        <f t="shared" si="45"/>
        <v>71.436335335836048</v>
      </c>
      <c r="L74" s="18">
        <f t="shared" si="45"/>
        <v>65.836393271648816</v>
      </c>
      <c r="M74" s="18">
        <f t="shared" si="45"/>
        <v>593.48440218090161</v>
      </c>
      <c r="N74" s="18">
        <f t="shared" si="45"/>
        <v>200</v>
      </c>
      <c r="O74" s="18">
        <f t="shared" si="45"/>
        <v>0</v>
      </c>
      <c r="P74" s="18">
        <f t="shared" si="45"/>
        <v>710</v>
      </c>
      <c r="Q74" s="18">
        <f t="shared" si="45"/>
        <v>0</v>
      </c>
      <c r="R74" s="18">
        <f t="shared" si="42"/>
        <v>161.21018587366223</v>
      </c>
      <c r="S74" s="20">
        <f t="shared" si="35"/>
        <v>985.99161502892184</v>
      </c>
      <c r="T74" s="768">
        <f t="shared" si="43"/>
        <v>84.270300919006104</v>
      </c>
      <c r="U74" s="865">
        <f t="shared" ref="U74:AL74" si="46">U31+U10+U52</f>
        <v>578.39704250859893</v>
      </c>
      <c r="V74" s="775">
        <f t="shared" si="46"/>
        <v>0</v>
      </c>
      <c r="W74" s="76">
        <f t="shared" si="46"/>
        <v>3.5467476692787319</v>
      </c>
      <c r="X74" s="76">
        <f t="shared" si="46"/>
        <v>5.5988828065458298</v>
      </c>
      <c r="Y74" s="76">
        <f t="shared" si="46"/>
        <v>0.78490991227542273</v>
      </c>
      <c r="Z74" s="76">
        <f t="shared" si="46"/>
        <v>6.6945082936311353</v>
      </c>
      <c r="AA74" s="76">
        <f t="shared" si="46"/>
        <v>30.071971353389781</v>
      </c>
      <c r="AB74" s="76">
        <f t="shared" si="46"/>
        <v>3.7024585425641399</v>
      </c>
      <c r="AC74" s="76">
        <f t="shared" si="46"/>
        <v>1.7505997953493235</v>
      </c>
      <c r="AD74" s="76">
        <f t="shared" si="46"/>
        <v>9.4697633140921429</v>
      </c>
      <c r="AE74" s="765">
        <f t="shared" si="46"/>
        <v>22.650459231879609</v>
      </c>
      <c r="AF74" s="856">
        <f t="shared" si="46"/>
        <v>50.374762566052432</v>
      </c>
      <c r="AG74" s="500">
        <f t="shared" si="46"/>
        <v>76.127081257823889</v>
      </c>
      <c r="AH74" s="500">
        <f t="shared" si="46"/>
        <v>33.581998091100068</v>
      </c>
      <c r="AI74" s="554">
        <f t="shared" si="46"/>
        <v>1.1263439586858293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8675.1997727420385</v>
      </c>
      <c r="AN74" s="102">
        <f t="shared" si="38"/>
        <v>13310</v>
      </c>
      <c r="AO74" s="24">
        <f t="shared" si="38"/>
        <v>0</v>
      </c>
      <c r="AP74" s="455">
        <f t="shared" si="39"/>
        <v>39.459271975767223</v>
      </c>
      <c r="AQ74" s="301">
        <f t="shared" si="40"/>
        <v>13310</v>
      </c>
    </row>
    <row r="75" spans="2:43" ht="26.25" customHeight="1" x14ac:dyDescent="0.2">
      <c r="B75" s="152" t="s">
        <v>44</v>
      </c>
      <c r="C75" s="17">
        <f t="shared" ref="C75:Q75" si="47">C32+C11+C53</f>
        <v>0</v>
      </c>
      <c r="D75" s="94">
        <f t="shared" si="47"/>
        <v>0</v>
      </c>
      <c r="E75" s="18">
        <f t="shared" si="47"/>
        <v>514.50615243831658</v>
      </c>
      <c r="F75" s="18">
        <f t="shared" si="47"/>
        <v>2789.7031751955078</v>
      </c>
      <c r="G75" s="18">
        <f t="shared" si="47"/>
        <v>0</v>
      </c>
      <c r="H75" s="18">
        <f t="shared" si="47"/>
        <v>2350.3641699896384</v>
      </c>
      <c r="I75" s="18">
        <f t="shared" si="47"/>
        <v>0</v>
      </c>
      <c r="J75" s="18">
        <f t="shared" si="47"/>
        <v>0</v>
      </c>
      <c r="K75" s="18">
        <f t="shared" si="47"/>
        <v>71.436335335836048</v>
      </c>
      <c r="L75" s="18">
        <f t="shared" si="47"/>
        <v>65.836393271648816</v>
      </c>
      <c r="M75" s="18">
        <f t="shared" si="47"/>
        <v>593.48440218090161</v>
      </c>
      <c r="N75" s="18">
        <f t="shared" si="47"/>
        <v>90</v>
      </c>
      <c r="O75" s="18">
        <f t="shared" si="47"/>
        <v>0</v>
      </c>
      <c r="P75" s="18">
        <f t="shared" si="47"/>
        <v>1740</v>
      </c>
      <c r="Q75" s="18">
        <f t="shared" si="47"/>
        <v>0</v>
      </c>
      <c r="R75" s="18">
        <f t="shared" si="42"/>
        <v>161.21018587366223</v>
      </c>
      <c r="S75" s="20">
        <f t="shared" si="35"/>
        <v>985.99161502892184</v>
      </c>
      <c r="T75" s="768">
        <f t="shared" si="43"/>
        <v>84.270300919006104</v>
      </c>
      <c r="U75" s="865">
        <f t="shared" ref="U75:AL75" si="48">U32+U11+U53</f>
        <v>578.39704250859893</v>
      </c>
      <c r="V75" s="775">
        <f t="shared" si="48"/>
        <v>0</v>
      </c>
      <c r="W75" s="76">
        <f t="shared" si="48"/>
        <v>3.5467476692787319</v>
      </c>
      <c r="X75" s="76">
        <f t="shared" si="48"/>
        <v>5.5988828065458298</v>
      </c>
      <c r="Y75" s="76">
        <f t="shared" si="48"/>
        <v>0.78490991227542273</v>
      </c>
      <c r="Z75" s="76">
        <f t="shared" si="48"/>
        <v>6.6945082936311353</v>
      </c>
      <c r="AA75" s="76">
        <f t="shared" si="48"/>
        <v>30.071971353389781</v>
      </c>
      <c r="AB75" s="76">
        <f t="shared" si="48"/>
        <v>3.7024585425641399</v>
      </c>
      <c r="AC75" s="76">
        <f t="shared" si="48"/>
        <v>1.7505997953493235</v>
      </c>
      <c r="AD75" s="76">
        <f t="shared" si="48"/>
        <v>9.4697633140921429</v>
      </c>
      <c r="AE75" s="765">
        <f t="shared" si="48"/>
        <v>22.650459231879609</v>
      </c>
      <c r="AF75" s="856">
        <f t="shared" si="48"/>
        <v>50.374762566052432</v>
      </c>
      <c r="AG75" s="500">
        <f t="shared" si="48"/>
        <v>76.127081257823889</v>
      </c>
      <c r="AH75" s="500">
        <f t="shared" si="48"/>
        <v>33.581998091100068</v>
      </c>
      <c r="AI75" s="554">
        <f t="shared" si="48"/>
        <v>1.1263439586858293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10025.199772742038</v>
      </c>
      <c r="AN75" s="102">
        <f t="shared" si="38"/>
        <v>12310</v>
      </c>
      <c r="AO75" s="24">
        <f t="shared" si="38"/>
        <v>0</v>
      </c>
      <c r="AP75" s="455">
        <f t="shared" si="39"/>
        <v>44.885203063985266</v>
      </c>
      <c r="AQ75" s="301">
        <f t="shared" si="40"/>
        <v>12310</v>
      </c>
    </row>
    <row r="76" spans="2:43" ht="26.25" customHeight="1" x14ac:dyDescent="0.2">
      <c r="B76" s="153" t="s">
        <v>45</v>
      </c>
      <c r="C76" s="17">
        <f t="shared" ref="C76:Q76" si="49">C33+C12+C54</f>
        <v>0</v>
      </c>
      <c r="D76" s="94">
        <f t="shared" si="49"/>
        <v>0</v>
      </c>
      <c r="E76" s="18">
        <f t="shared" si="49"/>
        <v>514.50615243831658</v>
      </c>
      <c r="F76" s="18">
        <f t="shared" si="49"/>
        <v>2159.7031751955078</v>
      </c>
      <c r="G76" s="18">
        <f t="shared" si="49"/>
        <v>0</v>
      </c>
      <c r="H76" s="18">
        <f t="shared" si="49"/>
        <v>3140.3641699896384</v>
      </c>
      <c r="I76" s="18">
        <f t="shared" si="49"/>
        <v>0</v>
      </c>
      <c r="J76" s="18">
        <f t="shared" si="49"/>
        <v>0</v>
      </c>
      <c r="K76" s="18">
        <f t="shared" si="49"/>
        <v>71.436335335836048</v>
      </c>
      <c r="L76" s="18">
        <f t="shared" si="49"/>
        <v>65.836393271648816</v>
      </c>
      <c r="M76" s="18">
        <f t="shared" si="49"/>
        <v>593.48440218090161</v>
      </c>
      <c r="N76" s="18">
        <f t="shared" si="49"/>
        <v>340</v>
      </c>
      <c r="O76" s="18">
        <f t="shared" si="49"/>
        <v>0</v>
      </c>
      <c r="P76" s="18">
        <f t="shared" si="49"/>
        <v>1960</v>
      </c>
      <c r="Q76" s="18">
        <f t="shared" si="49"/>
        <v>0</v>
      </c>
      <c r="R76" s="18">
        <f t="shared" si="42"/>
        <v>161.21018587366223</v>
      </c>
      <c r="S76" s="20">
        <f t="shared" si="35"/>
        <v>985.99161502892184</v>
      </c>
      <c r="T76" s="768">
        <f t="shared" si="43"/>
        <v>84.270300919006104</v>
      </c>
      <c r="U76" s="865">
        <f t="shared" ref="U76:AL76" si="50">U33+U12+U54</f>
        <v>578.39704250859893</v>
      </c>
      <c r="V76" s="862">
        <f t="shared" si="50"/>
        <v>0</v>
      </c>
      <c r="W76" s="749">
        <f t="shared" si="50"/>
        <v>3.5467476692787319</v>
      </c>
      <c r="X76" s="749">
        <f t="shared" si="50"/>
        <v>5.5988828065458298</v>
      </c>
      <c r="Y76" s="749">
        <f t="shared" si="50"/>
        <v>0.78490991227542273</v>
      </c>
      <c r="Z76" s="749">
        <f t="shared" si="50"/>
        <v>6.6945082936311353</v>
      </c>
      <c r="AA76" s="749">
        <f t="shared" si="50"/>
        <v>30.071971353389781</v>
      </c>
      <c r="AB76" s="749">
        <f t="shared" si="50"/>
        <v>3.7024585425641399</v>
      </c>
      <c r="AC76" s="749">
        <f t="shared" si="50"/>
        <v>1.7505997953493235</v>
      </c>
      <c r="AD76" s="749">
        <f t="shared" si="50"/>
        <v>9.4697633140921429</v>
      </c>
      <c r="AE76" s="863">
        <f t="shared" si="50"/>
        <v>22.650459231879609</v>
      </c>
      <c r="AF76" s="857">
        <f t="shared" si="50"/>
        <v>50.374762566052432</v>
      </c>
      <c r="AG76" s="750">
        <f t="shared" si="50"/>
        <v>76.127081257823889</v>
      </c>
      <c r="AH76" s="750">
        <f t="shared" si="50"/>
        <v>33.581998091100068</v>
      </c>
      <c r="AI76" s="751">
        <f t="shared" si="50"/>
        <v>1.1263439586858293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37"/>
        <v>10655.199772742038</v>
      </c>
      <c r="AN76" s="102">
        <f t="shared" si="38"/>
        <v>16960</v>
      </c>
      <c r="AO76" s="24">
        <f t="shared" si="38"/>
        <v>0</v>
      </c>
      <c r="AP76" s="455">
        <f t="shared" si="39"/>
        <v>38.58454713501439</v>
      </c>
      <c r="AQ76" s="301">
        <f t="shared" si="40"/>
        <v>16960</v>
      </c>
    </row>
    <row r="77" spans="2:43" ht="26.25" customHeight="1" x14ac:dyDescent="0.2">
      <c r="B77" s="151" t="s">
        <v>46</v>
      </c>
      <c r="C77" s="17">
        <f t="shared" ref="C77:Q77" si="51">C34+C13+C55</f>
        <v>0</v>
      </c>
      <c r="D77" s="94">
        <f t="shared" si="51"/>
        <v>0</v>
      </c>
      <c r="E77" s="18">
        <f t="shared" si="51"/>
        <v>514.50615243831658</v>
      </c>
      <c r="F77" s="18">
        <f t="shared" si="51"/>
        <v>2839.7031751955078</v>
      </c>
      <c r="G77" s="18">
        <f t="shared" si="51"/>
        <v>0</v>
      </c>
      <c r="H77" s="18">
        <f t="shared" si="51"/>
        <v>1110.3641699896384</v>
      </c>
      <c r="I77" s="18">
        <f t="shared" si="51"/>
        <v>0</v>
      </c>
      <c r="J77" s="18">
        <f t="shared" si="51"/>
        <v>0</v>
      </c>
      <c r="K77" s="18">
        <f t="shared" si="51"/>
        <v>71.436335335836048</v>
      </c>
      <c r="L77" s="18">
        <f t="shared" si="51"/>
        <v>65.836393271648816</v>
      </c>
      <c r="M77" s="18">
        <f t="shared" si="51"/>
        <v>593.48440218090161</v>
      </c>
      <c r="N77" s="18">
        <f t="shared" si="51"/>
        <v>230</v>
      </c>
      <c r="O77" s="18">
        <f t="shared" si="51"/>
        <v>0</v>
      </c>
      <c r="P77" s="18">
        <f t="shared" si="51"/>
        <v>1250</v>
      </c>
      <c r="Q77" s="18">
        <f t="shared" si="51"/>
        <v>0</v>
      </c>
      <c r="R77" s="18">
        <f t="shared" si="42"/>
        <v>161.21018587366223</v>
      </c>
      <c r="S77" s="20">
        <f t="shared" si="35"/>
        <v>985.99161502892184</v>
      </c>
      <c r="T77" s="768">
        <f t="shared" si="43"/>
        <v>84.270300919006104</v>
      </c>
      <c r="U77" s="865">
        <f t="shared" ref="U77:AL77" si="52">U34+U13+U55</f>
        <v>578.39704250859893</v>
      </c>
      <c r="V77" s="775">
        <f t="shared" si="52"/>
        <v>0</v>
      </c>
      <c r="W77" s="76">
        <f t="shared" si="52"/>
        <v>3.5467476692787319</v>
      </c>
      <c r="X77" s="76">
        <f t="shared" si="52"/>
        <v>5.5988828065458298</v>
      </c>
      <c r="Y77" s="76">
        <f t="shared" si="52"/>
        <v>0.78490991227542273</v>
      </c>
      <c r="Z77" s="76">
        <f t="shared" si="52"/>
        <v>6.6945082936311353</v>
      </c>
      <c r="AA77" s="76">
        <f t="shared" si="52"/>
        <v>30.071971353389781</v>
      </c>
      <c r="AB77" s="76">
        <f t="shared" si="52"/>
        <v>3.7024585425641399</v>
      </c>
      <c r="AC77" s="76">
        <f t="shared" si="52"/>
        <v>1.7505997953493235</v>
      </c>
      <c r="AD77" s="76">
        <f t="shared" si="52"/>
        <v>9.4697633140921429</v>
      </c>
      <c r="AE77" s="765">
        <f t="shared" si="52"/>
        <v>22.650459231879609</v>
      </c>
      <c r="AF77" s="856">
        <f t="shared" si="52"/>
        <v>50.374762566052432</v>
      </c>
      <c r="AG77" s="500">
        <f t="shared" si="52"/>
        <v>76.127081257823889</v>
      </c>
      <c r="AH77" s="500">
        <f t="shared" si="52"/>
        <v>33.581998091100068</v>
      </c>
      <c r="AI77" s="554">
        <f t="shared" si="52"/>
        <v>1.1263439586858293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8485.1997727420385</v>
      </c>
      <c r="AN77" s="102">
        <f t="shared" si="38"/>
        <v>17820</v>
      </c>
      <c r="AO77" s="24">
        <f t="shared" si="38"/>
        <v>0</v>
      </c>
      <c r="AP77" s="455">
        <f t="shared" si="39"/>
        <v>32.256739526968232</v>
      </c>
      <c r="AQ77" s="301">
        <f t="shared" si="40"/>
        <v>17820</v>
      </c>
    </row>
    <row r="78" spans="2:43" ht="26.25" customHeight="1" x14ac:dyDescent="0.2">
      <c r="B78" s="152" t="s">
        <v>47</v>
      </c>
      <c r="C78" s="17">
        <f t="shared" ref="C78:Q78" si="53">C35+C14+C56</f>
        <v>0</v>
      </c>
      <c r="D78" s="94">
        <f t="shared" si="53"/>
        <v>0</v>
      </c>
      <c r="E78" s="18">
        <f t="shared" si="53"/>
        <v>514.50615243831658</v>
      </c>
      <c r="F78" s="553">
        <f t="shared" si="53"/>
        <v>2759.7031751955078</v>
      </c>
      <c r="G78" s="18">
        <f t="shared" si="53"/>
        <v>0</v>
      </c>
      <c r="H78" s="18">
        <f t="shared" si="53"/>
        <v>5660.3641699896389</v>
      </c>
      <c r="I78" s="553">
        <f t="shared" si="53"/>
        <v>0</v>
      </c>
      <c r="J78" s="553">
        <f t="shared" si="53"/>
        <v>0</v>
      </c>
      <c r="K78" s="553">
        <f t="shared" si="53"/>
        <v>71.436335335836048</v>
      </c>
      <c r="L78" s="553">
        <f t="shared" si="53"/>
        <v>65.836393271648816</v>
      </c>
      <c r="M78" s="553">
        <f t="shared" si="53"/>
        <v>593.48440218090161</v>
      </c>
      <c r="N78" s="553">
        <f t="shared" si="53"/>
        <v>150</v>
      </c>
      <c r="O78" s="553">
        <f t="shared" si="53"/>
        <v>0</v>
      </c>
      <c r="P78" s="18">
        <f t="shared" si="53"/>
        <v>1910</v>
      </c>
      <c r="Q78" s="18">
        <f t="shared" si="53"/>
        <v>0</v>
      </c>
      <c r="R78" s="18">
        <f t="shared" si="42"/>
        <v>161.21018587366223</v>
      </c>
      <c r="S78" s="20">
        <f t="shared" si="35"/>
        <v>985.99161502892184</v>
      </c>
      <c r="T78" s="768">
        <f t="shared" si="43"/>
        <v>84.270300919006104</v>
      </c>
      <c r="U78" s="865">
        <f t="shared" ref="U78:AL78" si="54">U35+U14+U56</f>
        <v>578.39704250859893</v>
      </c>
      <c r="V78" s="775">
        <f t="shared" si="54"/>
        <v>0</v>
      </c>
      <c r="W78" s="76">
        <f t="shared" si="54"/>
        <v>3.5467476692787319</v>
      </c>
      <c r="X78" s="76">
        <f t="shared" si="54"/>
        <v>5.5988828065458298</v>
      </c>
      <c r="Y78" s="76">
        <f t="shared" si="54"/>
        <v>0.78490991227542273</v>
      </c>
      <c r="Z78" s="76">
        <f t="shared" si="54"/>
        <v>6.6945082936311353</v>
      </c>
      <c r="AA78" s="76">
        <f t="shared" si="54"/>
        <v>30.071971353389781</v>
      </c>
      <c r="AB78" s="76">
        <f t="shared" si="54"/>
        <v>3.7024585425641399</v>
      </c>
      <c r="AC78" s="76">
        <f t="shared" si="54"/>
        <v>1.7505997953493235</v>
      </c>
      <c r="AD78" s="76">
        <f t="shared" si="54"/>
        <v>9.4697633140921429</v>
      </c>
      <c r="AE78" s="765">
        <f t="shared" si="54"/>
        <v>22.650459231879609</v>
      </c>
      <c r="AF78" s="856">
        <f t="shared" si="54"/>
        <v>50.374762566052432</v>
      </c>
      <c r="AG78" s="500">
        <f t="shared" si="54"/>
        <v>76.127081257823889</v>
      </c>
      <c r="AH78" s="500">
        <f t="shared" si="54"/>
        <v>33.581998091100068</v>
      </c>
      <c r="AI78" s="554">
        <f t="shared" si="54"/>
        <v>1.1263439586858293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13535.199772742042</v>
      </c>
      <c r="AN78" s="102">
        <f t="shared" si="38"/>
        <v>16400</v>
      </c>
      <c r="AO78" s="24">
        <f t="shared" si="38"/>
        <v>0</v>
      </c>
      <c r="AP78" s="455">
        <f t="shared" si="39"/>
        <v>45.21499731251744</v>
      </c>
      <c r="AQ78" s="301">
        <f t="shared" si="40"/>
        <v>16400</v>
      </c>
    </row>
    <row r="79" spans="2:43" ht="26.25" customHeight="1" x14ac:dyDescent="0.2">
      <c r="B79" s="151" t="s">
        <v>48</v>
      </c>
      <c r="C79" s="17">
        <f t="shared" ref="C79:Q79" si="55">C36+C15+C57</f>
        <v>0</v>
      </c>
      <c r="D79" s="94">
        <f t="shared" si="55"/>
        <v>0</v>
      </c>
      <c r="E79" s="18">
        <f t="shared" si="55"/>
        <v>514.50615243831658</v>
      </c>
      <c r="F79" s="553">
        <f t="shared" si="55"/>
        <v>5719.7031751955074</v>
      </c>
      <c r="G79" s="18">
        <f t="shared" si="55"/>
        <v>0</v>
      </c>
      <c r="H79" s="18">
        <f t="shared" si="55"/>
        <v>5960.3641699896389</v>
      </c>
      <c r="I79" s="553">
        <f t="shared" si="55"/>
        <v>0</v>
      </c>
      <c r="J79" s="553">
        <f t="shared" si="55"/>
        <v>0</v>
      </c>
      <c r="K79" s="553">
        <f t="shared" si="55"/>
        <v>71.436335335836048</v>
      </c>
      <c r="L79" s="553">
        <f t="shared" si="55"/>
        <v>65.836393271648816</v>
      </c>
      <c r="M79" s="553">
        <f t="shared" si="55"/>
        <v>593.48440218090161</v>
      </c>
      <c r="N79" s="553">
        <f t="shared" si="55"/>
        <v>430</v>
      </c>
      <c r="O79" s="553">
        <f t="shared" si="55"/>
        <v>0</v>
      </c>
      <c r="P79" s="18">
        <f t="shared" si="55"/>
        <v>1560</v>
      </c>
      <c r="Q79" s="18">
        <f t="shared" si="55"/>
        <v>0</v>
      </c>
      <c r="R79" s="18">
        <f t="shared" si="42"/>
        <v>161.21018587366223</v>
      </c>
      <c r="S79" s="20">
        <f t="shared" si="35"/>
        <v>985.99161502892184</v>
      </c>
      <c r="T79" s="768">
        <f t="shared" si="43"/>
        <v>84.270300919006104</v>
      </c>
      <c r="U79" s="865">
        <f t="shared" ref="U79:AL79" si="56">U36+U15+U57</f>
        <v>578.39704250859893</v>
      </c>
      <c r="V79" s="775">
        <f t="shared" si="56"/>
        <v>0</v>
      </c>
      <c r="W79" s="76">
        <f t="shared" si="56"/>
        <v>3.5467476692787319</v>
      </c>
      <c r="X79" s="76">
        <f t="shared" si="56"/>
        <v>5.5988828065458298</v>
      </c>
      <c r="Y79" s="76">
        <f t="shared" si="56"/>
        <v>0.78490991227542273</v>
      </c>
      <c r="Z79" s="76">
        <f t="shared" si="56"/>
        <v>6.6945082936311353</v>
      </c>
      <c r="AA79" s="76">
        <f t="shared" si="56"/>
        <v>30.071971353389781</v>
      </c>
      <c r="AB79" s="76">
        <f t="shared" si="56"/>
        <v>3.7024585425641399</v>
      </c>
      <c r="AC79" s="76">
        <f t="shared" si="56"/>
        <v>1.7505997953493235</v>
      </c>
      <c r="AD79" s="76">
        <f t="shared" si="56"/>
        <v>9.4697633140921429</v>
      </c>
      <c r="AE79" s="765">
        <f t="shared" si="56"/>
        <v>22.650459231879609</v>
      </c>
      <c r="AF79" s="856">
        <f t="shared" si="56"/>
        <v>50.374762566052432</v>
      </c>
      <c r="AG79" s="500">
        <f t="shared" si="56"/>
        <v>76.127081257823889</v>
      </c>
      <c r="AH79" s="500">
        <f t="shared" si="56"/>
        <v>33.581998091100068</v>
      </c>
      <c r="AI79" s="554">
        <f t="shared" si="56"/>
        <v>1.1263439586858293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16725.199772742042</v>
      </c>
      <c r="AN79" s="102">
        <f t="shared" si="38"/>
        <v>27280</v>
      </c>
      <c r="AO79" s="24">
        <f t="shared" si="38"/>
        <v>0</v>
      </c>
      <c r="AP79" s="455">
        <f t="shared" si="39"/>
        <v>38.007326086727744</v>
      </c>
      <c r="AQ79" s="301">
        <f t="shared" si="40"/>
        <v>27280</v>
      </c>
    </row>
    <row r="80" spans="2:43" ht="26.25" customHeight="1" x14ac:dyDescent="0.2">
      <c r="B80" s="152" t="s">
        <v>49</v>
      </c>
      <c r="C80" s="17">
        <f t="shared" ref="C80:Q80" si="57">C37+C16+C58</f>
        <v>0</v>
      </c>
      <c r="D80" s="94">
        <f t="shared" si="57"/>
        <v>0</v>
      </c>
      <c r="E80" s="18">
        <f t="shared" si="57"/>
        <v>514.50615243831658</v>
      </c>
      <c r="F80" s="553">
        <f t="shared" si="57"/>
        <v>2999.7031751955078</v>
      </c>
      <c r="G80" s="18">
        <f t="shared" si="57"/>
        <v>0</v>
      </c>
      <c r="H80" s="18">
        <f t="shared" si="57"/>
        <v>3790.3641699896384</v>
      </c>
      <c r="I80" s="553">
        <f t="shared" si="57"/>
        <v>0</v>
      </c>
      <c r="J80" s="553">
        <f t="shared" si="57"/>
        <v>0</v>
      </c>
      <c r="K80" s="553">
        <f t="shared" si="57"/>
        <v>71.436335335836048</v>
      </c>
      <c r="L80" s="553">
        <f t="shared" si="57"/>
        <v>65.836393271648816</v>
      </c>
      <c r="M80" s="553">
        <f t="shared" si="57"/>
        <v>593.48440218090161</v>
      </c>
      <c r="N80" s="553">
        <f t="shared" si="57"/>
        <v>240</v>
      </c>
      <c r="O80" s="553">
        <f t="shared" si="57"/>
        <v>0</v>
      </c>
      <c r="P80" s="18">
        <f t="shared" si="57"/>
        <v>1060</v>
      </c>
      <c r="Q80" s="18">
        <f t="shared" si="57"/>
        <v>0</v>
      </c>
      <c r="R80" s="18">
        <f t="shared" si="42"/>
        <v>161.21018587366223</v>
      </c>
      <c r="S80" s="20">
        <f t="shared" si="35"/>
        <v>985.99161502892184</v>
      </c>
      <c r="T80" s="768">
        <f t="shared" si="43"/>
        <v>84.270300919006104</v>
      </c>
      <c r="U80" s="865">
        <f t="shared" ref="U80:AL80" si="58">U37+U16+U58</f>
        <v>578.39704250859893</v>
      </c>
      <c r="V80" s="775">
        <f t="shared" si="58"/>
        <v>0</v>
      </c>
      <c r="W80" s="76">
        <f t="shared" si="58"/>
        <v>3.5467476692787319</v>
      </c>
      <c r="X80" s="76">
        <f t="shared" si="58"/>
        <v>5.5988828065458298</v>
      </c>
      <c r="Y80" s="76">
        <f t="shared" si="58"/>
        <v>0.78490991227542273</v>
      </c>
      <c r="Z80" s="76">
        <f t="shared" si="58"/>
        <v>6.6945082936311353</v>
      </c>
      <c r="AA80" s="76">
        <f t="shared" si="58"/>
        <v>30.071971353389781</v>
      </c>
      <c r="AB80" s="76">
        <f t="shared" si="58"/>
        <v>3.7024585425641399</v>
      </c>
      <c r="AC80" s="76">
        <f t="shared" si="58"/>
        <v>1.7505997953493235</v>
      </c>
      <c r="AD80" s="76">
        <f t="shared" si="58"/>
        <v>9.4697633140921429</v>
      </c>
      <c r="AE80" s="765">
        <f t="shared" si="58"/>
        <v>22.650459231879609</v>
      </c>
      <c r="AF80" s="856">
        <f t="shared" si="58"/>
        <v>50.374762566052432</v>
      </c>
      <c r="AG80" s="500">
        <f t="shared" si="58"/>
        <v>76.127081257823889</v>
      </c>
      <c r="AH80" s="500">
        <f t="shared" si="58"/>
        <v>33.581998091100068</v>
      </c>
      <c r="AI80" s="554">
        <f t="shared" si="58"/>
        <v>1.1263439586858293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11145.199772742038</v>
      </c>
      <c r="AN80" s="102">
        <f t="shared" si="38"/>
        <v>10410</v>
      </c>
      <c r="AO80" s="24">
        <f t="shared" si="38"/>
        <v>0</v>
      </c>
      <c r="AP80" s="455">
        <f t="shared" si="39"/>
        <v>51.705388445695938</v>
      </c>
      <c r="AQ80" s="301">
        <f>AN80+AO80</f>
        <v>10410</v>
      </c>
    </row>
    <row r="81" spans="2:43" ht="26.25" customHeight="1" x14ac:dyDescent="0.2">
      <c r="B81" s="152" t="s">
        <v>50</v>
      </c>
      <c r="C81" s="17">
        <f t="shared" ref="C81:Q81" si="59">C38+C17+C59</f>
        <v>770</v>
      </c>
      <c r="D81" s="94">
        <f t="shared" si="59"/>
        <v>0</v>
      </c>
      <c r="E81" s="18">
        <f t="shared" si="59"/>
        <v>514.50615243831658</v>
      </c>
      <c r="F81" s="553">
        <f t="shared" si="59"/>
        <v>3739.7031751955078</v>
      </c>
      <c r="G81" s="18">
        <f t="shared" si="59"/>
        <v>0</v>
      </c>
      <c r="H81" s="18">
        <f t="shared" si="59"/>
        <v>2910.3641699896384</v>
      </c>
      <c r="I81" s="553">
        <f t="shared" si="59"/>
        <v>0</v>
      </c>
      <c r="J81" s="553">
        <f t="shared" si="59"/>
        <v>0</v>
      </c>
      <c r="K81" s="553">
        <f t="shared" si="59"/>
        <v>71.436335335836048</v>
      </c>
      <c r="L81" s="553">
        <f t="shared" si="59"/>
        <v>65.836393271648816</v>
      </c>
      <c r="M81" s="553">
        <f t="shared" si="59"/>
        <v>593.48440218090161</v>
      </c>
      <c r="N81" s="553">
        <f t="shared" si="59"/>
        <v>320</v>
      </c>
      <c r="O81" s="553">
        <f t="shared" si="59"/>
        <v>0</v>
      </c>
      <c r="P81" s="18">
        <f t="shared" si="59"/>
        <v>1760</v>
      </c>
      <c r="Q81" s="18">
        <f t="shared" si="59"/>
        <v>0</v>
      </c>
      <c r="R81" s="18">
        <f t="shared" si="42"/>
        <v>161.21018587366223</v>
      </c>
      <c r="S81" s="20">
        <f t="shared" si="35"/>
        <v>985.99161502892184</v>
      </c>
      <c r="T81" s="768">
        <f t="shared" si="43"/>
        <v>84.270300919006104</v>
      </c>
      <c r="U81" s="865">
        <f t="shared" ref="U81:AL81" si="60">U38+U17+U59</f>
        <v>578.39704250859893</v>
      </c>
      <c r="V81" s="775">
        <f t="shared" si="60"/>
        <v>0</v>
      </c>
      <c r="W81" s="76">
        <f t="shared" si="60"/>
        <v>3.5467476692787319</v>
      </c>
      <c r="X81" s="76">
        <f t="shared" si="60"/>
        <v>5.5988828065458298</v>
      </c>
      <c r="Y81" s="76">
        <f t="shared" si="60"/>
        <v>0.78490991227542273</v>
      </c>
      <c r="Z81" s="76">
        <f t="shared" si="60"/>
        <v>6.6945082936311353</v>
      </c>
      <c r="AA81" s="76">
        <f t="shared" si="60"/>
        <v>30.071971353389781</v>
      </c>
      <c r="AB81" s="76">
        <f t="shared" si="60"/>
        <v>3.7024585425641399</v>
      </c>
      <c r="AC81" s="76">
        <f t="shared" si="60"/>
        <v>1.7505997953493235</v>
      </c>
      <c r="AD81" s="76">
        <f t="shared" si="60"/>
        <v>9.4697633140921429</v>
      </c>
      <c r="AE81" s="765">
        <f t="shared" si="60"/>
        <v>22.650459231879609</v>
      </c>
      <c r="AF81" s="856">
        <f t="shared" si="60"/>
        <v>50.374762566052432</v>
      </c>
      <c r="AG81" s="500">
        <f t="shared" si="60"/>
        <v>76.127081257823889</v>
      </c>
      <c r="AH81" s="500">
        <f t="shared" si="60"/>
        <v>33.581998091100068</v>
      </c>
      <c r="AI81" s="554">
        <f t="shared" si="60"/>
        <v>1.1263439586858293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12555.199772742038</v>
      </c>
      <c r="AN81" s="102">
        <f t="shared" si="38"/>
        <v>9040</v>
      </c>
      <c r="AO81" s="24">
        <f t="shared" si="38"/>
        <v>0</v>
      </c>
      <c r="AP81" s="455">
        <f t="shared" si="39"/>
        <v>58.138845228880463</v>
      </c>
      <c r="AQ81" s="301">
        <f t="shared" si="40"/>
        <v>9040</v>
      </c>
    </row>
    <row r="82" spans="2:43" ht="26.25" customHeight="1" x14ac:dyDescent="0.2">
      <c r="B82" s="151" t="s">
        <v>51</v>
      </c>
      <c r="C82" s="17">
        <f t="shared" ref="C82:Q82" si="61">C39+C18+C60</f>
        <v>380</v>
      </c>
      <c r="D82" s="94">
        <f t="shared" si="61"/>
        <v>0</v>
      </c>
      <c r="E82" s="18">
        <f t="shared" si="61"/>
        <v>514.50615243831658</v>
      </c>
      <c r="F82" s="553">
        <f t="shared" si="61"/>
        <v>1989.7031751955078</v>
      </c>
      <c r="G82" s="18">
        <f t="shared" si="61"/>
        <v>0</v>
      </c>
      <c r="H82" s="18">
        <f t="shared" si="61"/>
        <v>3200.3641699896384</v>
      </c>
      <c r="I82" s="553">
        <f t="shared" si="61"/>
        <v>0</v>
      </c>
      <c r="J82" s="553">
        <f t="shared" si="61"/>
        <v>0</v>
      </c>
      <c r="K82" s="553">
        <f t="shared" si="61"/>
        <v>71.436335335836048</v>
      </c>
      <c r="L82" s="553">
        <f t="shared" si="61"/>
        <v>65.836393271648816</v>
      </c>
      <c r="M82" s="553">
        <f t="shared" si="61"/>
        <v>593.48440218090161</v>
      </c>
      <c r="N82" s="553">
        <f t="shared" si="61"/>
        <v>320</v>
      </c>
      <c r="O82" s="553">
        <f t="shared" si="61"/>
        <v>0</v>
      </c>
      <c r="P82" s="18">
        <f t="shared" si="61"/>
        <v>1420</v>
      </c>
      <c r="Q82" s="18">
        <f t="shared" si="61"/>
        <v>0</v>
      </c>
      <c r="R82" s="18">
        <f t="shared" si="42"/>
        <v>161.21018587366223</v>
      </c>
      <c r="S82" s="20">
        <f t="shared" si="35"/>
        <v>985.99161502892184</v>
      </c>
      <c r="T82" s="768">
        <f t="shared" si="43"/>
        <v>84.270300919006104</v>
      </c>
      <c r="U82" s="865">
        <f t="shared" ref="U82:AL82" si="62">U39+U18+U60</f>
        <v>578.39704250859893</v>
      </c>
      <c r="V82" s="775">
        <f t="shared" si="62"/>
        <v>0</v>
      </c>
      <c r="W82" s="76">
        <f t="shared" si="62"/>
        <v>3.5467476692787319</v>
      </c>
      <c r="X82" s="76">
        <f t="shared" si="62"/>
        <v>5.5988828065458298</v>
      </c>
      <c r="Y82" s="76">
        <f t="shared" si="62"/>
        <v>0.78490991227542273</v>
      </c>
      <c r="Z82" s="76">
        <f t="shared" si="62"/>
        <v>6.6945082936311353</v>
      </c>
      <c r="AA82" s="76">
        <f t="shared" si="62"/>
        <v>30.071971353389781</v>
      </c>
      <c r="AB82" s="76">
        <f t="shared" si="62"/>
        <v>3.7024585425641399</v>
      </c>
      <c r="AC82" s="76">
        <f t="shared" si="62"/>
        <v>1.7505997953493235</v>
      </c>
      <c r="AD82" s="76">
        <f t="shared" si="62"/>
        <v>9.4697633140921429</v>
      </c>
      <c r="AE82" s="765">
        <f t="shared" si="62"/>
        <v>22.650459231879609</v>
      </c>
      <c r="AF82" s="856">
        <f t="shared" si="62"/>
        <v>50.374762566052432</v>
      </c>
      <c r="AG82" s="500">
        <f t="shared" si="62"/>
        <v>76.127081257823889</v>
      </c>
      <c r="AH82" s="500">
        <f t="shared" si="62"/>
        <v>33.581998091100068</v>
      </c>
      <c r="AI82" s="554">
        <f t="shared" si="62"/>
        <v>1.1263439586858293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37"/>
        <v>10365.199772742038</v>
      </c>
      <c r="AN82" s="102">
        <f t="shared" si="38"/>
        <v>9580</v>
      </c>
      <c r="AO82" s="24">
        <f t="shared" si="38"/>
        <v>0</v>
      </c>
      <c r="AP82" s="455">
        <f t="shared" si="39"/>
        <v>51.968392850632476</v>
      </c>
      <c r="AQ82" s="301">
        <f t="shared" si="40"/>
        <v>9580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490</v>
      </c>
      <c r="D83" s="295">
        <f t="shared" si="63"/>
        <v>13440</v>
      </c>
      <c r="E83" s="98">
        <f t="shared" si="63"/>
        <v>514.50615243831658</v>
      </c>
      <c r="F83" s="623">
        <f t="shared" si="63"/>
        <v>3599.7031751955078</v>
      </c>
      <c r="G83" s="98">
        <f t="shared" si="63"/>
        <v>0</v>
      </c>
      <c r="H83" s="98">
        <f t="shared" si="63"/>
        <v>2210.3641699896384</v>
      </c>
      <c r="I83" s="623">
        <f t="shared" si="63"/>
        <v>0</v>
      </c>
      <c r="J83" s="623">
        <f t="shared" si="63"/>
        <v>0</v>
      </c>
      <c r="K83" s="623">
        <f t="shared" si="63"/>
        <v>5098.4363353358358</v>
      </c>
      <c r="L83" s="623">
        <f t="shared" si="63"/>
        <v>65.836393271648816</v>
      </c>
      <c r="M83" s="623">
        <f t="shared" si="63"/>
        <v>593.48440218090161</v>
      </c>
      <c r="N83" s="623">
        <f t="shared" si="63"/>
        <v>0</v>
      </c>
      <c r="O83" s="623">
        <f t="shared" si="63"/>
        <v>0</v>
      </c>
      <c r="P83" s="98">
        <f t="shared" si="63"/>
        <v>1970</v>
      </c>
      <c r="Q83" s="98">
        <f t="shared" si="63"/>
        <v>1000</v>
      </c>
      <c r="R83" s="98">
        <f t="shared" si="42"/>
        <v>161.21018587366223</v>
      </c>
      <c r="S83" s="296">
        <f t="shared" si="35"/>
        <v>985.99161502892184</v>
      </c>
      <c r="T83" s="868">
        <f t="shared" si="43"/>
        <v>84.270300919006104</v>
      </c>
      <c r="U83" s="866">
        <f t="shared" ref="U83:AL83" si="64">U40+U19+U61</f>
        <v>578.39704250859893</v>
      </c>
      <c r="V83" s="860">
        <f t="shared" si="64"/>
        <v>0</v>
      </c>
      <c r="W83" s="666">
        <f t="shared" si="64"/>
        <v>3.5467476692787319</v>
      </c>
      <c r="X83" s="666">
        <f t="shared" si="64"/>
        <v>5.5988828065458298</v>
      </c>
      <c r="Y83" s="666">
        <f t="shared" si="64"/>
        <v>0.78490991227542273</v>
      </c>
      <c r="Z83" s="666">
        <f t="shared" si="64"/>
        <v>6.6945082936311353</v>
      </c>
      <c r="AA83" s="666">
        <f t="shared" si="64"/>
        <v>30.071971353389781</v>
      </c>
      <c r="AB83" s="666">
        <f t="shared" si="64"/>
        <v>3.7024585425641399</v>
      </c>
      <c r="AC83" s="666">
        <f t="shared" si="64"/>
        <v>1.7505997953493235</v>
      </c>
      <c r="AD83" s="666">
        <f t="shared" si="64"/>
        <v>9.4697633140921429</v>
      </c>
      <c r="AE83" s="861">
        <f t="shared" si="64"/>
        <v>22.650459231879609</v>
      </c>
      <c r="AF83" s="855">
        <f t="shared" si="64"/>
        <v>50.374762566052432</v>
      </c>
      <c r="AG83" s="688">
        <f t="shared" si="64"/>
        <v>76.127081257823889</v>
      </c>
      <c r="AH83" s="688">
        <f t="shared" si="64"/>
        <v>33.581998091100068</v>
      </c>
      <c r="AI83" s="689">
        <f t="shared" si="64"/>
        <v>1.1263439586858293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37"/>
        <v>30792.199772742031</v>
      </c>
      <c r="AN83" s="299">
        <f t="shared" si="38"/>
        <v>8380</v>
      </c>
      <c r="AO83" s="670">
        <f t="shared" si="38"/>
        <v>0</v>
      </c>
      <c r="AP83" s="671">
        <f t="shared" si="39"/>
        <v>78.607277486031762</v>
      </c>
      <c r="AQ83" s="692">
        <f t="shared" si="40"/>
        <v>8380</v>
      </c>
    </row>
    <row r="84" spans="2:43" ht="26.25" customHeight="1" thickBot="1" x14ac:dyDescent="0.25">
      <c r="B84" s="35" t="s">
        <v>53</v>
      </c>
      <c r="C84" s="82">
        <f t="shared" ref="C84:AL84" si="65">SUM(C72:C83)</f>
        <v>1660</v>
      </c>
      <c r="D84" s="82">
        <f t="shared" si="65"/>
        <v>13440</v>
      </c>
      <c r="E84" s="83">
        <f t="shared" si="65"/>
        <v>6174.0738292597971</v>
      </c>
      <c r="F84" s="83">
        <f t="shared" si="65"/>
        <v>35676.438102346096</v>
      </c>
      <c r="G84" s="83">
        <f t="shared" si="65"/>
        <v>0</v>
      </c>
      <c r="H84" s="83">
        <f t="shared" si="65"/>
        <v>38744.370039875663</v>
      </c>
      <c r="I84" s="83">
        <f t="shared" si="65"/>
        <v>0</v>
      </c>
      <c r="J84" s="83">
        <f>SUM(J72:J83)</f>
        <v>0</v>
      </c>
      <c r="K84" s="115">
        <f t="shared" si="65"/>
        <v>5884.2360240300322</v>
      </c>
      <c r="L84" s="83">
        <f t="shared" si="65"/>
        <v>790.03671925978585</v>
      </c>
      <c r="M84" s="83">
        <f t="shared" si="65"/>
        <v>7121.812826170818</v>
      </c>
      <c r="N84" s="83">
        <f t="shared" si="65"/>
        <v>2550</v>
      </c>
      <c r="O84" s="83">
        <f t="shared" si="65"/>
        <v>0</v>
      </c>
      <c r="P84" s="83">
        <f t="shared" si="65"/>
        <v>16420</v>
      </c>
      <c r="Q84" s="83">
        <f t="shared" si="65"/>
        <v>1000</v>
      </c>
      <c r="R84" s="83">
        <f t="shared" si="65"/>
        <v>1934.5222304839472</v>
      </c>
      <c r="S84" s="84">
        <f t="shared" si="65"/>
        <v>11831.899380347058</v>
      </c>
      <c r="T84" s="769">
        <f t="shared" si="65"/>
        <v>1011.2436110280732</v>
      </c>
      <c r="U84" s="772">
        <f t="shared" si="65"/>
        <v>6940.7645101031876</v>
      </c>
      <c r="V84" s="530">
        <f t="shared" si="65"/>
        <v>0</v>
      </c>
      <c r="W84" s="85">
        <f t="shared" si="65"/>
        <v>42.560972031344768</v>
      </c>
      <c r="X84" s="85">
        <f t="shared" si="65"/>
        <v>67.186593678549954</v>
      </c>
      <c r="Y84" s="85">
        <f t="shared" si="65"/>
        <v>9.4189189473050732</v>
      </c>
      <c r="Z84" s="85">
        <f t="shared" si="65"/>
        <v>80.334099523573627</v>
      </c>
      <c r="AA84" s="85">
        <f t="shared" si="65"/>
        <v>360.8636562406773</v>
      </c>
      <c r="AB84" s="85">
        <f t="shared" si="65"/>
        <v>44.429502510769673</v>
      </c>
      <c r="AC84" s="85">
        <f t="shared" si="65"/>
        <v>21.007197544191882</v>
      </c>
      <c r="AD84" s="85">
        <f t="shared" si="65"/>
        <v>113.63715976910574</v>
      </c>
      <c r="AE84" s="87">
        <f t="shared" si="65"/>
        <v>271.8055107825553</v>
      </c>
      <c r="AF84" s="183">
        <f t="shared" si="65"/>
        <v>604.49715079262921</v>
      </c>
      <c r="AG84" s="120">
        <f t="shared" si="65"/>
        <v>913.52497509388661</v>
      </c>
      <c r="AH84" s="419">
        <f t="shared" si="65"/>
        <v>402.98397709320074</v>
      </c>
      <c r="AI84" s="183">
        <f t="shared" si="65"/>
        <v>13.516127504229955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 t="shared" si="37"/>
        <v>151179.39727290443</v>
      </c>
      <c r="AN84" s="324">
        <f>SUM(AN72:AN83)</f>
        <v>163530</v>
      </c>
      <c r="AO84" s="266">
        <f>SUM(AO72:AO83)</f>
        <v>0</v>
      </c>
      <c r="AP84" s="454">
        <f t="shared" si="39"/>
        <v>48.037776622795676</v>
      </c>
      <c r="AQ84" s="200">
        <f t="shared" si="40"/>
        <v>163530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</sheetData>
  <mergeCells count="16">
    <mergeCell ref="B24:AQ24"/>
    <mergeCell ref="B44:AQ44"/>
    <mergeCell ref="B2:AQ2"/>
    <mergeCell ref="B3:AQ3"/>
    <mergeCell ref="B4:AQ4"/>
    <mergeCell ref="B6:B7"/>
    <mergeCell ref="B23:AQ23"/>
    <mergeCell ref="B70:B71"/>
    <mergeCell ref="B45:AQ45"/>
    <mergeCell ref="B46:AQ46"/>
    <mergeCell ref="B25:AQ25"/>
    <mergeCell ref="B27:B28"/>
    <mergeCell ref="B67:AQ67"/>
    <mergeCell ref="B68:AQ68"/>
    <mergeCell ref="B48:B49"/>
    <mergeCell ref="B66:AQ66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670721" r:id="rId4">
          <objectPr defaultSize="0" r:id="rId5">
            <anchor moveWithCells="1" sizeWithCells="1">
              <from>
                <xdr:col>1</xdr:col>
                <xdr:colOff>685800</xdr:colOff>
                <xdr:row>0</xdr:row>
                <xdr:rowOff>190500</xdr:rowOff>
              </from>
              <to>
                <xdr:col>2</xdr:col>
                <xdr:colOff>733425</xdr:colOff>
                <xdr:row>3</xdr:row>
                <xdr:rowOff>152400</xdr:rowOff>
              </to>
            </anchor>
          </objectPr>
        </oleObject>
      </mc:Choice>
      <mc:Fallback>
        <oleObject progId="Word.Document.8" shapeId="670721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Q110"/>
  <sheetViews>
    <sheetView zoomScale="66" zoomScaleNormal="66" workbookViewId="0">
      <selection activeCell="K83" sqref="K83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5.28515625" style="1" bestFit="1" customWidth="1"/>
    <col min="4" max="4" width="15.285156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2.85546875" style="1" customWidth="1"/>
    <col min="10" max="10" width="16" style="1" customWidth="1"/>
    <col min="11" max="13" width="12.7109375" style="1" customWidth="1"/>
    <col min="14" max="14" width="12.85546875" style="1" customWidth="1"/>
    <col min="15" max="16" width="12.7109375" style="1" customWidth="1"/>
    <col min="17" max="17" width="17.42578125" style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266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88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23090</v>
      </c>
      <c r="D8" s="98"/>
      <c r="E8" s="98">
        <v>1450</v>
      </c>
      <c r="F8" s="98">
        <v>9340</v>
      </c>
      <c r="G8" s="98">
        <v>3640</v>
      </c>
      <c r="H8" s="98">
        <v>10940</v>
      </c>
      <c r="I8" s="326"/>
      <c r="J8" s="609"/>
      <c r="K8" s="563">
        <v>450</v>
      </c>
      <c r="L8" s="326"/>
      <c r="M8" s="98">
        <v>1430</v>
      </c>
      <c r="N8" s="98">
        <v>290</v>
      </c>
      <c r="O8" s="326"/>
      <c r="P8" s="98">
        <v>11660</v>
      </c>
      <c r="Q8" s="98">
        <v>60</v>
      </c>
      <c r="R8" s="98">
        <f t="shared" ref="R8:R19" si="0">SUM(AF8:AI8)</f>
        <v>630</v>
      </c>
      <c r="S8" s="296">
        <v>1050</v>
      </c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>
        <v>630</v>
      </c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1">SUM(C8:S8)+T8+U8+AJ8+AK8+AL8</f>
        <v>64030</v>
      </c>
      <c r="AN8" s="299">
        <v>22740</v>
      </c>
      <c r="AO8" s="281">
        <v>0</v>
      </c>
      <c r="AP8" s="14">
        <f t="shared" ref="AP8:AP20" si="2">(AM8*100)/(AM8+AQ8)</f>
        <v>73.792785524951015</v>
      </c>
      <c r="AQ8" s="550">
        <f t="shared" ref="AQ8:AQ20" si="3">AN8+AO8</f>
        <v>22740</v>
      </c>
    </row>
    <row r="9" spans="2:43" ht="26.25" customHeight="1" x14ac:dyDescent="0.2">
      <c r="B9" s="151" t="s">
        <v>42</v>
      </c>
      <c r="C9" s="18">
        <v>16510</v>
      </c>
      <c r="D9" s="98"/>
      <c r="E9" s="18">
        <v>1500</v>
      </c>
      <c r="F9" s="18">
        <v>8000</v>
      </c>
      <c r="G9" s="18">
        <v>5240</v>
      </c>
      <c r="H9" s="18">
        <v>6510</v>
      </c>
      <c r="I9" s="277"/>
      <c r="J9" s="609"/>
      <c r="K9" s="563">
        <v>110</v>
      </c>
      <c r="L9" s="277"/>
      <c r="M9" s="98">
        <v>900</v>
      </c>
      <c r="N9" s="18">
        <v>230</v>
      </c>
      <c r="O9" s="277"/>
      <c r="P9" s="18">
        <v>7650</v>
      </c>
      <c r="Q9" s="18">
        <v>100</v>
      </c>
      <c r="R9" s="18">
        <f t="shared" si="0"/>
        <v>50</v>
      </c>
      <c r="S9" s="20">
        <v>820</v>
      </c>
      <c r="T9" s="777">
        <f t="shared" ref="T9:T18" si="4">SUM(V9:AE9)</f>
        <v>0</v>
      </c>
      <c r="U9" s="786">
        <v>0</v>
      </c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>
        <v>50</v>
      </c>
      <c r="AH9" s="498"/>
      <c r="AI9" s="522"/>
      <c r="AJ9" s="77"/>
      <c r="AK9" s="78"/>
      <c r="AL9" s="188"/>
      <c r="AM9" s="22">
        <f t="shared" si="1"/>
        <v>47620</v>
      </c>
      <c r="AN9" s="101">
        <v>22110</v>
      </c>
      <c r="AO9" s="24">
        <v>0</v>
      </c>
      <c r="AP9" s="25">
        <f t="shared" si="2"/>
        <v>68.291983364405567</v>
      </c>
      <c r="AQ9" s="301">
        <f t="shared" si="3"/>
        <v>22110</v>
      </c>
    </row>
    <row r="10" spans="2:43" ht="26.25" customHeight="1" x14ac:dyDescent="0.2">
      <c r="B10" s="152" t="s">
        <v>43</v>
      </c>
      <c r="C10" s="18">
        <v>16530</v>
      </c>
      <c r="D10" s="98"/>
      <c r="E10" s="18">
        <v>5380</v>
      </c>
      <c r="F10" s="18">
        <v>8000</v>
      </c>
      <c r="G10" s="18">
        <v>6960</v>
      </c>
      <c r="H10" s="18">
        <v>12340</v>
      </c>
      <c r="I10" s="19"/>
      <c r="J10" s="609"/>
      <c r="K10" s="563">
        <v>240</v>
      </c>
      <c r="L10" s="277"/>
      <c r="M10" s="98">
        <v>1590</v>
      </c>
      <c r="N10" s="18">
        <v>350</v>
      </c>
      <c r="O10" s="277"/>
      <c r="P10" s="18">
        <v>8630</v>
      </c>
      <c r="Q10" s="18">
        <v>80</v>
      </c>
      <c r="R10" s="18">
        <f t="shared" si="0"/>
        <v>220</v>
      </c>
      <c r="S10" s="20">
        <v>1510</v>
      </c>
      <c r="T10" s="777">
        <f t="shared" si="4"/>
        <v>0</v>
      </c>
      <c r="U10" s="786">
        <v>0</v>
      </c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220</v>
      </c>
      <c r="AH10" s="498"/>
      <c r="AI10" s="522"/>
      <c r="AJ10" s="181"/>
      <c r="AK10" s="110"/>
      <c r="AL10" s="189"/>
      <c r="AM10" s="22">
        <f t="shared" si="1"/>
        <v>61830</v>
      </c>
      <c r="AN10" s="101">
        <v>34680</v>
      </c>
      <c r="AO10" s="24">
        <v>0</v>
      </c>
      <c r="AP10" s="25">
        <f t="shared" si="2"/>
        <v>64.065899906745415</v>
      </c>
      <c r="AQ10" s="301">
        <f t="shared" si="3"/>
        <v>34680</v>
      </c>
    </row>
    <row r="11" spans="2:43" ht="26.25" customHeight="1" x14ac:dyDescent="0.2">
      <c r="B11" s="152" t="s">
        <v>44</v>
      </c>
      <c r="C11" s="18">
        <v>21600</v>
      </c>
      <c r="D11" s="98"/>
      <c r="E11" s="18">
        <v>6900</v>
      </c>
      <c r="F11" s="18">
        <v>10980</v>
      </c>
      <c r="G11" s="18">
        <v>3910</v>
      </c>
      <c r="H11" s="18">
        <v>6810</v>
      </c>
      <c r="I11" s="19"/>
      <c r="J11" s="609"/>
      <c r="K11" s="563">
        <v>590</v>
      </c>
      <c r="L11" s="277"/>
      <c r="M11" s="98">
        <v>1560</v>
      </c>
      <c r="N11" s="18">
        <v>270</v>
      </c>
      <c r="O11" s="277"/>
      <c r="P11" s="18">
        <v>8610</v>
      </c>
      <c r="Q11" s="18">
        <v>80</v>
      </c>
      <c r="R11" s="18">
        <f t="shared" si="0"/>
        <v>560</v>
      </c>
      <c r="S11" s="462">
        <v>4610</v>
      </c>
      <c r="T11" s="777">
        <f t="shared" si="4"/>
        <v>0</v>
      </c>
      <c r="U11" s="786">
        <v>0</v>
      </c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560</v>
      </c>
      <c r="AH11" s="498"/>
      <c r="AI11" s="522"/>
      <c r="AJ11" s="181"/>
      <c r="AK11" s="110"/>
      <c r="AL11" s="189"/>
      <c r="AM11" s="22">
        <f t="shared" si="1"/>
        <v>66480</v>
      </c>
      <c r="AN11" s="102">
        <v>23180</v>
      </c>
      <c r="AO11" s="24">
        <v>0</v>
      </c>
      <c r="AP11" s="25">
        <f t="shared" si="2"/>
        <v>74.146776712023197</v>
      </c>
      <c r="AQ11" s="301">
        <f t="shared" si="3"/>
        <v>23180</v>
      </c>
    </row>
    <row r="12" spans="2:43" ht="26.25" customHeight="1" x14ac:dyDescent="0.2">
      <c r="B12" s="153" t="s">
        <v>45</v>
      </c>
      <c r="C12" s="334">
        <v>17720</v>
      </c>
      <c r="D12" s="18"/>
      <c r="E12" s="334">
        <v>6350</v>
      </c>
      <c r="F12" s="334">
        <v>8180</v>
      </c>
      <c r="G12" s="18">
        <v>4580</v>
      </c>
      <c r="H12" s="18">
        <v>6160</v>
      </c>
      <c r="I12" s="277"/>
      <c r="J12" s="609"/>
      <c r="K12" s="563">
        <v>500</v>
      </c>
      <c r="L12" s="612"/>
      <c r="M12" s="98">
        <v>1140</v>
      </c>
      <c r="N12" s="334">
        <v>460</v>
      </c>
      <c r="O12" s="612"/>
      <c r="P12" s="18">
        <v>9690</v>
      </c>
      <c r="Q12" s="18">
        <v>0</v>
      </c>
      <c r="R12" s="18">
        <f t="shared" si="0"/>
        <v>330</v>
      </c>
      <c r="S12" s="20">
        <v>1710</v>
      </c>
      <c r="T12" s="777">
        <f t="shared" si="4"/>
        <v>0</v>
      </c>
      <c r="U12" s="786">
        <v>0</v>
      </c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330</v>
      </c>
      <c r="AH12" s="498"/>
      <c r="AI12" s="522"/>
      <c r="AJ12" s="77"/>
      <c r="AK12" s="78"/>
      <c r="AL12" s="188"/>
      <c r="AM12" s="22">
        <f t="shared" si="1"/>
        <v>56820</v>
      </c>
      <c r="AN12" s="102">
        <v>25400</v>
      </c>
      <c r="AO12" s="24">
        <v>0</v>
      </c>
      <c r="AP12" s="25">
        <f t="shared" si="2"/>
        <v>69.107273169545124</v>
      </c>
      <c r="AQ12" s="301">
        <f t="shared" si="3"/>
        <v>25400</v>
      </c>
    </row>
    <row r="13" spans="2:43" ht="26.25" customHeight="1" x14ac:dyDescent="0.2">
      <c r="B13" s="151" t="s">
        <v>46</v>
      </c>
      <c r="C13" s="18">
        <v>19400</v>
      </c>
      <c r="D13" s="18"/>
      <c r="E13" s="18">
        <v>11000</v>
      </c>
      <c r="F13" s="18">
        <v>8920</v>
      </c>
      <c r="G13" s="18">
        <v>7210</v>
      </c>
      <c r="H13" s="18">
        <v>13080</v>
      </c>
      <c r="I13" s="277"/>
      <c r="J13" s="610"/>
      <c r="K13" s="558">
        <v>280</v>
      </c>
      <c r="L13" s="277"/>
      <c r="M13" s="18">
        <v>890</v>
      </c>
      <c r="N13" s="18">
        <v>1160</v>
      </c>
      <c r="O13" s="277"/>
      <c r="P13" s="18">
        <v>7850</v>
      </c>
      <c r="Q13" s="18">
        <v>0</v>
      </c>
      <c r="R13" s="18">
        <f t="shared" si="0"/>
        <v>150</v>
      </c>
      <c r="S13" s="462">
        <v>1220</v>
      </c>
      <c r="T13" s="777">
        <f t="shared" si="4"/>
        <v>0</v>
      </c>
      <c r="U13" s="786">
        <v>0</v>
      </c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150</v>
      </c>
      <c r="AH13" s="498"/>
      <c r="AI13" s="522"/>
      <c r="AJ13" s="77"/>
      <c r="AK13" s="78"/>
      <c r="AL13" s="188"/>
      <c r="AM13" s="22">
        <f t="shared" si="1"/>
        <v>71160</v>
      </c>
      <c r="AN13" s="103">
        <v>25760</v>
      </c>
      <c r="AO13" s="31">
        <v>0</v>
      </c>
      <c r="AP13" s="32">
        <f t="shared" si="2"/>
        <v>73.421378456458939</v>
      </c>
      <c r="AQ13" s="620">
        <f t="shared" si="3"/>
        <v>25760</v>
      </c>
    </row>
    <row r="14" spans="2:43" ht="26.25" customHeight="1" x14ac:dyDescent="0.2">
      <c r="B14" s="152" t="s">
        <v>47</v>
      </c>
      <c r="C14" s="18">
        <v>19200</v>
      </c>
      <c r="D14" s="18"/>
      <c r="E14" s="18">
        <v>5100</v>
      </c>
      <c r="F14" s="18">
        <v>9380</v>
      </c>
      <c r="G14" s="18">
        <v>3020</v>
      </c>
      <c r="H14" s="18">
        <v>6150</v>
      </c>
      <c r="I14" s="277"/>
      <c r="J14" s="610"/>
      <c r="K14" s="558">
        <v>0</v>
      </c>
      <c r="L14" s="277"/>
      <c r="M14" s="18">
        <v>30</v>
      </c>
      <c r="N14" s="18">
        <v>680</v>
      </c>
      <c r="O14" s="277"/>
      <c r="P14" s="18">
        <v>8850</v>
      </c>
      <c r="Q14" s="18">
        <v>0</v>
      </c>
      <c r="R14" s="18">
        <f t="shared" si="0"/>
        <v>70</v>
      </c>
      <c r="S14" s="20">
        <v>180</v>
      </c>
      <c r="T14" s="777">
        <f t="shared" si="4"/>
        <v>65</v>
      </c>
      <c r="U14" s="786">
        <v>0</v>
      </c>
      <c r="V14" s="297"/>
      <c r="W14" s="76"/>
      <c r="X14" s="76">
        <v>65</v>
      </c>
      <c r="Y14" s="76"/>
      <c r="Z14" s="76"/>
      <c r="AA14" s="76"/>
      <c r="AB14" s="76"/>
      <c r="AC14" s="76"/>
      <c r="AD14" s="76"/>
      <c r="AE14" s="511"/>
      <c r="AF14" s="521"/>
      <c r="AG14" s="498">
        <v>70</v>
      </c>
      <c r="AH14" s="498"/>
      <c r="AI14" s="522"/>
      <c r="AJ14" s="77"/>
      <c r="AK14" s="78"/>
      <c r="AL14" s="188"/>
      <c r="AM14" s="22">
        <f t="shared" si="1"/>
        <v>52725</v>
      </c>
      <c r="AN14" s="23">
        <v>23110</v>
      </c>
      <c r="AO14" s="24">
        <v>0</v>
      </c>
      <c r="AP14" s="25">
        <f t="shared" si="2"/>
        <v>69.525944484736598</v>
      </c>
      <c r="AQ14" s="301">
        <f t="shared" si="3"/>
        <v>23110</v>
      </c>
    </row>
    <row r="15" spans="2:43" ht="26.25" customHeight="1" x14ac:dyDescent="0.2">
      <c r="B15" s="151" t="s">
        <v>48</v>
      </c>
      <c r="C15" s="18">
        <v>19910</v>
      </c>
      <c r="D15" s="18"/>
      <c r="E15" s="18">
        <v>8800</v>
      </c>
      <c r="F15" s="18">
        <v>7900</v>
      </c>
      <c r="G15" s="18">
        <v>2750</v>
      </c>
      <c r="H15" s="18">
        <v>11850</v>
      </c>
      <c r="I15" s="277"/>
      <c r="J15" s="610"/>
      <c r="K15" s="558">
        <v>330</v>
      </c>
      <c r="L15" s="608"/>
      <c r="M15" s="18">
        <v>790</v>
      </c>
      <c r="N15" s="18">
        <v>550</v>
      </c>
      <c r="O15" s="608"/>
      <c r="P15" s="18">
        <v>10300</v>
      </c>
      <c r="Q15" s="18">
        <v>300</v>
      </c>
      <c r="R15" s="18">
        <f t="shared" si="0"/>
        <v>350</v>
      </c>
      <c r="S15" s="20">
        <v>1170</v>
      </c>
      <c r="T15" s="777">
        <f t="shared" si="4"/>
        <v>0</v>
      </c>
      <c r="U15" s="786">
        <v>0</v>
      </c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350</v>
      </c>
      <c r="AH15" s="498"/>
      <c r="AI15" s="522"/>
      <c r="AJ15" s="77"/>
      <c r="AK15" s="78"/>
      <c r="AL15" s="188"/>
      <c r="AM15" s="22">
        <f t="shared" si="1"/>
        <v>65000</v>
      </c>
      <c r="AN15" s="23">
        <v>31460</v>
      </c>
      <c r="AO15" s="24">
        <v>0</v>
      </c>
      <c r="AP15" s="25">
        <f t="shared" si="2"/>
        <v>67.385444743935309</v>
      </c>
      <c r="AQ15" s="301">
        <f t="shared" si="3"/>
        <v>31460</v>
      </c>
    </row>
    <row r="16" spans="2:43" ht="26.25" customHeight="1" x14ac:dyDescent="0.2">
      <c r="B16" s="152" t="s">
        <v>49</v>
      </c>
      <c r="C16" s="18">
        <v>14550</v>
      </c>
      <c r="D16" s="18"/>
      <c r="E16" s="18">
        <v>9150</v>
      </c>
      <c r="F16" s="18">
        <v>11900</v>
      </c>
      <c r="G16" s="18">
        <v>8855</v>
      </c>
      <c r="H16" s="18">
        <v>6760</v>
      </c>
      <c r="I16" s="277"/>
      <c r="J16" s="610"/>
      <c r="K16" s="558">
        <v>270</v>
      </c>
      <c r="L16" s="608"/>
      <c r="M16" s="18">
        <v>910</v>
      </c>
      <c r="N16" s="18">
        <v>990</v>
      </c>
      <c r="O16" s="608"/>
      <c r="P16" s="18">
        <v>7960</v>
      </c>
      <c r="Q16" s="18">
        <v>120</v>
      </c>
      <c r="R16" s="18">
        <f t="shared" si="0"/>
        <v>130</v>
      </c>
      <c r="S16" s="20">
        <v>690</v>
      </c>
      <c r="T16" s="777">
        <f t="shared" si="4"/>
        <v>0</v>
      </c>
      <c r="U16" s="786">
        <v>0</v>
      </c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130</v>
      </c>
      <c r="AH16" s="498"/>
      <c r="AI16" s="522"/>
      <c r="AJ16" s="77"/>
      <c r="AK16" s="78"/>
      <c r="AL16" s="188"/>
      <c r="AM16" s="22">
        <f t="shared" si="1"/>
        <v>62285</v>
      </c>
      <c r="AN16" s="23">
        <v>24590</v>
      </c>
      <c r="AO16" s="24">
        <v>0</v>
      </c>
      <c r="AP16" s="25">
        <f t="shared" si="2"/>
        <v>71.69496402877698</v>
      </c>
      <c r="AQ16" s="301">
        <f t="shared" si="3"/>
        <v>24590</v>
      </c>
    </row>
    <row r="17" spans="2:43" ht="26.25" customHeight="1" x14ac:dyDescent="0.2">
      <c r="B17" s="152" t="s">
        <v>50</v>
      </c>
      <c r="C17" s="18">
        <v>19840</v>
      </c>
      <c r="D17" s="18"/>
      <c r="E17" s="18">
        <v>7210</v>
      </c>
      <c r="F17" s="18">
        <v>7350</v>
      </c>
      <c r="G17" s="18">
        <v>4050</v>
      </c>
      <c r="H17" s="18">
        <v>11810</v>
      </c>
      <c r="I17" s="277"/>
      <c r="J17" s="610"/>
      <c r="K17" s="558">
        <v>470</v>
      </c>
      <c r="L17" s="608"/>
      <c r="M17" s="18">
        <v>2000</v>
      </c>
      <c r="N17" s="18">
        <v>800</v>
      </c>
      <c r="O17" s="608"/>
      <c r="P17" s="18">
        <v>8860</v>
      </c>
      <c r="Q17" s="18">
        <v>0</v>
      </c>
      <c r="R17" s="18">
        <f t="shared" si="0"/>
        <v>670</v>
      </c>
      <c r="S17" s="20">
        <v>1480</v>
      </c>
      <c r="T17" s="777">
        <f t="shared" si="4"/>
        <v>37</v>
      </c>
      <c r="U17" s="786">
        <v>0</v>
      </c>
      <c r="V17" s="297"/>
      <c r="W17" s="76"/>
      <c r="X17" s="76">
        <v>37</v>
      </c>
      <c r="Y17" s="76"/>
      <c r="Z17" s="76"/>
      <c r="AA17" s="76"/>
      <c r="AB17" s="76"/>
      <c r="AC17" s="76"/>
      <c r="AD17" s="76"/>
      <c r="AE17" s="511"/>
      <c r="AF17" s="521"/>
      <c r="AG17" s="498">
        <v>670</v>
      </c>
      <c r="AH17" s="498"/>
      <c r="AI17" s="522"/>
      <c r="AJ17" s="77"/>
      <c r="AK17" s="78"/>
      <c r="AL17" s="188"/>
      <c r="AM17" s="22">
        <f t="shared" si="1"/>
        <v>64577</v>
      </c>
      <c r="AN17" s="23">
        <v>22675</v>
      </c>
      <c r="AO17" s="24">
        <v>0</v>
      </c>
      <c r="AP17" s="25">
        <f t="shared" si="2"/>
        <v>74.012057030211338</v>
      </c>
      <c r="AQ17" s="301">
        <f t="shared" si="3"/>
        <v>22675</v>
      </c>
    </row>
    <row r="18" spans="2:43" ht="26.25" customHeight="1" x14ac:dyDescent="0.2">
      <c r="B18" s="151" t="s">
        <v>51</v>
      </c>
      <c r="C18" s="18">
        <v>15660</v>
      </c>
      <c r="D18" s="18"/>
      <c r="E18" s="18">
        <v>5100</v>
      </c>
      <c r="F18" s="18">
        <v>6600</v>
      </c>
      <c r="G18" s="18">
        <v>6720</v>
      </c>
      <c r="H18" s="18">
        <v>6370</v>
      </c>
      <c r="I18" s="277"/>
      <c r="J18" s="610"/>
      <c r="K18" s="558">
        <v>100</v>
      </c>
      <c r="L18" s="608"/>
      <c r="M18" s="18">
        <v>870</v>
      </c>
      <c r="N18" s="18">
        <v>700</v>
      </c>
      <c r="O18" s="608"/>
      <c r="P18" s="18">
        <v>8180</v>
      </c>
      <c r="Q18" s="18">
        <v>100</v>
      </c>
      <c r="R18" s="18">
        <f t="shared" si="0"/>
        <v>460</v>
      </c>
      <c r="S18" s="20">
        <v>1570</v>
      </c>
      <c r="T18" s="777">
        <f t="shared" si="4"/>
        <v>56</v>
      </c>
      <c r="U18" s="786">
        <v>0</v>
      </c>
      <c r="V18" s="297"/>
      <c r="W18" s="76"/>
      <c r="X18" s="76">
        <v>56</v>
      </c>
      <c r="Y18" s="76"/>
      <c r="Z18" s="76"/>
      <c r="AA18" s="76"/>
      <c r="AB18" s="76"/>
      <c r="AC18" s="76"/>
      <c r="AD18" s="76"/>
      <c r="AE18" s="511"/>
      <c r="AF18" s="521"/>
      <c r="AG18" s="498">
        <v>460</v>
      </c>
      <c r="AH18" s="498"/>
      <c r="AI18" s="522"/>
      <c r="AJ18" s="480"/>
      <c r="AK18" s="99"/>
      <c r="AL18" s="204">
        <v>325</v>
      </c>
      <c r="AM18" s="22">
        <f t="shared" si="1"/>
        <v>52811</v>
      </c>
      <c r="AN18" s="23">
        <v>23170</v>
      </c>
      <c r="AO18" s="24">
        <v>0</v>
      </c>
      <c r="AP18" s="25">
        <f t="shared" si="2"/>
        <v>69.505534278306413</v>
      </c>
      <c r="AQ18" s="301">
        <f t="shared" si="3"/>
        <v>23170</v>
      </c>
    </row>
    <row r="19" spans="2:43" ht="26.25" customHeight="1" thickBot="1" x14ac:dyDescent="0.25">
      <c r="B19" s="153" t="s">
        <v>52</v>
      </c>
      <c r="C19" s="79">
        <v>16490</v>
      </c>
      <c r="D19" s="79"/>
      <c r="E19" s="79">
        <v>1500</v>
      </c>
      <c r="F19" s="79">
        <v>7050</v>
      </c>
      <c r="G19" s="79">
        <v>3340</v>
      </c>
      <c r="H19" s="79">
        <v>11390</v>
      </c>
      <c r="I19" s="327"/>
      <c r="J19" s="611"/>
      <c r="K19" s="559">
        <v>140</v>
      </c>
      <c r="L19" s="327"/>
      <c r="M19" s="79">
        <v>1290</v>
      </c>
      <c r="N19" s="79">
        <v>370</v>
      </c>
      <c r="O19" s="327"/>
      <c r="P19" s="79">
        <v>7520</v>
      </c>
      <c r="Q19" s="79">
        <v>120</v>
      </c>
      <c r="R19" s="79">
        <f t="shared" si="0"/>
        <v>460</v>
      </c>
      <c r="S19" s="80">
        <v>1350</v>
      </c>
      <c r="T19" s="782">
        <f>SUM(V19:AE19)</f>
        <v>0</v>
      </c>
      <c r="U19" s="787">
        <v>0</v>
      </c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460</v>
      </c>
      <c r="AH19" s="499"/>
      <c r="AI19" s="552"/>
      <c r="AJ19" s="481"/>
      <c r="AK19" s="192"/>
      <c r="AL19" s="187"/>
      <c r="AM19" s="460">
        <f t="shared" si="1"/>
        <v>51020</v>
      </c>
      <c r="AN19" s="193">
        <v>24000</v>
      </c>
      <c r="AO19" s="194">
        <v>0</v>
      </c>
      <c r="AP19" s="33">
        <f t="shared" si="2"/>
        <v>68.008531058384435</v>
      </c>
      <c r="AQ19" s="323">
        <f t="shared" si="3"/>
        <v>24000</v>
      </c>
    </row>
    <row r="20" spans="2:43" ht="26.25" customHeight="1" thickBot="1" x14ac:dyDescent="0.25">
      <c r="B20" s="179" t="s">
        <v>53</v>
      </c>
      <c r="C20" s="82">
        <f t="shared" ref="C20:AO20" si="5">SUM(C8:C19)</f>
        <v>220500</v>
      </c>
      <c r="D20" s="82">
        <f t="shared" si="5"/>
        <v>0</v>
      </c>
      <c r="E20" s="83">
        <f t="shared" si="5"/>
        <v>69440</v>
      </c>
      <c r="F20" s="83">
        <f t="shared" si="5"/>
        <v>103600</v>
      </c>
      <c r="G20" s="83">
        <f t="shared" si="5"/>
        <v>60275</v>
      </c>
      <c r="H20" s="83">
        <f t="shared" si="5"/>
        <v>110170</v>
      </c>
      <c r="I20" s="195">
        <f t="shared" si="5"/>
        <v>0</v>
      </c>
      <c r="J20" s="83">
        <f>SUM(J8:J19)</f>
        <v>0</v>
      </c>
      <c r="K20" s="328">
        <f t="shared" si="5"/>
        <v>3480</v>
      </c>
      <c r="L20" s="328">
        <f t="shared" si="5"/>
        <v>0</v>
      </c>
      <c r="M20" s="83">
        <f t="shared" si="5"/>
        <v>13400</v>
      </c>
      <c r="N20" s="83">
        <f t="shared" si="5"/>
        <v>6850</v>
      </c>
      <c r="O20" s="328">
        <f t="shared" si="5"/>
        <v>0</v>
      </c>
      <c r="P20" s="83">
        <f t="shared" si="5"/>
        <v>105760</v>
      </c>
      <c r="Q20" s="83">
        <f t="shared" si="5"/>
        <v>960</v>
      </c>
      <c r="R20" s="83">
        <f t="shared" si="5"/>
        <v>4080</v>
      </c>
      <c r="S20" s="84">
        <f>SUM(S8:S19)</f>
        <v>17360</v>
      </c>
      <c r="T20" s="791">
        <f t="shared" si="5"/>
        <v>158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158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>SUM(AF8:AF19)</f>
        <v>0</v>
      </c>
      <c r="AG20" s="196">
        <f t="shared" si="5"/>
        <v>4080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325</v>
      </c>
      <c r="AM20" s="36">
        <f t="shared" si="1"/>
        <v>716358</v>
      </c>
      <c r="AN20" s="198">
        <f t="shared" si="5"/>
        <v>302875</v>
      </c>
      <c r="AO20" s="199">
        <f t="shared" si="5"/>
        <v>0</v>
      </c>
      <c r="AP20" s="37">
        <f t="shared" si="2"/>
        <v>70.284027302883644</v>
      </c>
      <c r="AQ20" s="200">
        <f t="shared" si="3"/>
        <v>302875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ROBASSOMERO.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88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7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Foglio2!D28</f>
        <v>0</v>
      </c>
      <c r="D29" s="340"/>
      <c r="E29" s="215">
        <f>Foglio2!E28</f>
        <v>2909.0370358612031</v>
      </c>
      <c r="F29" s="215">
        <f>Foglio2!F28</f>
        <v>676.80623118624806</v>
      </c>
      <c r="G29" s="329">
        <f>Foglio2!G28</f>
        <v>0</v>
      </c>
      <c r="H29" s="329">
        <f>Foglio2!H28</f>
        <v>284.76090147013866</v>
      </c>
      <c r="I29" s="329">
        <f>Foglio2!I28</f>
        <v>0</v>
      </c>
      <c r="J29" s="277">
        <f>Foglio2!J28</f>
        <v>0</v>
      </c>
      <c r="K29" s="215">
        <f>Foglio2!K28</f>
        <v>403.90371274143621</v>
      </c>
      <c r="L29" s="215">
        <f>Foglio2!L28</f>
        <v>372.24143079165771</v>
      </c>
      <c r="M29" s="215">
        <f>Foglio2!M28</f>
        <v>3355.5830148351274</v>
      </c>
      <c r="N29" s="215">
        <f>Foglio2!N28</f>
        <v>0</v>
      </c>
      <c r="O29" s="215">
        <f>Foglio2!O28</f>
        <v>0</v>
      </c>
      <c r="P29" s="329">
        <f>Foglio2!P28</f>
        <v>0</v>
      </c>
      <c r="Q29" s="329">
        <f>Foglio2!Q28</f>
        <v>0</v>
      </c>
      <c r="R29" s="215">
        <f t="shared" ref="R29:R34" si="6">SUM(AF29:AI29)</f>
        <v>911.48842252333543</v>
      </c>
      <c r="S29" s="619">
        <f>Foglio2!T28</f>
        <v>5574.8334817271398</v>
      </c>
      <c r="T29" s="842">
        <f>SUM(V29:AE29)</f>
        <v>476.46743432469896</v>
      </c>
      <c r="U29" s="437">
        <f>Foglio2!V28</f>
        <v>3270.2785187623635</v>
      </c>
      <c r="V29" s="844">
        <f>Foglio2!W28</f>
        <v>0</v>
      </c>
      <c r="W29" s="489">
        <f>Foglio2!X28</f>
        <v>20.053444021785914</v>
      </c>
      <c r="X29" s="489">
        <f>Foglio2!Y28</f>
        <v>31.656292867442431</v>
      </c>
      <c r="Y29" s="489">
        <f>Foglio2!Z28</f>
        <v>4.4379100109935381</v>
      </c>
      <c r="Z29" s="489">
        <f>Foglio2!AA28</f>
        <v>37.851000363669577</v>
      </c>
      <c r="AA29" s="489">
        <f>Foglio2!AB28</f>
        <v>170.02805115893327</v>
      </c>
      <c r="AB29" s="489">
        <f>Foglio2!AC28</f>
        <v>20.933839125181393</v>
      </c>
      <c r="AC29" s="489">
        <f>Foglio2!AD28</f>
        <v>9.8979567406684481</v>
      </c>
      <c r="AD29" s="489">
        <f>Foglio2!AE28</f>
        <v>53.542396084051596</v>
      </c>
      <c r="AE29" s="845">
        <f>Foglio2!AF28</f>
        <v>128.06654395197276</v>
      </c>
      <c r="AF29" s="434">
        <f>Foglio2!AG28</f>
        <v>284.82079229349893</v>
      </c>
      <c r="AG29" s="215">
        <f>Foglio2!AH28</f>
        <v>430.42536568612763</v>
      </c>
      <c r="AH29" s="215">
        <f>Foglio2!AI28</f>
        <v>189.87387365973703</v>
      </c>
      <c r="AI29" s="619">
        <f>Foglio2!AJ28</f>
        <v>6.3683908839718333</v>
      </c>
      <c r="AJ29" s="606"/>
      <c r="AK29" s="753"/>
      <c r="AL29" s="847"/>
      <c r="AM29" s="55">
        <f t="shared" ref="AM29:AM41" si="7">SUM(C29:S29)+T29+U29+AJ29+AK29+AL29</f>
        <v>18235.400184223348</v>
      </c>
      <c r="AN29" s="222">
        <v>0</v>
      </c>
      <c r="AO29" s="223">
        <v>0</v>
      </c>
      <c r="AP29" s="58">
        <f t="shared" ref="AP29:AP41" si="8">(AM29*100)/(AM29+AQ29)</f>
        <v>100</v>
      </c>
      <c r="AQ29" s="652">
        <f t="shared" ref="AQ29:AQ41" si="9">AN29+AO29</f>
        <v>0</v>
      </c>
    </row>
    <row r="30" spans="2:43" ht="26.25" customHeight="1" x14ac:dyDescent="0.2">
      <c r="B30" s="151" t="s">
        <v>42</v>
      </c>
      <c r="C30" s="340">
        <f t="shared" ref="C30:C35" si="10">C29</f>
        <v>0</v>
      </c>
      <c r="D30" s="340"/>
      <c r="E30" s="434">
        <f t="shared" ref="E30:Q32" si="11">E29</f>
        <v>2909.0370358612031</v>
      </c>
      <c r="F30" s="434">
        <f t="shared" si="11"/>
        <v>676.80623118624806</v>
      </c>
      <c r="G30" s="340">
        <f t="shared" si="11"/>
        <v>0</v>
      </c>
      <c r="H30" s="340">
        <f t="shared" si="11"/>
        <v>284.76090147013866</v>
      </c>
      <c r="I30" s="340">
        <f t="shared" si="11"/>
        <v>0</v>
      </c>
      <c r="J30" s="19">
        <f t="shared" si="11"/>
        <v>0</v>
      </c>
      <c r="K30" s="434">
        <f t="shared" si="11"/>
        <v>403.90371274143621</v>
      </c>
      <c r="L30" s="434">
        <f t="shared" si="11"/>
        <v>372.24143079165771</v>
      </c>
      <c r="M30" s="434">
        <f t="shared" si="11"/>
        <v>3355.5830148351274</v>
      </c>
      <c r="N30" s="434">
        <f t="shared" si="11"/>
        <v>0</v>
      </c>
      <c r="O30" s="434">
        <f t="shared" si="11"/>
        <v>0</v>
      </c>
      <c r="P30" s="340">
        <f t="shared" si="11"/>
        <v>0</v>
      </c>
      <c r="Q30" s="340">
        <f t="shared" si="11"/>
        <v>0</v>
      </c>
      <c r="R30" s="215">
        <f t="shared" si="6"/>
        <v>911.48842252333543</v>
      </c>
      <c r="S30" s="437">
        <f t="shared" ref="S30:AB32" si="12">S29</f>
        <v>5574.8334817271398</v>
      </c>
      <c r="T30" s="842">
        <f t="shared" si="12"/>
        <v>476.46743432469896</v>
      </c>
      <c r="U30" s="437">
        <f t="shared" si="12"/>
        <v>3270.2785187623635</v>
      </c>
      <c r="V30" s="844">
        <f t="shared" si="12"/>
        <v>0</v>
      </c>
      <c r="W30" s="433">
        <f t="shared" si="12"/>
        <v>20.053444021785914</v>
      </c>
      <c r="X30" s="433">
        <f t="shared" si="12"/>
        <v>31.656292867442431</v>
      </c>
      <c r="Y30" s="433">
        <f t="shared" si="12"/>
        <v>4.4379100109935381</v>
      </c>
      <c r="Z30" s="433">
        <f t="shared" si="12"/>
        <v>37.851000363669577</v>
      </c>
      <c r="AA30" s="433">
        <f t="shared" si="12"/>
        <v>170.02805115893327</v>
      </c>
      <c r="AB30" s="433">
        <f t="shared" si="12"/>
        <v>20.933839125181393</v>
      </c>
      <c r="AC30" s="433">
        <f t="shared" ref="AC30:AI30" si="13">AC29</f>
        <v>9.8979567406684481</v>
      </c>
      <c r="AD30" s="433">
        <f t="shared" si="13"/>
        <v>53.542396084051596</v>
      </c>
      <c r="AE30" s="846">
        <f t="shared" si="13"/>
        <v>128.06654395197276</v>
      </c>
      <c r="AF30" s="434">
        <f t="shared" si="13"/>
        <v>284.82079229349893</v>
      </c>
      <c r="AG30" s="434">
        <f t="shared" si="13"/>
        <v>430.42536568612763</v>
      </c>
      <c r="AH30" s="434">
        <f t="shared" si="13"/>
        <v>189.87387365973703</v>
      </c>
      <c r="AI30" s="437">
        <f t="shared" si="13"/>
        <v>6.3683908839718333</v>
      </c>
      <c r="AJ30" s="606"/>
      <c r="AK30" s="753"/>
      <c r="AL30" s="847"/>
      <c r="AM30" s="55">
        <f t="shared" si="7"/>
        <v>18235.400184223348</v>
      </c>
      <c r="AN30" s="56"/>
      <c r="AO30" s="57"/>
      <c r="AP30" s="58">
        <f t="shared" si="8"/>
        <v>100</v>
      </c>
      <c r="AQ30" s="652">
        <f t="shared" si="9"/>
        <v>0</v>
      </c>
    </row>
    <row r="31" spans="2:43" ht="26.25" customHeight="1" x14ac:dyDescent="0.2">
      <c r="B31" s="152" t="s">
        <v>43</v>
      </c>
      <c r="C31" s="340">
        <f t="shared" si="10"/>
        <v>0</v>
      </c>
      <c r="D31" s="340"/>
      <c r="E31" s="434">
        <f t="shared" si="11"/>
        <v>2909.0370358612031</v>
      </c>
      <c r="F31" s="434">
        <f t="shared" si="11"/>
        <v>676.80623118624806</v>
      </c>
      <c r="G31" s="340">
        <f t="shared" si="11"/>
        <v>0</v>
      </c>
      <c r="H31" s="340">
        <f t="shared" si="11"/>
        <v>284.76090147013866</v>
      </c>
      <c r="I31" s="340">
        <f t="shared" si="11"/>
        <v>0</v>
      </c>
      <c r="J31" s="19">
        <f t="shared" si="11"/>
        <v>0</v>
      </c>
      <c r="K31" s="434">
        <f t="shared" si="11"/>
        <v>403.90371274143621</v>
      </c>
      <c r="L31" s="434">
        <f t="shared" si="11"/>
        <v>372.24143079165771</v>
      </c>
      <c r="M31" s="434">
        <f t="shared" si="11"/>
        <v>3355.5830148351274</v>
      </c>
      <c r="N31" s="434">
        <f t="shared" si="11"/>
        <v>0</v>
      </c>
      <c r="O31" s="434">
        <f t="shared" si="11"/>
        <v>0</v>
      </c>
      <c r="P31" s="340">
        <f t="shared" si="11"/>
        <v>0</v>
      </c>
      <c r="Q31" s="340">
        <f t="shared" si="11"/>
        <v>0</v>
      </c>
      <c r="R31" s="215">
        <f t="shared" si="6"/>
        <v>911.48842252333543</v>
      </c>
      <c r="S31" s="437">
        <f t="shared" si="12"/>
        <v>5574.8334817271398</v>
      </c>
      <c r="T31" s="842">
        <f t="shared" si="12"/>
        <v>476.46743432469896</v>
      </c>
      <c r="U31" s="437">
        <f t="shared" si="12"/>
        <v>3270.2785187623635</v>
      </c>
      <c r="V31" s="844">
        <f t="shared" si="12"/>
        <v>0</v>
      </c>
      <c r="W31" s="433">
        <f t="shared" si="12"/>
        <v>20.053444021785914</v>
      </c>
      <c r="X31" s="433">
        <f t="shared" si="12"/>
        <v>31.656292867442431</v>
      </c>
      <c r="Y31" s="433">
        <f t="shared" si="12"/>
        <v>4.4379100109935381</v>
      </c>
      <c r="Z31" s="433">
        <f t="shared" si="12"/>
        <v>37.851000363669577</v>
      </c>
      <c r="AA31" s="433">
        <f t="shared" si="12"/>
        <v>170.02805115893327</v>
      </c>
      <c r="AB31" s="433">
        <f t="shared" si="12"/>
        <v>20.933839125181393</v>
      </c>
      <c r="AC31" s="433">
        <f t="shared" ref="AC31:AI32" si="14">AC30</f>
        <v>9.8979567406684481</v>
      </c>
      <c r="AD31" s="433">
        <f t="shared" si="14"/>
        <v>53.542396084051596</v>
      </c>
      <c r="AE31" s="846">
        <f t="shared" si="14"/>
        <v>128.06654395197276</v>
      </c>
      <c r="AF31" s="434">
        <f t="shared" si="14"/>
        <v>284.82079229349893</v>
      </c>
      <c r="AG31" s="434">
        <f t="shared" si="14"/>
        <v>430.42536568612763</v>
      </c>
      <c r="AH31" s="434">
        <f t="shared" si="14"/>
        <v>189.87387365973703</v>
      </c>
      <c r="AI31" s="437">
        <f t="shared" si="14"/>
        <v>6.3683908839718333</v>
      </c>
      <c r="AJ31" s="606">
        <v>0</v>
      </c>
      <c r="AK31" s="753"/>
      <c r="AL31" s="847"/>
      <c r="AM31" s="55">
        <f t="shared" si="7"/>
        <v>18235.400184223348</v>
      </c>
      <c r="AN31" s="56"/>
      <c r="AO31" s="57"/>
      <c r="AP31" s="58">
        <f t="shared" si="8"/>
        <v>100</v>
      </c>
      <c r="AQ31" s="652">
        <f t="shared" si="9"/>
        <v>0</v>
      </c>
    </row>
    <row r="32" spans="2:43" ht="26.25" customHeight="1" x14ac:dyDescent="0.2">
      <c r="B32" s="152" t="s">
        <v>44</v>
      </c>
      <c r="C32" s="340">
        <f t="shared" si="10"/>
        <v>0</v>
      </c>
      <c r="D32" s="340"/>
      <c r="E32" s="434">
        <f t="shared" si="11"/>
        <v>2909.0370358612031</v>
      </c>
      <c r="F32" s="434">
        <f t="shared" si="11"/>
        <v>676.80623118624806</v>
      </c>
      <c r="G32" s="340">
        <f t="shared" si="11"/>
        <v>0</v>
      </c>
      <c r="H32" s="340">
        <f t="shared" si="11"/>
        <v>284.76090147013866</v>
      </c>
      <c r="I32" s="340">
        <f t="shared" si="11"/>
        <v>0</v>
      </c>
      <c r="J32" s="19">
        <f t="shared" si="11"/>
        <v>0</v>
      </c>
      <c r="K32" s="434">
        <f t="shared" si="11"/>
        <v>403.90371274143621</v>
      </c>
      <c r="L32" s="434">
        <f t="shared" si="11"/>
        <v>372.24143079165771</v>
      </c>
      <c r="M32" s="434">
        <f t="shared" si="11"/>
        <v>3355.5830148351274</v>
      </c>
      <c r="N32" s="434">
        <f t="shared" si="11"/>
        <v>0</v>
      </c>
      <c r="O32" s="434">
        <f t="shared" si="11"/>
        <v>0</v>
      </c>
      <c r="P32" s="340">
        <f t="shared" si="11"/>
        <v>0</v>
      </c>
      <c r="Q32" s="340">
        <f t="shared" si="11"/>
        <v>0</v>
      </c>
      <c r="R32" s="215">
        <f t="shared" si="6"/>
        <v>911.48842252333543</v>
      </c>
      <c r="S32" s="437">
        <f t="shared" si="12"/>
        <v>5574.8334817271398</v>
      </c>
      <c r="T32" s="842">
        <f t="shared" si="12"/>
        <v>476.46743432469896</v>
      </c>
      <c r="U32" s="437">
        <f t="shared" si="12"/>
        <v>3270.2785187623635</v>
      </c>
      <c r="V32" s="844">
        <f t="shared" si="12"/>
        <v>0</v>
      </c>
      <c r="W32" s="433">
        <f t="shared" si="12"/>
        <v>20.053444021785914</v>
      </c>
      <c r="X32" s="433">
        <f t="shared" si="12"/>
        <v>31.656292867442431</v>
      </c>
      <c r="Y32" s="433">
        <f t="shared" si="12"/>
        <v>4.4379100109935381</v>
      </c>
      <c r="Z32" s="433">
        <f t="shared" si="12"/>
        <v>37.851000363669577</v>
      </c>
      <c r="AA32" s="433">
        <f t="shared" si="12"/>
        <v>170.02805115893327</v>
      </c>
      <c r="AB32" s="433">
        <f t="shared" si="12"/>
        <v>20.933839125181393</v>
      </c>
      <c r="AC32" s="433">
        <f t="shared" si="14"/>
        <v>9.8979567406684481</v>
      </c>
      <c r="AD32" s="433">
        <f t="shared" si="14"/>
        <v>53.542396084051596</v>
      </c>
      <c r="AE32" s="846">
        <f t="shared" si="14"/>
        <v>128.06654395197276</v>
      </c>
      <c r="AF32" s="434">
        <f t="shared" si="14"/>
        <v>284.82079229349893</v>
      </c>
      <c r="AG32" s="434">
        <f t="shared" si="14"/>
        <v>430.42536568612763</v>
      </c>
      <c r="AH32" s="434">
        <f t="shared" si="14"/>
        <v>189.87387365973703</v>
      </c>
      <c r="AI32" s="437">
        <f t="shared" si="14"/>
        <v>6.3683908839718333</v>
      </c>
      <c r="AJ32" s="606"/>
      <c r="AK32" s="753"/>
      <c r="AL32" s="847"/>
      <c r="AM32" s="55">
        <f t="shared" si="7"/>
        <v>18235.400184223348</v>
      </c>
      <c r="AN32" s="56"/>
      <c r="AO32" s="57"/>
      <c r="AP32" s="58">
        <f t="shared" si="8"/>
        <v>100</v>
      </c>
      <c r="AQ32" s="652">
        <f t="shared" si="9"/>
        <v>0</v>
      </c>
    </row>
    <row r="33" spans="2:43" ht="26.25" customHeight="1" x14ac:dyDescent="0.2">
      <c r="B33" s="153" t="s">
        <v>45</v>
      </c>
      <c r="C33" s="340">
        <f t="shared" si="10"/>
        <v>0</v>
      </c>
      <c r="D33" s="340"/>
      <c r="E33" s="434">
        <f t="shared" ref="E33:Q33" si="15">E32</f>
        <v>2909.0370358612031</v>
      </c>
      <c r="F33" s="434">
        <f t="shared" si="15"/>
        <v>676.80623118624806</v>
      </c>
      <c r="G33" s="340">
        <f t="shared" si="15"/>
        <v>0</v>
      </c>
      <c r="H33" s="340">
        <f t="shared" si="15"/>
        <v>284.76090147013866</v>
      </c>
      <c r="I33" s="340">
        <f t="shared" si="15"/>
        <v>0</v>
      </c>
      <c r="J33" s="19">
        <f t="shared" si="15"/>
        <v>0</v>
      </c>
      <c r="K33" s="434">
        <f t="shared" si="15"/>
        <v>403.90371274143621</v>
      </c>
      <c r="L33" s="434">
        <f t="shared" si="15"/>
        <v>372.24143079165771</v>
      </c>
      <c r="M33" s="434">
        <f t="shared" si="15"/>
        <v>3355.5830148351274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911.48842252333543</v>
      </c>
      <c r="S33" s="437">
        <f t="shared" ref="S33:AI33" si="16">S32</f>
        <v>5574.8334817271398</v>
      </c>
      <c r="T33" s="842">
        <f t="shared" si="16"/>
        <v>476.46743432469896</v>
      </c>
      <c r="U33" s="437">
        <f t="shared" si="16"/>
        <v>3270.2785187623635</v>
      </c>
      <c r="V33" s="844">
        <f t="shared" si="16"/>
        <v>0</v>
      </c>
      <c r="W33" s="433">
        <f t="shared" si="16"/>
        <v>20.053444021785914</v>
      </c>
      <c r="X33" s="433">
        <f t="shared" si="16"/>
        <v>31.656292867442431</v>
      </c>
      <c r="Y33" s="433">
        <f t="shared" si="16"/>
        <v>4.4379100109935381</v>
      </c>
      <c r="Z33" s="433">
        <f t="shared" si="16"/>
        <v>37.851000363669577</v>
      </c>
      <c r="AA33" s="433">
        <f t="shared" si="16"/>
        <v>170.02805115893327</v>
      </c>
      <c r="AB33" s="433">
        <f t="shared" si="16"/>
        <v>20.933839125181393</v>
      </c>
      <c r="AC33" s="433">
        <f t="shared" si="16"/>
        <v>9.8979567406684481</v>
      </c>
      <c r="AD33" s="433">
        <f t="shared" si="16"/>
        <v>53.542396084051596</v>
      </c>
      <c r="AE33" s="846">
        <f t="shared" si="16"/>
        <v>128.06654395197276</v>
      </c>
      <c r="AF33" s="434">
        <f t="shared" si="16"/>
        <v>284.82079229349893</v>
      </c>
      <c r="AG33" s="434">
        <f t="shared" si="16"/>
        <v>430.42536568612763</v>
      </c>
      <c r="AH33" s="434">
        <f t="shared" si="16"/>
        <v>189.87387365973703</v>
      </c>
      <c r="AI33" s="437">
        <f t="shared" si="16"/>
        <v>6.3683908839718333</v>
      </c>
      <c r="AJ33" s="606"/>
      <c r="AK33" s="753"/>
      <c r="AL33" s="847"/>
      <c r="AM33" s="55">
        <f t="shared" si="7"/>
        <v>18235.400184223348</v>
      </c>
      <c r="AN33" s="56"/>
      <c r="AO33" s="57"/>
      <c r="AP33" s="58">
        <f t="shared" si="8"/>
        <v>100</v>
      </c>
      <c r="AQ33" s="652">
        <f t="shared" si="9"/>
        <v>0</v>
      </c>
    </row>
    <row r="34" spans="2:43" ht="26.25" customHeight="1" x14ac:dyDescent="0.2">
      <c r="B34" s="151" t="s">
        <v>46</v>
      </c>
      <c r="C34" s="340">
        <f t="shared" si="10"/>
        <v>0</v>
      </c>
      <c r="D34" s="340"/>
      <c r="E34" s="434">
        <f t="shared" ref="E34:Q38" si="17">E33</f>
        <v>2909.0370358612031</v>
      </c>
      <c r="F34" s="434">
        <f t="shared" si="17"/>
        <v>676.80623118624806</v>
      </c>
      <c r="G34" s="340">
        <f t="shared" si="17"/>
        <v>0</v>
      </c>
      <c r="H34" s="340">
        <f t="shared" si="17"/>
        <v>284.76090147013866</v>
      </c>
      <c r="I34" s="340">
        <f t="shared" si="17"/>
        <v>0</v>
      </c>
      <c r="J34" s="19">
        <f t="shared" si="17"/>
        <v>0</v>
      </c>
      <c r="K34" s="434">
        <f t="shared" si="17"/>
        <v>403.90371274143621</v>
      </c>
      <c r="L34" s="434">
        <f t="shared" si="17"/>
        <v>372.24143079165771</v>
      </c>
      <c r="M34" s="434">
        <f t="shared" si="17"/>
        <v>3355.5830148351274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911.48842252333543</v>
      </c>
      <c r="S34" s="437">
        <f t="shared" ref="S34:AI38" si="18">S33</f>
        <v>5574.8334817271398</v>
      </c>
      <c r="T34" s="842">
        <f t="shared" si="18"/>
        <v>476.46743432469896</v>
      </c>
      <c r="U34" s="437">
        <f t="shared" si="18"/>
        <v>3270.2785187623635</v>
      </c>
      <c r="V34" s="844">
        <f t="shared" si="18"/>
        <v>0</v>
      </c>
      <c r="W34" s="433">
        <f t="shared" si="18"/>
        <v>20.053444021785914</v>
      </c>
      <c r="X34" s="433">
        <f t="shared" si="18"/>
        <v>31.656292867442431</v>
      </c>
      <c r="Y34" s="433">
        <f t="shared" si="18"/>
        <v>4.4379100109935381</v>
      </c>
      <c r="Z34" s="433">
        <f t="shared" si="18"/>
        <v>37.851000363669577</v>
      </c>
      <c r="AA34" s="433">
        <f t="shared" si="18"/>
        <v>170.02805115893327</v>
      </c>
      <c r="AB34" s="433">
        <f t="shared" si="18"/>
        <v>20.933839125181393</v>
      </c>
      <c r="AC34" s="433">
        <f t="shared" si="18"/>
        <v>9.8979567406684481</v>
      </c>
      <c r="AD34" s="433">
        <f t="shared" si="18"/>
        <v>53.542396084051596</v>
      </c>
      <c r="AE34" s="846">
        <f t="shared" si="18"/>
        <v>128.06654395197276</v>
      </c>
      <c r="AF34" s="434">
        <f t="shared" si="18"/>
        <v>284.82079229349893</v>
      </c>
      <c r="AG34" s="434">
        <f t="shared" si="18"/>
        <v>430.42536568612763</v>
      </c>
      <c r="AH34" s="434">
        <f t="shared" si="18"/>
        <v>189.87387365973703</v>
      </c>
      <c r="AI34" s="437">
        <f t="shared" si="18"/>
        <v>6.3683908839718333</v>
      </c>
      <c r="AJ34" s="606"/>
      <c r="AK34" s="753"/>
      <c r="AL34" s="847"/>
      <c r="AM34" s="55">
        <f t="shared" si="7"/>
        <v>18235.400184223348</v>
      </c>
      <c r="AN34" s="61"/>
      <c r="AO34" s="62"/>
      <c r="AP34" s="63">
        <f t="shared" si="8"/>
        <v>100</v>
      </c>
      <c r="AQ34" s="653">
        <f t="shared" si="9"/>
        <v>0</v>
      </c>
    </row>
    <row r="35" spans="2:43" ht="26.25" customHeight="1" x14ac:dyDescent="0.2">
      <c r="B35" s="152" t="s">
        <v>47</v>
      </c>
      <c r="C35" s="340">
        <f t="shared" si="10"/>
        <v>0</v>
      </c>
      <c r="D35" s="340"/>
      <c r="E35" s="434">
        <f t="shared" si="17"/>
        <v>2909.0370358612031</v>
      </c>
      <c r="F35" s="434">
        <f t="shared" si="17"/>
        <v>676.80623118624806</v>
      </c>
      <c r="G35" s="340">
        <f t="shared" si="17"/>
        <v>0</v>
      </c>
      <c r="H35" s="340">
        <f t="shared" si="17"/>
        <v>284.76090147013866</v>
      </c>
      <c r="I35" s="340">
        <f t="shared" si="17"/>
        <v>0</v>
      </c>
      <c r="J35" s="19">
        <f t="shared" si="17"/>
        <v>0</v>
      </c>
      <c r="K35" s="434">
        <f t="shared" si="17"/>
        <v>403.90371274143621</v>
      </c>
      <c r="L35" s="434">
        <f t="shared" si="17"/>
        <v>372.24143079165771</v>
      </c>
      <c r="M35" s="434">
        <f t="shared" si="17"/>
        <v>3355.5830148351274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911.48842252333543</v>
      </c>
      <c r="S35" s="437">
        <f t="shared" si="18"/>
        <v>5574.8334817271398</v>
      </c>
      <c r="T35" s="842">
        <f t="shared" si="18"/>
        <v>476.46743432469896</v>
      </c>
      <c r="U35" s="437">
        <f t="shared" si="18"/>
        <v>3270.2785187623635</v>
      </c>
      <c r="V35" s="844">
        <f t="shared" si="18"/>
        <v>0</v>
      </c>
      <c r="W35" s="433">
        <f t="shared" si="18"/>
        <v>20.053444021785914</v>
      </c>
      <c r="X35" s="433">
        <f t="shared" si="18"/>
        <v>31.656292867442431</v>
      </c>
      <c r="Y35" s="433">
        <f t="shared" si="18"/>
        <v>4.4379100109935381</v>
      </c>
      <c r="Z35" s="433">
        <f t="shared" si="18"/>
        <v>37.851000363669577</v>
      </c>
      <c r="AA35" s="433">
        <f t="shared" si="18"/>
        <v>170.02805115893327</v>
      </c>
      <c r="AB35" s="433">
        <f t="shared" si="18"/>
        <v>20.933839125181393</v>
      </c>
      <c r="AC35" s="433">
        <f t="shared" si="18"/>
        <v>9.8979567406684481</v>
      </c>
      <c r="AD35" s="433">
        <f t="shared" si="18"/>
        <v>53.542396084051596</v>
      </c>
      <c r="AE35" s="846">
        <f t="shared" si="18"/>
        <v>128.06654395197276</v>
      </c>
      <c r="AF35" s="434">
        <f t="shared" si="18"/>
        <v>284.82079229349893</v>
      </c>
      <c r="AG35" s="434">
        <f t="shared" si="18"/>
        <v>430.42536568612763</v>
      </c>
      <c r="AH35" s="434">
        <f t="shared" si="18"/>
        <v>189.87387365973703</v>
      </c>
      <c r="AI35" s="437">
        <f t="shared" si="18"/>
        <v>6.3683908839718333</v>
      </c>
      <c r="AJ35" s="606"/>
      <c r="AK35" s="753"/>
      <c r="AL35" s="847"/>
      <c r="AM35" s="55">
        <f t="shared" si="7"/>
        <v>18235.400184223348</v>
      </c>
      <c r="AN35" s="56"/>
      <c r="AO35" s="57"/>
      <c r="AP35" s="58">
        <f t="shared" si="8"/>
        <v>100</v>
      </c>
      <c r="AQ35" s="652">
        <f t="shared" si="9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2909.0370358612031</v>
      </c>
      <c r="F36" s="434">
        <f t="shared" si="17"/>
        <v>676.80623118624806</v>
      </c>
      <c r="G36" s="340">
        <f t="shared" si="17"/>
        <v>0</v>
      </c>
      <c r="H36" s="340">
        <f t="shared" si="17"/>
        <v>284.76090147013866</v>
      </c>
      <c r="I36" s="340">
        <f t="shared" si="17"/>
        <v>0</v>
      </c>
      <c r="J36" s="19">
        <f t="shared" si="17"/>
        <v>0</v>
      </c>
      <c r="K36" s="434">
        <f t="shared" si="17"/>
        <v>403.90371274143621</v>
      </c>
      <c r="L36" s="434">
        <f t="shared" si="17"/>
        <v>372.24143079165771</v>
      </c>
      <c r="M36" s="434">
        <f t="shared" si="17"/>
        <v>3355.5830148351274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911.48842252333543</v>
      </c>
      <c r="S36" s="437">
        <f t="shared" si="18"/>
        <v>5574.8334817271398</v>
      </c>
      <c r="T36" s="842">
        <f t="shared" si="18"/>
        <v>476.46743432469896</v>
      </c>
      <c r="U36" s="437">
        <f t="shared" si="18"/>
        <v>3270.2785187623635</v>
      </c>
      <c r="V36" s="844">
        <f t="shared" si="18"/>
        <v>0</v>
      </c>
      <c r="W36" s="433">
        <f t="shared" si="18"/>
        <v>20.053444021785914</v>
      </c>
      <c r="X36" s="433">
        <f t="shared" si="18"/>
        <v>31.656292867442431</v>
      </c>
      <c r="Y36" s="433">
        <f t="shared" si="18"/>
        <v>4.4379100109935381</v>
      </c>
      <c r="Z36" s="433">
        <f t="shared" si="18"/>
        <v>37.851000363669577</v>
      </c>
      <c r="AA36" s="433">
        <f t="shared" si="18"/>
        <v>170.02805115893327</v>
      </c>
      <c r="AB36" s="433">
        <f t="shared" si="18"/>
        <v>20.933839125181393</v>
      </c>
      <c r="AC36" s="433">
        <f t="shared" si="18"/>
        <v>9.8979567406684481</v>
      </c>
      <c r="AD36" s="433">
        <f t="shared" si="18"/>
        <v>53.542396084051596</v>
      </c>
      <c r="AE36" s="846">
        <f t="shared" si="18"/>
        <v>128.06654395197276</v>
      </c>
      <c r="AF36" s="434">
        <f t="shared" si="18"/>
        <v>284.82079229349893</v>
      </c>
      <c r="AG36" s="434">
        <f t="shared" si="18"/>
        <v>430.42536568612763</v>
      </c>
      <c r="AH36" s="434">
        <f t="shared" si="18"/>
        <v>189.87387365973703</v>
      </c>
      <c r="AI36" s="437">
        <f t="shared" si="18"/>
        <v>6.3683908839718333</v>
      </c>
      <c r="AJ36" s="606"/>
      <c r="AK36" s="753"/>
      <c r="AL36" s="847"/>
      <c r="AM36" s="55">
        <f t="shared" si="7"/>
        <v>18235.400184223348</v>
      </c>
      <c r="AN36" s="56"/>
      <c r="AO36" s="57"/>
      <c r="AP36" s="58">
        <f>(AM36*100)/(AM36+AQ36)</f>
        <v>100</v>
      </c>
      <c r="AQ36" s="652">
        <f t="shared" si="9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2909.0370358612031</v>
      </c>
      <c r="F37" s="434">
        <f t="shared" si="17"/>
        <v>676.80623118624806</v>
      </c>
      <c r="G37" s="340">
        <f t="shared" si="17"/>
        <v>0</v>
      </c>
      <c r="H37" s="340">
        <f t="shared" si="17"/>
        <v>284.76090147013866</v>
      </c>
      <c r="I37" s="340">
        <f t="shared" si="17"/>
        <v>0</v>
      </c>
      <c r="J37" s="19">
        <f t="shared" si="17"/>
        <v>0</v>
      </c>
      <c r="K37" s="434">
        <f t="shared" si="17"/>
        <v>403.90371274143621</v>
      </c>
      <c r="L37" s="434">
        <f t="shared" si="17"/>
        <v>372.24143079165771</v>
      </c>
      <c r="M37" s="434">
        <f t="shared" si="17"/>
        <v>3355.5830148351274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911.48842252333543</v>
      </c>
      <c r="S37" s="437">
        <f t="shared" si="18"/>
        <v>5574.8334817271398</v>
      </c>
      <c r="T37" s="842">
        <f t="shared" si="18"/>
        <v>476.46743432469896</v>
      </c>
      <c r="U37" s="437">
        <f t="shared" si="18"/>
        <v>3270.2785187623635</v>
      </c>
      <c r="V37" s="844">
        <f t="shared" si="18"/>
        <v>0</v>
      </c>
      <c r="W37" s="433">
        <f t="shared" si="18"/>
        <v>20.053444021785914</v>
      </c>
      <c r="X37" s="433">
        <f t="shared" si="18"/>
        <v>31.656292867442431</v>
      </c>
      <c r="Y37" s="433">
        <f t="shared" si="18"/>
        <v>4.4379100109935381</v>
      </c>
      <c r="Z37" s="433">
        <f t="shared" si="18"/>
        <v>37.851000363669577</v>
      </c>
      <c r="AA37" s="433">
        <f t="shared" si="18"/>
        <v>170.02805115893327</v>
      </c>
      <c r="AB37" s="433">
        <f t="shared" si="18"/>
        <v>20.933839125181393</v>
      </c>
      <c r="AC37" s="433">
        <f t="shared" si="18"/>
        <v>9.8979567406684481</v>
      </c>
      <c r="AD37" s="433">
        <f t="shared" si="18"/>
        <v>53.542396084051596</v>
      </c>
      <c r="AE37" s="846">
        <f t="shared" si="18"/>
        <v>128.06654395197276</v>
      </c>
      <c r="AF37" s="434">
        <f t="shared" si="18"/>
        <v>284.82079229349893</v>
      </c>
      <c r="AG37" s="434">
        <f t="shared" si="18"/>
        <v>430.42536568612763</v>
      </c>
      <c r="AH37" s="434">
        <f t="shared" si="18"/>
        <v>189.87387365973703</v>
      </c>
      <c r="AI37" s="437">
        <f t="shared" si="18"/>
        <v>6.3683908839718333</v>
      </c>
      <c r="AJ37" s="606"/>
      <c r="AK37" s="753"/>
      <c r="AL37" s="847"/>
      <c r="AM37" s="55">
        <f t="shared" si="7"/>
        <v>18235.400184223348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2909.0370358612031</v>
      </c>
      <c r="F38" s="434">
        <f t="shared" si="17"/>
        <v>676.80623118624806</v>
      </c>
      <c r="G38" s="340">
        <f t="shared" si="17"/>
        <v>0</v>
      </c>
      <c r="H38" s="340">
        <f t="shared" si="17"/>
        <v>284.76090147013866</v>
      </c>
      <c r="I38" s="340">
        <f t="shared" si="17"/>
        <v>0</v>
      </c>
      <c r="J38" s="19">
        <f t="shared" si="17"/>
        <v>0</v>
      </c>
      <c r="K38" s="434">
        <f t="shared" si="17"/>
        <v>403.90371274143621</v>
      </c>
      <c r="L38" s="434">
        <f t="shared" si="17"/>
        <v>372.24143079165771</v>
      </c>
      <c r="M38" s="434">
        <f t="shared" si="17"/>
        <v>3355.5830148351274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911.48842252333543</v>
      </c>
      <c r="S38" s="437">
        <f t="shared" si="18"/>
        <v>5574.8334817271398</v>
      </c>
      <c r="T38" s="842">
        <f t="shared" si="18"/>
        <v>476.46743432469896</v>
      </c>
      <c r="U38" s="437">
        <f t="shared" si="18"/>
        <v>3270.2785187623635</v>
      </c>
      <c r="V38" s="844">
        <f t="shared" si="18"/>
        <v>0</v>
      </c>
      <c r="W38" s="433">
        <f t="shared" si="18"/>
        <v>20.053444021785914</v>
      </c>
      <c r="X38" s="433">
        <f t="shared" si="18"/>
        <v>31.656292867442431</v>
      </c>
      <c r="Y38" s="433">
        <f t="shared" si="18"/>
        <v>4.4379100109935381</v>
      </c>
      <c r="Z38" s="433">
        <f t="shared" si="18"/>
        <v>37.851000363669577</v>
      </c>
      <c r="AA38" s="433">
        <f t="shared" si="18"/>
        <v>170.02805115893327</v>
      </c>
      <c r="AB38" s="433">
        <f t="shared" si="18"/>
        <v>20.933839125181393</v>
      </c>
      <c r="AC38" s="433">
        <f t="shared" si="18"/>
        <v>9.8979567406684481</v>
      </c>
      <c r="AD38" s="433">
        <f t="shared" si="18"/>
        <v>53.542396084051596</v>
      </c>
      <c r="AE38" s="846">
        <f t="shared" si="18"/>
        <v>128.06654395197276</v>
      </c>
      <c r="AF38" s="434">
        <f t="shared" si="18"/>
        <v>284.82079229349893</v>
      </c>
      <c r="AG38" s="434">
        <f t="shared" si="18"/>
        <v>430.42536568612763</v>
      </c>
      <c r="AH38" s="434">
        <f t="shared" si="18"/>
        <v>189.87387365973703</v>
      </c>
      <c r="AI38" s="437">
        <f t="shared" si="18"/>
        <v>6.3683908839718333</v>
      </c>
      <c r="AJ38" s="606"/>
      <c r="AK38" s="753"/>
      <c r="AL38" s="847"/>
      <c r="AM38" s="55">
        <f t="shared" si="7"/>
        <v>18235.400184223348</v>
      </c>
      <c r="AN38" s="56"/>
      <c r="AO38" s="57"/>
      <c r="AP38" s="58">
        <f t="shared" si="8"/>
        <v>100</v>
      </c>
      <c r="AQ38" s="652">
        <f t="shared" si="9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0">E38</f>
        <v>2909.0370358612031</v>
      </c>
      <c r="F39" s="434">
        <f t="shared" si="20"/>
        <v>676.80623118624806</v>
      </c>
      <c r="G39" s="340">
        <f t="shared" si="20"/>
        <v>0</v>
      </c>
      <c r="H39" s="340">
        <f t="shared" si="20"/>
        <v>284.76090147013866</v>
      </c>
      <c r="I39" s="340">
        <f t="shared" si="20"/>
        <v>0</v>
      </c>
      <c r="J39" s="19">
        <f t="shared" si="20"/>
        <v>0</v>
      </c>
      <c r="K39" s="434">
        <f t="shared" si="20"/>
        <v>403.90371274143621</v>
      </c>
      <c r="L39" s="434">
        <f t="shared" si="20"/>
        <v>372.24143079165771</v>
      </c>
      <c r="M39" s="434">
        <f t="shared" si="20"/>
        <v>3355.5830148351274</v>
      </c>
      <c r="N39" s="434">
        <f t="shared" si="20"/>
        <v>0</v>
      </c>
      <c r="O39" s="434">
        <f t="shared" si="20"/>
        <v>0</v>
      </c>
      <c r="P39" s="340">
        <f t="shared" si="20"/>
        <v>0</v>
      </c>
      <c r="Q39" s="340">
        <f t="shared" si="20"/>
        <v>0</v>
      </c>
      <c r="R39" s="215">
        <f t="shared" si="19"/>
        <v>911.48842252333543</v>
      </c>
      <c r="S39" s="437">
        <f t="shared" ref="S39:AI39" si="21">S38</f>
        <v>5574.8334817271398</v>
      </c>
      <c r="T39" s="842">
        <f t="shared" si="21"/>
        <v>476.46743432469896</v>
      </c>
      <c r="U39" s="437">
        <f t="shared" si="21"/>
        <v>3270.2785187623635</v>
      </c>
      <c r="V39" s="844">
        <f t="shared" si="21"/>
        <v>0</v>
      </c>
      <c r="W39" s="433">
        <f t="shared" si="21"/>
        <v>20.053444021785914</v>
      </c>
      <c r="X39" s="433">
        <f t="shared" si="21"/>
        <v>31.656292867442431</v>
      </c>
      <c r="Y39" s="433">
        <f t="shared" si="21"/>
        <v>4.4379100109935381</v>
      </c>
      <c r="Z39" s="433">
        <f t="shared" si="21"/>
        <v>37.851000363669577</v>
      </c>
      <c r="AA39" s="433">
        <f t="shared" si="21"/>
        <v>170.02805115893327</v>
      </c>
      <c r="AB39" s="433">
        <f t="shared" si="21"/>
        <v>20.933839125181393</v>
      </c>
      <c r="AC39" s="433">
        <f t="shared" si="21"/>
        <v>9.8979567406684481</v>
      </c>
      <c r="AD39" s="433">
        <f t="shared" si="21"/>
        <v>53.542396084051596</v>
      </c>
      <c r="AE39" s="846">
        <f t="shared" si="21"/>
        <v>128.06654395197276</v>
      </c>
      <c r="AF39" s="434">
        <f t="shared" si="21"/>
        <v>284.82079229349893</v>
      </c>
      <c r="AG39" s="434">
        <f t="shared" si="21"/>
        <v>430.42536568612763</v>
      </c>
      <c r="AH39" s="434">
        <f t="shared" si="21"/>
        <v>189.87387365973703</v>
      </c>
      <c r="AI39" s="437">
        <f t="shared" si="21"/>
        <v>6.3683908839718333</v>
      </c>
      <c r="AJ39" s="606"/>
      <c r="AK39" s="753"/>
      <c r="AL39" s="847"/>
      <c r="AM39" s="55">
        <f t="shared" si="7"/>
        <v>18235.400184223348</v>
      </c>
      <c r="AN39" s="56"/>
      <c r="AO39" s="57"/>
      <c r="AP39" s="58">
        <f t="shared" si="8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2">E39</f>
        <v>2909.0370358612031</v>
      </c>
      <c r="F40" s="434">
        <f t="shared" si="22"/>
        <v>676.80623118624806</v>
      </c>
      <c r="G40" s="340">
        <f t="shared" si="22"/>
        <v>0</v>
      </c>
      <c r="H40" s="340">
        <f t="shared" si="22"/>
        <v>284.76090147013866</v>
      </c>
      <c r="I40" s="340">
        <f t="shared" si="22"/>
        <v>0</v>
      </c>
      <c r="J40" s="19">
        <f t="shared" si="22"/>
        <v>0</v>
      </c>
      <c r="K40" s="434">
        <f t="shared" si="22"/>
        <v>403.90371274143621</v>
      </c>
      <c r="L40" s="434">
        <f t="shared" si="22"/>
        <v>372.24143079165771</v>
      </c>
      <c r="M40" s="434">
        <f t="shared" si="22"/>
        <v>3355.5830148351274</v>
      </c>
      <c r="N40" s="434">
        <f t="shared" si="22"/>
        <v>0</v>
      </c>
      <c r="O40" s="434">
        <f t="shared" si="22"/>
        <v>0</v>
      </c>
      <c r="P40" s="340">
        <f t="shared" si="22"/>
        <v>0</v>
      </c>
      <c r="Q40" s="340">
        <f t="shared" si="22"/>
        <v>0</v>
      </c>
      <c r="R40" s="215">
        <f t="shared" si="19"/>
        <v>911.48842252333543</v>
      </c>
      <c r="S40" s="437">
        <f t="shared" ref="S40:AI40" si="23">S39</f>
        <v>5574.8334817271398</v>
      </c>
      <c r="T40" s="842">
        <f t="shared" si="23"/>
        <v>476.46743432469896</v>
      </c>
      <c r="U40" s="437">
        <f t="shared" si="23"/>
        <v>3270.2785187623635</v>
      </c>
      <c r="V40" s="844">
        <f t="shared" si="23"/>
        <v>0</v>
      </c>
      <c r="W40" s="433">
        <f t="shared" si="23"/>
        <v>20.053444021785914</v>
      </c>
      <c r="X40" s="433">
        <f t="shared" si="23"/>
        <v>31.656292867442431</v>
      </c>
      <c r="Y40" s="433">
        <f t="shared" si="23"/>
        <v>4.4379100109935381</v>
      </c>
      <c r="Z40" s="433">
        <f t="shared" si="23"/>
        <v>37.851000363669577</v>
      </c>
      <c r="AA40" s="433">
        <f t="shared" si="23"/>
        <v>170.02805115893327</v>
      </c>
      <c r="AB40" s="433">
        <f t="shared" si="23"/>
        <v>20.933839125181393</v>
      </c>
      <c r="AC40" s="433">
        <f t="shared" si="23"/>
        <v>9.8979567406684481</v>
      </c>
      <c r="AD40" s="433">
        <f t="shared" si="23"/>
        <v>53.542396084051596</v>
      </c>
      <c r="AE40" s="846">
        <f t="shared" si="23"/>
        <v>128.06654395197276</v>
      </c>
      <c r="AF40" s="434">
        <f t="shared" si="23"/>
        <v>284.82079229349893</v>
      </c>
      <c r="AG40" s="434">
        <f t="shared" si="23"/>
        <v>430.42536568612763</v>
      </c>
      <c r="AH40" s="434">
        <f t="shared" si="23"/>
        <v>189.87387365973703</v>
      </c>
      <c r="AI40" s="437">
        <f t="shared" si="23"/>
        <v>6.3683908839718333</v>
      </c>
      <c r="AJ40" s="606"/>
      <c r="AK40" s="753"/>
      <c r="AL40" s="847"/>
      <c r="AM40" s="55">
        <f t="shared" si="7"/>
        <v>18235.400184223348</v>
      </c>
      <c r="AN40" s="112"/>
      <c r="AO40" s="113"/>
      <c r="AP40" s="65">
        <f t="shared" si="8"/>
        <v>100</v>
      </c>
      <c r="AQ40" s="654">
        <f t="shared" si="9"/>
        <v>0</v>
      </c>
    </row>
    <row r="41" spans="2:43" ht="26.25" customHeight="1" thickBot="1" x14ac:dyDescent="0.25">
      <c r="B41" s="265" t="s">
        <v>53</v>
      </c>
      <c r="C41" s="903">
        <f t="shared" ref="C41:AL41" si="24">SUM(C29:C40)</f>
        <v>0</v>
      </c>
      <c r="D41" s="903">
        <f t="shared" si="24"/>
        <v>0</v>
      </c>
      <c r="E41" s="115">
        <f t="shared" si="24"/>
        <v>34908.444430334428</v>
      </c>
      <c r="F41" s="115">
        <f t="shared" si="24"/>
        <v>8121.6747742349753</v>
      </c>
      <c r="G41" s="435">
        <f t="shared" si="24"/>
        <v>0</v>
      </c>
      <c r="H41" s="191">
        <f t="shared" si="24"/>
        <v>3417.1308176416646</v>
      </c>
      <c r="I41" s="191">
        <f t="shared" si="24"/>
        <v>0</v>
      </c>
      <c r="J41" s="195">
        <f>SUM(J29:J40)</f>
        <v>0</v>
      </c>
      <c r="K41" s="115">
        <f t="shared" si="24"/>
        <v>4846.8445528972343</v>
      </c>
      <c r="L41" s="115">
        <f t="shared" si="24"/>
        <v>4466.8971694998936</v>
      </c>
      <c r="M41" s="115">
        <f t="shared" si="24"/>
        <v>40266.996178021538</v>
      </c>
      <c r="N41" s="115">
        <f t="shared" si="24"/>
        <v>0</v>
      </c>
      <c r="O41" s="115">
        <f t="shared" si="24"/>
        <v>0</v>
      </c>
      <c r="P41" s="191">
        <f t="shared" si="24"/>
        <v>0</v>
      </c>
      <c r="Q41" s="191">
        <f t="shared" si="24"/>
        <v>0</v>
      </c>
      <c r="R41" s="115">
        <f t="shared" si="24"/>
        <v>10937.861070280029</v>
      </c>
      <c r="S41" s="118">
        <f t="shared" si="24"/>
        <v>66898.001780725681</v>
      </c>
      <c r="T41" s="843">
        <f>SUM(T29:T40)</f>
        <v>5717.609211896387</v>
      </c>
      <c r="U41" s="841">
        <f t="shared" si="24"/>
        <v>39243.342225148364</v>
      </c>
      <c r="V41" s="706">
        <f t="shared" si="24"/>
        <v>0</v>
      </c>
      <c r="W41" s="119">
        <f t="shared" si="24"/>
        <v>240.64132826143091</v>
      </c>
      <c r="X41" s="119">
        <f t="shared" si="24"/>
        <v>379.87551440930906</v>
      </c>
      <c r="Y41" s="119">
        <f t="shared" si="24"/>
        <v>53.254920131922468</v>
      </c>
      <c r="Z41" s="119">
        <f t="shared" si="24"/>
        <v>454.21200436403495</v>
      </c>
      <c r="AA41" s="119">
        <f t="shared" si="24"/>
        <v>2040.3366139071993</v>
      </c>
      <c r="AB41" s="119">
        <f t="shared" si="24"/>
        <v>251.20606950217677</v>
      </c>
      <c r="AC41" s="119">
        <f t="shared" si="24"/>
        <v>118.77548088802138</v>
      </c>
      <c r="AD41" s="119">
        <f t="shared" si="24"/>
        <v>642.50875300861901</v>
      </c>
      <c r="AE41" s="121">
        <f t="shared" si="24"/>
        <v>1536.7985274236732</v>
      </c>
      <c r="AF41" s="183">
        <f t="shared" si="24"/>
        <v>3417.8495075219871</v>
      </c>
      <c r="AG41" s="120">
        <f t="shared" si="24"/>
        <v>5165.1043882335298</v>
      </c>
      <c r="AH41" s="120">
        <f t="shared" si="24"/>
        <v>2278.4864839168445</v>
      </c>
      <c r="AI41" s="183">
        <f t="shared" si="24"/>
        <v>76.420690607661996</v>
      </c>
      <c r="AJ41" s="655">
        <f t="shared" si="24"/>
        <v>0</v>
      </c>
      <c r="AK41" s="119">
        <f t="shared" si="24"/>
        <v>0</v>
      </c>
      <c r="AL41" s="848">
        <f t="shared" si="24"/>
        <v>0</v>
      </c>
      <c r="AM41" s="67">
        <f t="shared" si="7"/>
        <v>218824.80221068021</v>
      </c>
      <c r="AN41" s="122">
        <f>SUM(AN29:AN40)</f>
        <v>0</v>
      </c>
      <c r="AO41" s="123">
        <f>SUM(AO29:AO40)</f>
        <v>0</v>
      </c>
      <c r="AP41" s="68">
        <f t="shared" si="8"/>
        <v>100</v>
      </c>
      <c r="AQ41" s="124">
        <f t="shared" si="9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ROBASSOMERO.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88</v>
      </c>
      <c r="C48" s="155" t="s">
        <v>4</v>
      </c>
      <c r="D48" s="7" t="s">
        <v>176</v>
      </c>
      <c r="E48" s="156" t="s">
        <v>5</v>
      </c>
      <c r="F48" s="157" t="s">
        <v>6</v>
      </c>
      <c r="G48" s="158" t="s">
        <v>7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134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8.5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5">(AM50*100)/(AM50+AQ50)</f>
        <v>#DIV/0!</v>
      </c>
      <c r="AQ50" s="59">
        <f t="shared" ref="AQ50:AQ57" si="26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7">SUM(AF51:AI51)</f>
        <v>0</v>
      </c>
      <c r="S51" s="220"/>
      <c r="T51" s="315">
        <f t="shared" ref="T51:T61" si="28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2" si="29">SUM(C51:U51)</f>
        <v>0</v>
      </c>
      <c r="AN51" s="56"/>
      <c r="AO51" s="57"/>
      <c r="AP51" s="58" t="e">
        <f t="shared" si="25"/>
        <v>#DIV/0!</v>
      </c>
      <c r="AQ51" s="59">
        <f t="shared" si="26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7"/>
        <v>0</v>
      </c>
      <c r="S52" s="220"/>
      <c r="T52" s="315">
        <f t="shared" si="28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29"/>
        <v>0</v>
      </c>
      <c r="AN52" s="56"/>
      <c r="AO52" s="57"/>
      <c r="AP52" s="58" t="e">
        <f t="shared" si="25"/>
        <v>#DIV/0!</v>
      </c>
      <c r="AQ52" s="59">
        <f t="shared" si="26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7"/>
        <v>0</v>
      </c>
      <c r="S53" s="220"/>
      <c r="T53" s="315">
        <f t="shared" si="28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29"/>
        <v>0</v>
      </c>
      <c r="AN53" s="56"/>
      <c r="AO53" s="57"/>
      <c r="AP53" s="58" t="e">
        <f t="shared" si="25"/>
        <v>#DIV/0!</v>
      </c>
      <c r="AQ53" s="59">
        <f t="shared" si="26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7"/>
        <v>0</v>
      </c>
      <c r="S54" s="220"/>
      <c r="T54" s="315">
        <f t="shared" si="28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29"/>
        <v>0</v>
      </c>
      <c r="AN54" s="56"/>
      <c r="AO54" s="57"/>
      <c r="AP54" s="58" t="e">
        <f t="shared" si="25"/>
        <v>#DIV/0!</v>
      </c>
      <c r="AQ54" s="59">
        <f t="shared" si="26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7"/>
        <v>0</v>
      </c>
      <c r="S55" s="220"/>
      <c r="T55" s="315">
        <f t="shared" si="28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29"/>
        <v>0</v>
      </c>
      <c r="AN55" s="61"/>
      <c r="AO55" s="62"/>
      <c r="AP55" s="63" t="e">
        <f t="shared" si="25"/>
        <v>#DIV/0!</v>
      </c>
      <c r="AQ55" s="64">
        <f t="shared" si="26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7"/>
        <v>0</v>
      </c>
      <c r="S56" s="220"/>
      <c r="T56" s="315">
        <f t="shared" si="28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29"/>
        <v>0</v>
      </c>
      <c r="AN56" s="56"/>
      <c r="AO56" s="57"/>
      <c r="AP56" s="58" t="e">
        <f t="shared" si="25"/>
        <v>#DIV/0!</v>
      </c>
      <c r="AQ56" s="59">
        <f t="shared" si="26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7"/>
        <v>0</v>
      </c>
      <c r="S57" s="220"/>
      <c r="T57" s="315">
        <f t="shared" si="28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29"/>
        <v>0</v>
      </c>
      <c r="AN57" s="56"/>
      <c r="AO57" s="57"/>
      <c r="AP57" s="58" t="e">
        <f t="shared" ref="AP57:AP62" si="30">(AM57*100)/(AM57+AQ57)</f>
        <v>#DIV/0!</v>
      </c>
      <c r="AQ57" s="59">
        <f t="shared" si="26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7"/>
        <v>0</v>
      </c>
      <c r="S58" s="220"/>
      <c r="T58" s="315">
        <f t="shared" si="28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29"/>
        <v>0</v>
      </c>
      <c r="AN58" s="56"/>
      <c r="AO58" s="57"/>
      <c r="AP58" s="58" t="e">
        <f t="shared" si="30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7"/>
        <v>0</v>
      </c>
      <c r="S59" s="220"/>
      <c r="T59" s="315">
        <f t="shared" si="28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29"/>
        <v>0</v>
      </c>
      <c r="AN59" s="56"/>
      <c r="AO59" s="57"/>
      <c r="AP59" s="58" t="e">
        <f t="shared" si="30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7"/>
        <v>0</v>
      </c>
      <c r="S60" s="220"/>
      <c r="T60" s="315">
        <f t="shared" si="28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29"/>
        <v>0</v>
      </c>
      <c r="AN60" s="56"/>
      <c r="AO60" s="57"/>
      <c r="AP60" s="58" t="e">
        <f t="shared" si="30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7113</v>
      </c>
      <c r="L61" s="307"/>
      <c r="M61" s="309"/>
      <c r="N61" s="307"/>
      <c r="O61" s="307"/>
      <c r="P61" s="330"/>
      <c r="Q61" s="330"/>
      <c r="R61" s="304">
        <f t="shared" si="27"/>
        <v>293</v>
      </c>
      <c r="S61" s="310"/>
      <c r="T61" s="315">
        <f t="shared" si="28"/>
        <v>188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188</v>
      </c>
      <c r="AE61" s="311">
        <v>0</v>
      </c>
      <c r="AF61" s="504"/>
      <c r="AG61" s="504">
        <v>293</v>
      </c>
      <c r="AH61" s="504"/>
      <c r="AI61" s="504"/>
      <c r="AJ61" s="312"/>
      <c r="AK61" s="313"/>
      <c r="AL61" s="314"/>
      <c r="AM61" s="221">
        <f t="shared" si="29"/>
        <v>7594</v>
      </c>
      <c r="AN61" s="112"/>
      <c r="AO61" s="113"/>
      <c r="AP61" s="65">
        <f t="shared" si="30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1">SUM(C50:C61)</f>
        <v>0</v>
      </c>
      <c r="D62" s="427"/>
      <c r="E62" s="115">
        <f t="shared" si="31"/>
        <v>0</v>
      </c>
      <c r="F62" s="191">
        <f t="shared" si="31"/>
        <v>0</v>
      </c>
      <c r="G62" s="115">
        <f t="shared" si="31"/>
        <v>0</v>
      </c>
      <c r="H62" s="191">
        <f t="shared" si="31"/>
        <v>0</v>
      </c>
      <c r="I62" s="191">
        <f t="shared" si="31"/>
        <v>0</v>
      </c>
      <c r="J62" s="191">
        <f>SUM(J50:J61)</f>
        <v>0</v>
      </c>
      <c r="K62" s="115">
        <f t="shared" si="31"/>
        <v>7113</v>
      </c>
      <c r="L62" s="115">
        <f t="shared" si="31"/>
        <v>0</v>
      </c>
      <c r="M62" s="115">
        <f t="shared" si="31"/>
        <v>0</v>
      </c>
      <c r="N62" s="115">
        <f t="shared" si="31"/>
        <v>0</v>
      </c>
      <c r="O62" s="115">
        <f t="shared" si="31"/>
        <v>0</v>
      </c>
      <c r="P62" s="191">
        <f t="shared" si="31"/>
        <v>0</v>
      </c>
      <c r="Q62" s="191">
        <f t="shared" si="31"/>
        <v>0</v>
      </c>
      <c r="R62" s="115">
        <f>SUM(R50:R61)</f>
        <v>293</v>
      </c>
      <c r="S62" s="116">
        <f>SUM(S50:S61)</f>
        <v>0</v>
      </c>
      <c r="T62" s="117">
        <f>SUM(T50:T61)</f>
        <v>188</v>
      </c>
      <c r="U62" s="118">
        <f t="shared" ref="U62:AL62" si="32">SUM(U50:U61)</f>
        <v>0</v>
      </c>
      <c r="V62" s="186">
        <f t="shared" si="32"/>
        <v>0</v>
      </c>
      <c r="W62" s="119">
        <f t="shared" si="32"/>
        <v>0</v>
      </c>
      <c r="X62" s="119">
        <f t="shared" si="32"/>
        <v>0</v>
      </c>
      <c r="Y62" s="119">
        <f t="shared" si="32"/>
        <v>0</v>
      </c>
      <c r="Z62" s="119">
        <f t="shared" si="32"/>
        <v>0</v>
      </c>
      <c r="AA62" s="119">
        <f t="shared" si="32"/>
        <v>0</v>
      </c>
      <c r="AB62" s="119">
        <f t="shared" si="32"/>
        <v>0</v>
      </c>
      <c r="AC62" s="119">
        <f t="shared" si="32"/>
        <v>0</v>
      </c>
      <c r="AD62" s="119">
        <f t="shared" si="32"/>
        <v>188</v>
      </c>
      <c r="AE62" s="184">
        <f t="shared" si="32"/>
        <v>0</v>
      </c>
      <c r="AF62" s="184">
        <f t="shared" si="32"/>
        <v>0</v>
      </c>
      <c r="AG62" s="184">
        <f t="shared" si="32"/>
        <v>293</v>
      </c>
      <c r="AH62" s="184">
        <f t="shared" si="32"/>
        <v>0</v>
      </c>
      <c r="AI62" s="184">
        <f t="shared" si="32"/>
        <v>0</v>
      </c>
      <c r="AJ62" s="183">
        <f t="shared" si="32"/>
        <v>0</v>
      </c>
      <c r="AK62" s="120">
        <f t="shared" si="32"/>
        <v>0</v>
      </c>
      <c r="AL62" s="121">
        <f t="shared" si="32"/>
        <v>0</v>
      </c>
      <c r="AM62" s="221">
        <f t="shared" si="29"/>
        <v>7594</v>
      </c>
      <c r="AN62" s="122">
        <f>SUM(AN50:AN61)</f>
        <v>0</v>
      </c>
      <c r="AO62" s="123">
        <f>SUM(AO50:AO61)</f>
        <v>0</v>
      </c>
      <c r="AP62" s="68">
        <f t="shared" si="30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635" t="s">
        <v>223</v>
      </c>
      <c r="W63" s="634">
        <v>0.83439814814814817</v>
      </c>
      <c r="X63" s="634" t="s">
        <v>224</v>
      </c>
      <c r="Y63" s="634" t="s">
        <v>225</v>
      </c>
      <c r="Z63" s="634" t="s">
        <v>195</v>
      </c>
      <c r="AA63" s="634" t="s">
        <v>172</v>
      </c>
      <c r="AB63" s="634">
        <v>0.62581018518518516</v>
      </c>
      <c r="AC63" s="634" t="s">
        <v>226</v>
      </c>
      <c r="AD63" s="634" t="s">
        <v>180</v>
      </c>
      <c r="AE63" s="636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ROBASSOMERO.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88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7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30.75" customHeight="1" x14ac:dyDescent="0.2">
      <c r="B72" s="150" t="s">
        <v>41</v>
      </c>
      <c r="C72" s="261">
        <f t="shared" ref="C72:D83" si="33">C29+C8+C50</f>
        <v>23090</v>
      </c>
      <c r="D72" s="261">
        <f t="shared" si="33"/>
        <v>0</v>
      </c>
      <c r="E72" s="79">
        <f t="shared" ref="E72:Q72" si="34">E29+E8+E50</f>
        <v>4359.0370358612035</v>
      </c>
      <c r="F72" s="524">
        <f t="shared" si="34"/>
        <v>10016.806231186249</v>
      </c>
      <c r="G72" s="524">
        <f t="shared" si="34"/>
        <v>3640</v>
      </c>
      <c r="H72" s="524">
        <f t="shared" si="34"/>
        <v>11224.760901470139</v>
      </c>
      <c r="I72" s="524">
        <f t="shared" si="34"/>
        <v>0</v>
      </c>
      <c r="J72" s="524">
        <f t="shared" si="34"/>
        <v>0</v>
      </c>
      <c r="K72" s="524">
        <f t="shared" si="34"/>
        <v>853.90371274143627</v>
      </c>
      <c r="L72" s="524">
        <f t="shared" si="34"/>
        <v>372.24143079165771</v>
      </c>
      <c r="M72" s="524">
        <f t="shared" si="34"/>
        <v>4785.583014835127</v>
      </c>
      <c r="N72" s="524">
        <f t="shared" si="34"/>
        <v>290</v>
      </c>
      <c r="O72" s="524">
        <f t="shared" si="34"/>
        <v>0</v>
      </c>
      <c r="P72" s="524">
        <f t="shared" si="34"/>
        <v>11660</v>
      </c>
      <c r="Q72" s="524">
        <f t="shared" si="34"/>
        <v>60</v>
      </c>
      <c r="R72" s="524">
        <f>SUM(AF72:AI72)</f>
        <v>1541.4884225233354</v>
      </c>
      <c r="S72" s="665">
        <f t="shared" ref="S72:S82" si="35">S8+S29</f>
        <v>6624.8334817271398</v>
      </c>
      <c r="T72" s="867">
        <f>SUM(V72:AE72)</f>
        <v>476.46743432469896</v>
      </c>
      <c r="U72" s="864">
        <f t="shared" ref="U72:AL72" si="36">U29+U8+U50</f>
        <v>3270.2785187623635</v>
      </c>
      <c r="V72" s="860">
        <f t="shared" si="36"/>
        <v>0</v>
      </c>
      <c r="W72" s="666">
        <f t="shared" si="36"/>
        <v>20.053444021785914</v>
      </c>
      <c r="X72" s="666">
        <f t="shared" si="36"/>
        <v>31.656292867442431</v>
      </c>
      <c r="Y72" s="666">
        <f t="shared" si="36"/>
        <v>4.4379100109935381</v>
      </c>
      <c r="Z72" s="666">
        <f t="shared" si="36"/>
        <v>37.851000363669577</v>
      </c>
      <c r="AA72" s="666">
        <f t="shared" si="36"/>
        <v>170.02805115893327</v>
      </c>
      <c r="AB72" s="666">
        <f t="shared" si="36"/>
        <v>20.933839125181393</v>
      </c>
      <c r="AC72" s="666">
        <f t="shared" si="36"/>
        <v>9.8979567406684481</v>
      </c>
      <c r="AD72" s="666">
        <f t="shared" si="36"/>
        <v>53.542396084051596</v>
      </c>
      <c r="AE72" s="861">
        <f t="shared" si="36"/>
        <v>128.06654395197276</v>
      </c>
      <c r="AF72" s="855">
        <f t="shared" si="36"/>
        <v>284.82079229349893</v>
      </c>
      <c r="AG72" s="688">
        <f t="shared" si="36"/>
        <v>1060.4253656861276</v>
      </c>
      <c r="AH72" s="688">
        <f t="shared" si="36"/>
        <v>189.87387365973703</v>
      </c>
      <c r="AI72" s="689">
        <f t="shared" si="36"/>
        <v>6.3683908839718333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2" si="37">SUM(C72:S72)+T72+U72+AJ72+AK72+AL72</f>
        <v>82265.400184223356</v>
      </c>
      <c r="AN72" s="668">
        <f t="shared" ref="AN72:AO83" si="38">AN8</f>
        <v>22740</v>
      </c>
      <c r="AO72" s="669">
        <f t="shared" si="38"/>
        <v>0</v>
      </c>
      <c r="AP72" s="690">
        <f t="shared" ref="AP72:AP84" si="39">(AM72*100)/(AM72+AQ72)</f>
        <v>78.343970919491241</v>
      </c>
      <c r="AQ72" s="691">
        <f t="shared" ref="AQ72:AQ84" si="40">AN72+AO72</f>
        <v>22740</v>
      </c>
    </row>
    <row r="73" spans="2:43" ht="30.75" customHeight="1" x14ac:dyDescent="0.2">
      <c r="B73" s="151" t="s">
        <v>42</v>
      </c>
      <c r="C73" s="17">
        <f t="shared" si="33"/>
        <v>16510</v>
      </c>
      <c r="D73" s="94">
        <f t="shared" ref="D73:D83" si="41">D30+D9+D51</f>
        <v>0</v>
      </c>
      <c r="E73" s="18">
        <f t="shared" ref="E73:Q73" si="42">E30+E9+E51</f>
        <v>4409.0370358612035</v>
      </c>
      <c r="F73" s="18">
        <f t="shared" si="42"/>
        <v>8676.8062311862486</v>
      </c>
      <c r="G73" s="18">
        <f t="shared" si="42"/>
        <v>5240</v>
      </c>
      <c r="H73" s="18">
        <f t="shared" si="42"/>
        <v>6794.7609014701384</v>
      </c>
      <c r="I73" s="18">
        <f t="shared" si="42"/>
        <v>0</v>
      </c>
      <c r="J73" s="18">
        <f t="shared" si="42"/>
        <v>0</v>
      </c>
      <c r="K73" s="18">
        <f t="shared" si="42"/>
        <v>513.90371274143627</v>
      </c>
      <c r="L73" s="18">
        <f t="shared" si="42"/>
        <v>372.24143079165771</v>
      </c>
      <c r="M73" s="18">
        <f t="shared" si="42"/>
        <v>4255.583014835127</v>
      </c>
      <c r="N73" s="18">
        <f t="shared" si="42"/>
        <v>230</v>
      </c>
      <c r="O73" s="18">
        <f t="shared" si="42"/>
        <v>0</v>
      </c>
      <c r="P73" s="18">
        <f t="shared" si="42"/>
        <v>7650</v>
      </c>
      <c r="Q73" s="18">
        <f t="shared" si="42"/>
        <v>100</v>
      </c>
      <c r="R73" s="18">
        <f t="shared" ref="R73:R83" si="43">SUM(AF73:AI73)</f>
        <v>961.48842252333543</v>
      </c>
      <c r="S73" s="20">
        <f t="shared" si="35"/>
        <v>6394.8334817271398</v>
      </c>
      <c r="T73" s="768">
        <f t="shared" ref="T73:T83" si="44">SUM(V73:AE73)</f>
        <v>476.46743432469896</v>
      </c>
      <c r="U73" s="865">
        <f t="shared" ref="U73:AL73" si="45">U30+U9+U51</f>
        <v>3270.2785187623635</v>
      </c>
      <c r="V73" s="775">
        <f t="shared" si="45"/>
        <v>0</v>
      </c>
      <c r="W73" s="76">
        <f t="shared" si="45"/>
        <v>20.053444021785914</v>
      </c>
      <c r="X73" s="76">
        <f t="shared" si="45"/>
        <v>31.656292867442431</v>
      </c>
      <c r="Y73" s="76">
        <f t="shared" si="45"/>
        <v>4.4379100109935381</v>
      </c>
      <c r="Z73" s="76">
        <f t="shared" si="45"/>
        <v>37.851000363669577</v>
      </c>
      <c r="AA73" s="76">
        <f t="shared" si="45"/>
        <v>170.02805115893327</v>
      </c>
      <c r="AB73" s="76">
        <f t="shared" si="45"/>
        <v>20.933839125181393</v>
      </c>
      <c r="AC73" s="76">
        <f t="shared" si="45"/>
        <v>9.8979567406684481</v>
      </c>
      <c r="AD73" s="76">
        <f t="shared" si="45"/>
        <v>53.542396084051596</v>
      </c>
      <c r="AE73" s="765">
        <f t="shared" si="45"/>
        <v>128.06654395197276</v>
      </c>
      <c r="AF73" s="856">
        <f t="shared" si="45"/>
        <v>284.82079229349893</v>
      </c>
      <c r="AG73" s="500">
        <f t="shared" si="45"/>
        <v>480.42536568612763</v>
      </c>
      <c r="AH73" s="500">
        <f t="shared" si="45"/>
        <v>189.87387365973703</v>
      </c>
      <c r="AI73" s="554">
        <f t="shared" si="45"/>
        <v>6.3683908839718333</v>
      </c>
      <c r="AJ73" s="529">
        <f t="shared" si="45"/>
        <v>0</v>
      </c>
      <c r="AK73" s="793">
        <f t="shared" si="45"/>
        <v>0</v>
      </c>
      <c r="AL73" s="525">
        <f t="shared" si="45"/>
        <v>0</v>
      </c>
      <c r="AM73" s="22">
        <f t="shared" si="37"/>
        <v>65855.400184223341</v>
      </c>
      <c r="AN73" s="102">
        <f t="shared" si="38"/>
        <v>22110</v>
      </c>
      <c r="AO73" s="24">
        <f t="shared" si="38"/>
        <v>0</v>
      </c>
      <c r="AP73" s="455">
        <f t="shared" si="39"/>
        <v>74.865117473807118</v>
      </c>
      <c r="AQ73" s="301">
        <f t="shared" si="40"/>
        <v>22110</v>
      </c>
    </row>
    <row r="74" spans="2:43" ht="30.75" customHeight="1" x14ac:dyDescent="0.2">
      <c r="B74" s="152" t="s">
        <v>43</v>
      </c>
      <c r="C74" s="17">
        <f t="shared" si="33"/>
        <v>16530</v>
      </c>
      <c r="D74" s="94">
        <f t="shared" si="41"/>
        <v>0</v>
      </c>
      <c r="E74" s="18">
        <f t="shared" ref="E74:Q74" si="46">E31+E10+E52</f>
        <v>8289.0370358612035</v>
      </c>
      <c r="F74" s="18">
        <f t="shared" si="46"/>
        <v>8676.8062311862486</v>
      </c>
      <c r="G74" s="18">
        <f t="shared" si="46"/>
        <v>6960</v>
      </c>
      <c r="H74" s="18">
        <f t="shared" si="46"/>
        <v>12624.760901470139</v>
      </c>
      <c r="I74" s="18">
        <f t="shared" si="46"/>
        <v>0</v>
      </c>
      <c r="J74" s="18">
        <f t="shared" si="46"/>
        <v>0</v>
      </c>
      <c r="K74" s="18">
        <f t="shared" si="46"/>
        <v>643.90371274143627</v>
      </c>
      <c r="L74" s="18">
        <f t="shared" si="46"/>
        <v>372.24143079165771</v>
      </c>
      <c r="M74" s="18">
        <f t="shared" si="46"/>
        <v>4945.583014835127</v>
      </c>
      <c r="N74" s="18">
        <f t="shared" si="46"/>
        <v>350</v>
      </c>
      <c r="O74" s="18">
        <f t="shared" si="46"/>
        <v>0</v>
      </c>
      <c r="P74" s="18">
        <f t="shared" si="46"/>
        <v>8630</v>
      </c>
      <c r="Q74" s="18">
        <f t="shared" si="46"/>
        <v>80</v>
      </c>
      <c r="R74" s="18">
        <f t="shared" si="43"/>
        <v>1131.4884225233354</v>
      </c>
      <c r="S74" s="20">
        <f t="shared" si="35"/>
        <v>7084.8334817271398</v>
      </c>
      <c r="T74" s="768">
        <f t="shared" si="44"/>
        <v>476.46743432469896</v>
      </c>
      <c r="U74" s="865">
        <f t="shared" ref="U74:AL74" si="47">U31+U10+U52</f>
        <v>3270.2785187623635</v>
      </c>
      <c r="V74" s="775">
        <f t="shared" si="47"/>
        <v>0</v>
      </c>
      <c r="W74" s="76">
        <f t="shared" si="47"/>
        <v>20.053444021785914</v>
      </c>
      <c r="X74" s="76">
        <f t="shared" si="47"/>
        <v>31.656292867442431</v>
      </c>
      <c r="Y74" s="76">
        <f t="shared" si="47"/>
        <v>4.4379100109935381</v>
      </c>
      <c r="Z74" s="76">
        <f t="shared" si="47"/>
        <v>37.851000363669577</v>
      </c>
      <c r="AA74" s="76">
        <f t="shared" si="47"/>
        <v>170.02805115893327</v>
      </c>
      <c r="AB74" s="76">
        <f t="shared" si="47"/>
        <v>20.933839125181393</v>
      </c>
      <c r="AC74" s="76">
        <f t="shared" si="47"/>
        <v>9.8979567406684481</v>
      </c>
      <c r="AD74" s="76">
        <f t="shared" si="47"/>
        <v>53.542396084051596</v>
      </c>
      <c r="AE74" s="765">
        <f t="shared" si="47"/>
        <v>128.06654395197276</v>
      </c>
      <c r="AF74" s="856">
        <f t="shared" si="47"/>
        <v>284.82079229349893</v>
      </c>
      <c r="AG74" s="500">
        <f t="shared" si="47"/>
        <v>650.42536568612763</v>
      </c>
      <c r="AH74" s="500">
        <f t="shared" si="47"/>
        <v>189.87387365973703</v>
      </c>
      <c r="AI74" s="554">
        <f t="shared" si="47"/>
        <v>6.3683908839718333</v>
      </c>
      <c r="AJ74" s="529">
        <f t="shared" si="47"/>
        <v>0</v>
      </c>
      <c r="AK74" s="793">
        <f t="shared" si="47"/>
        <v>0</v>
      </c>
      <c r="AL74" s="525">
        <f t="shared" si="47"/>
        <v>0</v>
      </c>
      <c r="AM74" s="22">
        <f t="shared" si="37"/>
        <v>80065.400184223356</v>
      </c>
      <c r="AN74" s="102">
        <f t="shared" si="38"/>
        <v>34680</v>
      </c>
      <c r="AO74" s="24">
        <f t="shared" si="38"/>
        <v>0</v>
      </c>
      <c r="AP74" s="455">
        <f t="shared" si="39"/>
        <v>69.776566255099226</v>
      </c>
      <c r="AQ74" s="301">
        <f t="shared" si="40"/>
        <v>34680</v>
      </c>
    </row>
    <row r="75" spans="2:43" ht="30.75" customHeight="1" x14ac:dyDescent="0.2">
      <c r="B75" s="152" t="s">
        <v>44</v>
      </c>
      <c r="C75" s="17">
        <f t="shared" si="33"/>
        <v>21600</v>
      </c>
      <c r="D75" s="94">
        <f t="shared" si="41"/>
        <v>0</v>
      </c>
      <c r="E75" s="18">
        <f t="shared" ref="E75:Q75" si="48">E32+E11+E53</f>
        <v>9809.0370358612035</v>
      </c>
      <c r="F75" s="18">
        <f t="shared" si="48"/>
        <v>11656.806231186249</v>
      </c>
      <c r="G75" s="18">
        <f t="shared" si="48"/>
        <v>3910</v>
      </c>
      <c r="H75" s="18">
        <f t="shared" si="48"/>
        <v>7094.7609014701384</v>
      </c>
      <c r="I75" s="18">
        <f t="shared" si="48"/>
        <v>0</v>
      </c>
      <c r="J75" s="18">
        <f t="shared" si="48"/>
        <v>0</v>
      </c>
      <c r="K75" s="18">
        <f t="shared" si="48"/>
        <v>993.90371274143627</v>
      </c>
      <c r="L75" s="18">
        <f t="shared" si="48"/>
        <v>372.24143079165771</v>
      </c>
      <c r="M75" s="18">
        <f t="shared" si="48"/>
        <v>4915.583014835127</v>
      </c>
      <c r="N75" s="18">
        <f t="shared" si="48"/>
        <v>270</v>
      </c>
      <c r="O75" s="18">
        <f t="shared" si="48"/>
        <v>0</v>
      </c>
      <c r="P75" s="18">
        <f t="shared" si="48"/>
        <v>8610</v>
      </c>
      <c r="Q75" s="18">
        <f t="shared" si="48"/>
        <v>80</v>
      </c>
      <c r="R75" s="18">
        <f t="shared" si="43"/>
        <v>1471.4884225233354</v>
      </c>
      <c r="S75" s="20">
        <f t="shared" si="35"/>
        <v>10184.833481727139</v>
      </c>
      <c r="T75" s="768">
        <f t="shared" si="44"/>
        <v>476.46743432469896</v>
      </c>
      <c r="U75" s="865">
        <f t="shared" ref="U75:AL75" si="49">U32+U11+U53</f>
        <v>3270.2785187623635</v>
      </c>
      <c r="V75" s="775">
        <f t="shared" si="49"/>
        <v>0</v>
      </c>
      <c r="W75" s="76">
        <f t="shared" si="49"/>
        <v>20.053444021785914</v>
      </c>
      <c r="X75" s="76">
        <f t="shared" si="49"/>
        <v>31.656292867442431</v>
      </c>
      <c r="Y75" s="76">
        <f t="shared" si="49"/>
        <v>4.4379100109935381</v>
      </c>
      <c r="Z75" s="76">
        <f t="shared" si="49"/>
        <v>37.851000363669577</v>
      </c>
      <c r="AA75" s="76">
        <f t="shared" si="49"/>
        <v>170.02805115893327</v>
      </c>
      <c r="AB75" s="76">
        <f t="shared" si="49"/>
        <v>20.933839125181393</v>
      </c>
      <c r="AC75" s="76">
        <f t="shared" si="49"/>
        <v>9.8979567406684481</v>
      </c>
      <c r="AD75" s="76">
        <f t="shared" si="49"/>
        <v>53.542396084051596</v>
      </c>
      <c r="AE75" s="765">
        <f t="shared" si="49"/>
        <v>128.06654395197276</v>
      </c>
      <c r="AF75" s="856">
        <f t="shared" si="49"/>
        <v>284.82079229349893</v>
      </c>
      <c r="AG75" s="500">
        <f t="shared" si="49"/>
        <v>990.42536568612763</v>
      </c>
      <c r="AH75" s="500">
        <f t="shared" si="49"/>
        <v>189.87387365973703</v>
      </c>
      <c r="AI75" s="554">
        <f t="shared" si="49"/>
        <v>6.3683908839718333</v>
      </c>
      <c r="AJ75" s="529">
        <f t="shared" si="49"/>
        <v>0</v>
      </c>
      <c r="AK75" s="793">
        <f t="shared" si="49"/>
        <v>0</v>
      </c>
      <c r="AL75" s="525">
        <f t="shared" si="49"/>
        <v>0</v>
      </c>
      <c r="AM75" s="22">
        <f t="shared" si="37"/>
        <v>84715.400184223356</v>
      </c>
      <c r="AN75" s="102">
        <f t="shared" si="38"/>
        <v>23180</v>
      </c>
      <c r="AO75" s="24">
        <f t="shared" si="38"/>
        <v>0</v>
      </c>
      <c r="AP75" s="455">
        <f t="shared" si="39"/>
        <v>78.516229644246295</v>
      </c>
      <c r="AQ75" s="301">
        <f t="shared" si="40"/>
        <v>23180</v>
      </c>
    </row>
    <row r="76" spans="2:43" ht="30.75" customHeight="1" x14ac:dyDescent="0.2">
      <c r="B76" s="153" t="s">
        <v>45</v>
      </c>
      <c r="C76" s="17">
        <f t="shared" si="33"/>
        <v>17720</v>
      </c>
      <c r="D76" s="94">
        <f t="shared" si="41"/>
        <v>0</v>
      </c>
      <c r="E76" s="18">
        <f t="shared" ref="E76:Q76" si="50">E33+E12+E54</f>
        <v>9259.0370358612035</v>
      </c>
      <c r="F76" s="18">
        <f t="shared" si="50"/>
        <v>8856.8062311862486</v>
      </c>
      <c r="G76" s="18">
        <f t="shared" si="50"/>
        <v>4580</v>
      </c>
      <c r="H76" s="18">
        <f t="shared" si="50"/>
        <v>6444.7609014701384</v>
      </c>
      <c r="I76" s="18">
        <f t="shared" si="50"/>
        <v>0</v>
      </c>
      <c r="J76" s="18">
        <f t="shared" si="50"/>
        <v>0</v>
      </c>
      <c r="K76" s="18">
        <f t="shared" si="50"/>
        <v>903.90371274143627</v>
      </c>
      <c r="L76" s="18">
        <f t="shared" si="50"/>
        <v>372.24143079165771</v>
      </c>
      <c r="M76" s="18">
        <f t="shared" si="50"/>
        <v>4495.583014835127</v>
      </c>
      <c r="N76" s="18">
        <f t="shared" si="50"/>
        <v>460</v>
      </c>
      <c r="O76" s="18">
        <f t="shared" si="50"/>
        <v>0</v>
      </c>
      <c r="P76" s="18">
        <f t="shared" si="50"/>
        <v>9690</v>
      </c>
      <c r="Q76" s="18">
        <f t="shared" si="50"/>
        <v>0</v>
      </c>
      <c r="R76" s="18">
        <f t="shared" si="43"/>
        <v>1241.4884225233354</v>
      </c>
      <c r="S76" s="20">
        <f t="shared" si="35"/>
        <v>7284.8334817271398</v>
      </c>
      <c r="T76" s="768">
        <f t="shared" si="44"/>
        <v>476.46743432469896</v>
      </c>
      <c r="U76" s="865">
        <f t="shared" ref="U76:AL76" si="51">U33+U12+U54</f>
        <v>3270.2785187623635</v>
      </c>
      <c r="V76" s="862">
        <f t="shared" si="51"/>
        <v>0</v>
      </c>
      <c r="W76" s="749">
        <f t="shared" si="51"/>
        <v>20.053444021785914</v>
      </c>
      <c r="X76" s="749">
        <f t="shared" si="51"/>
        <v>31.656292867442431</v>
      </c>
      <c r="Y76" s="749">
        <f t="shared" si="51"/>
        <v>4.4379100109935381</v>
      </c>
      <c r="Z76" s="749">
        <f t="shared" si="51"/>
        <v>37.851000363669577</v>
      </c>
      <c r="AA76" s="749">
        <f t="shared" si="51"/>
        <v>170.02805115893327</v>
      </c>
      <c r="AB76" s="749">
        <f t="shared" si="51"/>
        <v>20.933839125181393</v>
      </c>
      <c r="AC76" s="749">
        <f t="shared" si="51"/>
        <v>9.8979567406684481</v>
      </c>
      <c r="AD76" s="749">
        <f t="shared" si="51"/>
        <v>53.542396084051596</v>
      </c>
      <c r="AE76" s="863">
        <f t="shared" si="51"/>
        <v>128.06654395197276</v>
      </c>
      <c r="AF76" s="857">
        <f t="shared" si="51"/>
        <v>284.82079229349893</v>
      </c>
      <c r="AG76" s="750">
        <f t="shared" si="51"/>
        <v>760.42536568612763</v>
      </c>
      <c r="AH76" s="750">
        <f t="shared" si="51"/>
        <v>189.87387365973703</v>
      </c>
      <c r="AI76" s="751">
        <f t="shared" si="51"/>
        <v>6.3683908839718333</v>
      </c>
      <c r="AJ76" s="752">
        <f t="shared" si="51"/>
        <v>0</v>
      </c>
      <c r="AK76" s="852">
        <f t="shared" si="51"/>
        <v>0</v>
      </c>
      <c r="AL76" s="854">
        <f t="shared" si="51"/>
        <v>0</v>
      </c>
      <c r="AM76" s="22">
        <f t="shared" si="37"/>
        <v>75055.400184223356</v>
      </c>
      <c r="AN76" s="102">
        <f t="shared" si="38"/>
        <v>25400</v>
      </c>
      <c r="AO76" s="24">
        <f t="shared" si="38"/>
        <v>0</v>
      </c>
      <c r="AP76" s="455">
        <f t="shared" si="39"/>
        <v>74.715147265931549</v>
      </c>
      <c r="AQ76" s="301">
        <f t="shared" si="40"/>
        <v>25400</v>
      </c>
    </row>
    <row r="77" spans="2:43" ht="30.75" customHeight="1" x14ac:dyDescent="0.2">
      <c r="B77" s="151" t="s">
        <v>46</v>
      </c>
      <c r="C77" s="17">
        <f t="shared" si="33"/>
        <v>19400</v>
      </c>
      <c r="D77" s="94">
        <f t="shared" si="41"/>
        <v>0</v>
      </c>
      <c r="E77" s="18">
        <f t="shared" ref="E77:Q77" si="52">E34+E13+E55</f>
        <v>13909.037035861204</v>
      </c>
      <c r="F77" s="18">
        <f t="shared" si="52"/>
        <v>9596.8062311862486</v>
      </c>
      <c r="G77" s="18">
        <f t="shared" si="52"/>
        <v>7210</v>
      </c>
      <c r="H77" s="18">
        <f t="shared" si="52"/>
        <v>13364.760901470139</v>
      </c>
      <c r="I77" s="18">
        <f t="shared" si="52"/>
        <v>0</v>
      </c>
      <c r="J77" s="18">
        <f t="shared" si="52"/>
        <v>0</v>
      </c>
      <c r="K77" s="18">
        <f t="shared" si="52"/>
        <v>683.90371274143627</v>
      </c>
      <c r="L77" s="18">
        <f t="shared" si="52"/>
        <v>372.24143079165771</v>
      </c>
      <c r="M77" s="18">
        <f t="shared" si="52"/>
        <v>4245.583014835127</v>
      </c>
      <c r="N77" s="18">
        <f t="shared" si="52"/>
        <v>1160</v>
      </c>
      <c r="O77" s="18">
        <f t="shared" si="52"/>
        <v>0</v>
      </c>
      <c r="P77" s="18">
        <f t="shared" si="52"/>
        <v>7850</v>
      </c>
      <c r="Q77" s="18">
        <f t="shared" si="52"/>
        <v>0</v>
      </c>
      <c r="R77" s="18">
        <f t="shared" si="43"/>
        <v>1061.4884225233354</v>
      </c>
      <c r="S77" s="20">
        <f t="shared" si="35"/>
        <v>6794.8334817271398</v>
      </c>
      <c r="T77" s="768">
        <f t="shared" si="44"/>
        <v>476.46743432469896</v>
      </c>
      <c r="U77" s="865">
        <f t="shared" ref="U77:AL77" si="53">U34+U13+U55</f>
        <v>3270.2785187623635</v>
      </c>
      <c r="V77" s="775">
        <f t="shared" si="53"/>
        <v>0</v>
      </c>
      <c r="W77" s="76">
        <f t="shared" si="53"/>
        <v>20.053444021785914</v>
      </c>
      <c r="X77" s="76">
        <f t="shared" si="53"/>
        <v>31.656292867442431</v>
      </c>
      <c r="Y77" s="76">
        <f t="shared" si="53"/>
        <v>4.4379100109935381</v>
      </c>
      <c r="Z77" s="76">
        <f t="shared" si="53"/>
        <v>37.851000363669577</v>
      </c>
      <c r="AA77" s="76">
        <f t="shared" si="53"/>
        <v>170.02805115893327</v>
      </c>
      <c r="AB77" s="76">
        <f t="shared" si="53"/>
        <v>20.933839125181393</v>
      </c>
      <c r="AC77" s="76">
        <f t="shared" si="53"/>
        <v>9.8979567406684481</v>
      </c>
      <c r="AD77" s="76">
        <f t="shared" si="53"/>
        <v>53.542396084051596</v>
      </c>
      <c r="AE77" s="765">
        <f t="shared" si="53"/>
        <v>128.06654395197276</v>
      </c>
      <c r="AF77" s="856">
        <f t="shared" si="53"/>
        <v>284.82079229349893</v>
      </c>
      <c r="AG77" s="500">
        <f t="shared" si="53"/>
        <v>580.42536568612763</v>
      </c>
      <c r="AH77" s="500">
        <f t="shared" si="53"/>
        <v>189.87387365973703</v>
      </c>
      <c r="AI77" s="554">
        <f t="shared" si="53"/>
        <v>6.3683908839718333</v>
      </c>
      <c r="AJ77" s="529">
        <f t="shared" si="53"/>
        <v>0</v>
      </c>
      <c r="AK77" s="793">
        <f t="shared" si="53"/>
        <v>0</v>
      </c>
      <c r="AL77" s="525">
        <f t="shared" si="53"/>
        <v>0</v>
      </c>
      <c r="AM77" s="22">
        <f t="shared" si="37"/>
        <v>89395.400184223356</v>
      </c>
      <c r="AN77" s="102">
        <f t="shared" si="38"/>
        <v>25760</v>
      </c>
      <c r="AO77" s="24">
        <f t="shared" si="38"/>
        <v>0</v>
      </c>
      <c r="AP77" s="455">
        <f t="shared" si="39"/>
        <v>77.630228405450666</v>
      </c>
      <c r="AQ77" s="301">
        <f t="shared" si="40"/>
        <v>25760</v>
      </c>
    </row>
    <row r="78" spans="2:43" ht="30.75" customHeight="1" x14ac:dyDescent="0.2">
      <c r="B78" s="152" t="s">
        <v>47</v>
      </c>
      <c r="C78" s="17">
        <f t="shared" si="33"/>
        <v>19200</v>
      </c>
      <c r="D78" s="94">
        <f t="shared" si="41"/>
        <v>0</v>
      </c>
      <c r="E78" s="18">
        <f t="shared" ref="E78:Q78" si="54">E35+E14+E56</f>
        <v>8009.0370358612035</v>
      </c>
      <c r="F78" s="553">
        <f t="shared" si="54"/>
        <v>10056.806231186249</v>
      </c>
      <c r="G78" s="18">
        <f t="shared" si="54"/>
        <v>3020</v>
      </c>
      <c r="H78" s="18">
        <f t="shared" si="54"/>
        <v>6434.7609014701384</v>
      </c>
      <c r="I78" s="553">
        <f t="shared" si="54"/>
        <v>0</v>
      </c>
      <c r="J78" s="553">
        <f t="shared" si="54"/>
        <v>0</v>
      </c>
      <c r="K78" s="553">
        <f t="shared" si="54"/>
        <v>403.90371274143621</v>
      </c>
      <c r="L78" s="553">
        <f t="shared" si="54"/>
        <v>372.24143079165771</v>
      </c>
      <c r="M78" s="553">
        <f t="shared" si="54"/>
        <v>3385.5830148351274</v>
      </c>
      <c r="N78" s="553">
        <f t="shared" si="54"/>
        <v>680</v>
      </c>
      <c r="O78" s="553">
        <f t="shared" si="54"/>
        <v>0</v>
      </c>
      <c r="P78" s="18">
        <f t="shared" si="54"/>
        <v>8850</v>
      </c>
      <c r="Q78" s="18">
        <f t="shared" si="54"/>
        <v>0</v>
      </c>
      <c r="R78" s="18">
        <f t="shared" si="43"/>
        <v>981.48842252333543</v>
      </c>
      <c r="S78" s="20">
        <f t="shared" si="35"/>
        <v>5754.8334817271398</v>
      </c>
      <c r="T78" s="768">
        <f t="shared" si="44"/>
        <v>541.46743432469896</v>
      </c>
      <c r="U78" s="865">
        <f t="shared" ref="U78:AL78" si="55">U35+U14+U56</f>
        <v>3270.2785187623635</v>
      </c>
      <c r="V78" s="775">
        <f t="shared" si="55"/>
        <v>0</v>
      </c>
      <c r="W78" s="76">
        <f t="shared" si="55"/>
        <v>20.053444021785914</v>
      </c>
      <c r="X78" s="76">
        <f t="shared" si="55"/>
        <v>96.656292867442431</v>
      </c>
      <c r="Y78" s="76">
        <f t="shared" si="55"/>
        <v>4.4379100109935381</v>
      </c>
      <c r="Z78" s="76">
        <f t="shared" si="55"/>
        <v>37.851000363669577</v>
      </c>
      <c r="AA78" s="76">
        <f t="shared" si="55"/>
        <v>170.02805115893327</v>
      </c>
      <c r="AB78" s="76">
        <f t="shared" si="55"/>
        <v>20.933839125181393</v>
      </c>
      <c r="AC78" s="76">
        <f t="shared" si="55"/>
        <v>9.8979567406684481</v>
      </c>
      <c r="AD78" s="76">
        <f t="shared" si="55"/>
        <v>53.542396084051596</v>
      </c>
      <c r="AE78" s="765">
        <f t="shared" si="55"/>
        <v>128.06654395197276</v>
      </c>
      <c r="AF78" s="856">
        <f t="shared" si="55"/>
        <v>284.82079229349893</v>
      </c>
      <c r="AG78" s="500">
        <f t="shared" si="55"/>
        <v>500.42536568612763</v>
      </c>
      <c r="AH78" s="500">
        <f t="shared" si="55"/>
        <v>189.87387365973703</v>
      </c>
      <c r="AI78" s="554">
        <f t="shared" si="55"/>
        <v>6.3683908839718333</v>
      </c>
      <c r="AJ78" s="529">
        <f t="shared" si="55"/>
        <v>0</v>
      </c>
      <c r="AK78" s="793">
        <f t="shared" si="55"/>
        <v>0</v>
      </c>
      <c r="AL78" s="525">
        <f t="shared" si="55"/>
        <v>0</v>
      </c>
      <c r="AM78" s="22">
        <f t="shared" si="37"/>
        <v>70960.400184223356</v>
      </c>
      <c r="AN78" s="102">
        <f t="shared" si="38"/>
        <v>23110</v>
      </c>
      <c r="AO78" s="24">
        <f t="shared" si="38"/>
        <v>0</v>
      </c>
      <c r="AP78" s="455">
        <f t="shared" si="39"/>
        <v>75.433292560951813</v>
      </c>
      <c r="AQ78" s="301">
        <f t="shared" si="40"/>
        <v>23110</v>
      </c>
    </row>
    <row r="79" spans="2:43" ht="30.75" customHeight="1" x14ac:dyDescent="0.2">
      <c r="B79" s="151" t="s">
        <v>48</v>
      </c>
      <c r="C79" s="17">
        <f t="shared" si="33"/>
        <v>19910</v>
      </c>
      <c r="D79" s="94">
        <f t="shared" si="41"/>
        <v>0</v>
      </c>
      <c r="E79" s="18">
        <f t="shared" ref="E79:Q79" si="56">E36+E15+E57</f>
        <v>11709.037035861204</v>
      </c>
      <c r="F79" s="553">
        <f t="shared" si="56"/>
        <v>8576.8062311862486</v>
      </c>
      <c r="G79" s="18">
        <f t="shared" si="56"/>
        <v>2750</v>
      </c>
      <c r="H79" s="18">
        <f t="shared" si="56"/>
        <v>12134.760901470139</v>
      </c>
      <c r="I79" s="553">
        <f t="shared" si="56"/>
        <v>0</v>
      </c>
      <c r="J79" s="553">
        <f t="shared" si="56"/>
        <v>0</v>
      </c>
      <c r="K79" s="553">
        <f t="shared" si="56"/>
        <v>733.90371274143627</v>
      </c>
      <c r="L79" s="553">
        <f t="shared" si="56"/>
        <v>372.24143079165771</v>
      </c>
      <c r="M79" s="553">
        <f t="shared" si="56"/>
        <v>4145.583014835127</v>
      </c>
      <c r="N79" s="553">
        <f t="shared" si="56"/>
        <v>550</v>
      </c>
      <c r="O79" s="553">
        <f t="shared" si="56"/>
        <v>0</v>
      </c>
      <c r="P79" s="18">
        <f t="shared" si="56"/>
        <v>10300</v>
      </c>
      <c r="Q79" s="18">
        <f t="shared" si="56"/>
        <v>300</v>
      </c>
      <c r="R79" s="18">
        <f t="shared" si="43"/>
        <v>1261.4884225233354</v>
      </c>
      <c r="S79" s="20">
        <f t="shared" si="35"/>
        <v>6744.8334817271398</v>
      </c>
      <c r="T79" s="768">
        <f t="shared" si="44"/>
        <v>476.46743432469896</v>
      </c>
      <c r="U79" s="865">
        <f t="shared" ref="U79:AL79" si="57">U36+U15+U57</f>
        <v>3270.2785187623635</v>
      </c>
      <c r="V79" s="775">
        <f t="shared" si="57"/>
        <v>0</v>
      </c>
      <c r="W79" s="76">
        <f t="shared" si="57"/>
        <v>20.053444021785914</v>
      </c>
      <c r="X79" s="76">
        <f t="shared" si="57"/>
        <v>31.656292867442431</v>
      </c>
      <c r="Y79" s="76">
        <f t="shared" si="57"/>
        <v>4.4379100109935381</v>
      </c>
      <c r="Z79" s="76">
        <f t="shared" si="57"/>
        <v>37.851000363669577</v>
      </c>
      <c r="AA79" s="76">
        <f t="shared" si="57"/>
        <v>170.02805115893327</v>
      </c>
      <c r="AB79" s="76">
        <f t="shared" si="57"/>
        <v>20.933839125181393</v>
      </c>
      <c r="AC79" s="76">
        <f t="shared" si="57"/>
        <v>9.8979567406684481</v>
      </c>
      <c r="AD79" s="76">
        <f t="shared" si="57"/>
        <v>53.542396084051596</v>
      </c>
      <c r="AE79" s="765">
        <f t="shared" si="57"/>
        <v>128.06654395197276</v>
      </c>
      <c r="AF79" s="856">
        <f t="shared" si="57"/>
        <v>284.82079229349893</v>
      </c>
      <c r="AG79" s="500">
        <f t="shared" si="57"/>
        <v>780.42536568612763</v>
      </c>
      <c r="AH79" s="500">
        <f t="shared" si="57"/>
        <v>189.87387365973703</v>
      </c>
      <c r="AI79" s="554">
        <f t="shared" si="57"/>
        <v>6.3683908839718333</v>
      </c>
      <c r="AJ79" s="529">
        <f t="shared" si="57"/>
        <v>0</v>
      </c>
      <c r="AK79" s="793">
        <f t="shared" si="57"/>
        <v>0</v>
      </c>
      <c r="AL79" s="525">
        <f t="shared" si="57"/>
        <v>0</v>
      </c>
      <c r="AM79" s="22">
        <f t="shared" si="37"/>
        <v>83235.400184223356</v>
      </c>
      <c r="AN79" s="102">
        <f t="shared" si="38"/>
        <v>31460</v>
      </c>
      <c r="AO79" s="24">
        <f t="shared" si="38"/>
        <v>0</v>
      </c>
      <c r="AP79" s="455">
        <f t="shared" si="39"/>
        <v>72.570826772940279</v>
      </c>
      <c r="AQ79" s="301">
        <f t="shared" si="40"/>
        <v>31460</v>
      </c>
    </row>
    <row r="80" spans="2:43" ht="30.75" customHeight="1" x14ac:dyDescent="0.2">
      <c r="B80" s="152" t="s">
        <v>49</v>
      </c>
      <c r="C80" s="17">
        <f t="shared" si="33"/>
        <v>14550</v>
      </c>
      <c r="D80" s="94">
        <f t="shared" si="41"/>
        <v>0</v>
      </c>
      <c r="E80" s="18">
        <f t="shared" ref="E80:Q80" si="58">E37+E16+E58</f>
        <v>12059.037035861204</v>
      </c>
      <c r="F80" s="553">
        <f t="shared" si="58"/>
        <v>12576.806231186249</v>
      </c>
      <c r="G80" s="18">
        <f t="shared" si="58"/>
        <v>8855</v>
      </c>
      <c r="H80" s="18">
        <f t="shared" si="58"/>
        <v>7044.7609014701384</v>
      </c>
      <c r="I80" s="553">
        <f t="shared" si="58"/>
        <v>0</v>
      </c>
      <c r="J80" s="553">
        <f t="shared" si="58"/>
        <v>0</v>
      </c>
      <c r="K80" s="553">
        <f t="shared" si="58"/>
        <v>673.90371274143627</v>
      </c>
      <c r="L80" s="553">
        <f t="shared" si="58"/>
        <v>372.24143079165771</v>
      </c>
      <c r="M80" s="553">
        <f t="shared" si="58"/>
        <v>4265.583014835127</v>
      </c>
      <c r="N80" s="553">
        <f t="shared" si="58"/>
        <v>990</v>
      </c>
      <c r="O80" s="553">
        <f t="shared" si="58"/>
        <v>0</v>
      </c>
      <c r="P80" s="18">
        <f t="shared" si="58"/>
        <v>7960</v>
      </c>
      <c r="Q80" s="18">
        <f t="shared" si="58"/>
        <v>120</v>
      </c>
      <c r="R80" s="18">
        <f t="shared" si="43"/>
        <v>1041.4884225233354</v>
      </c>
      <c r="S80" s="20">
        <f t="shared" si="35"/>
        <v>6264.8334817271398</v>
      </c>
      <c r="T80" s="768">
        <f t="shared" si="44"/>
        <v>476.46743432469896</v>
      </c>
      <c r="U80" s="865">
        <f t="shared" ref="U80:AL80" si="59">U37+U16+U58</f>
        <v>3270.2785187623635</v>
      </c>
      <c r="V80" s="775">
        <f t="shared" si="59"/>
        <v>0</v>
      </c>
      <c r="W80" s="76">
        <f t="shared" si="59"/>
        <v>20.053444021785914</v>
      </c>
      <c r="X80" s="76">
        <f t="shared" si="59"/>
        <v>31.656292867442431</v>
      </c>
      <c r="Y80" s="76">
        <f t="shared" si="59"/>
        <v>4.4379100109935381</v>
      </c>
      <c r="Z80" s="76">
        <f t="shared" si="59"/>
        <v>37.851000363669577</v>
      </c>
      <c r="AA80" s="76">
        <f t="shared" si="59"/>
        <v>170.02805115893327</v>
      </c>
      <c r="AB80" s="76">
        <f t="shared" si="59"/>
        <v>20.933839125181393</v>
      </c>
      <c r="AC80" s="76">
        <f t="shared" si="59"/>
        <v>9.8979567406684481</v>
      </c>
      <c r="AD80" s="76">
        <f t="shared" si="59"/>
        <v>53.542396084051596</v>
      </c>
      <c r="AE80" s="765">
        <f t="shared" si="59"/>
        <v>128.06654395197276</v>
      </c>
      <c r="AF80" s="856">
        <f t="shared" si="59"/>
        <v>284.82079229349893</v>
      </c>
      <c r="AG80" s="500">
        <f t="shared" si="59"/>
        <v>560.42536568612763</v>
      </c>
      <c r="AH80" s="500">
        <f t="shared" si="59"/>
        <v>189.87387365973703</v>
      </c>
      <c r="AI80" s="554">
        <f t="shared" si="59"/>
        <v>6.3683908839718333</v>
      </c>
      <c r="AJ80" s="529">
        <f t="shared" si="59"/>
        <v>0</v>
      </c>
      <c r="AK80" s="793">
        <f t="shared" si="59"/>
        <v>0</v>
      </c>
      <c r="AL80" s="525">
        <f t="shared" si="59"/>
        <v>0</v>
      </c>
      <c r="AM80" s="22">
        <f t="shared" si="37"/>
        <v>80520.400184223356</v>
      </c>
      <c r="AN80" s="102">
        <f t="shared" si="38"/>
        <v>24590</v>
      </c>
      <c r="AO80" s="24">
        <f t="shared" si="38"/>
        <v>0</v>
      </c>
      <c r="AP80" s="455">
        <f t="shared" si="39"/>
        <v>76.60555001512509</v>
      </c>
      <c r="AQ80" s="301">
        <f>AN80+AO80</f>
        <v>24590</v>
      </c>
    </row>
    <row r="81" spans="2:43" ht="30.75" customHeight="1" x14ac:dyDescent="0.2">
      <c r="B81" s="152" t="s">
        <v>50</v>
      </c>
      <c r="C81" s="17">
        <f t="shared" si="33"/>
        <v>19840</v>
      </c>
      <c r="D81" s="94">
        <f t="shared" si="41"/>
        <v>0</v>
      </c>
      <c r="E81" s="18">
        <f t="shared" ref="E81:Q81" si="60">E38+E17+E59</f>
        <v>10119.037035861204</v>
      </c>
      <c r="F81" s="553">
        <f t="shared" si="60"/>
        <v>8026.8062311862477</v>
      </c>
      <c r="G81" s="18">
        <f t="shared" si="60"/>
        <v>4050</v>
      </c>
      <c r="H81" s="18">
        <f t="shared" si="60"/>
        <v>12094.760901470139</v>
      </c>
      <c r="I81" s="553">
        <f t="shared" si="60"/>
        <v>0</v>
      </c>
      <c r="J81" s="553">
        <f t="shared" si="60"/>
        <v>0</v>
      </c>
      <c r="K81" s="553">
        <f t="shared" si="60"/>
        <v>873.90371274143627</v>
      </c>
      <c r="L81" s="553">
        <f t="shared" si="60"/>
        <v>372.24143079165771</v>
      </c>
      <c r="M81" s="553">
        <f t="shared" si="60"/>
        <v>5355.583014835127</v>
      </c>
      <c r="N81" s="553">
        <f t="shared" si="60"/>
        <v>800</v>
      </c>
      <c r="O81" s="553">
        <f t="shared" si="60"/>
        <v>0</v>
      </c>
      <c r="P81" s="18">
        <f t="shared" si="60"/>
        <v>8860</v>
      </c>
      <c r="Q81" s="18">
        <f t="shared" si="60"/>
        <v>0</v>
      </c>
      <c r="R81" s="18">
        <f t="shared" si="43"/>
        <v>1581.4884225233354</v>
      </c>
      <c r="S81" s="20">
        <f t="shared" si="35"/>
        <v>7054.8334817271398</v>
      </c>
      <c r="T81" s="768">
        <f t="shared" si="44"/>
        <v>513.46743432469896</v>
      </c>
      <c r="U81" s="865">
        <f t="shared" ref="U81:AL81" si="61">U38+U17+U59</f>
        <v>3270.2785187623635</v>
      </c>
      <c r="V81" s="775">
        <f t="shared" si="61"/>
        <v>0</v>
      </c>
      <c r="W81" s="76">
        <f t="shared" si="61"/>
        <v>20.053444021785914</v>
      </c>
      <c r="X81" s="76">
        <f t="shared" si="61"/>
        <v>68.656292867442431</v>
      </c>
      <c r="Y81" s="76">
        <f t="shared" si="61"/>
        <v>4.4379100109935381</v>
      </c>
      <c r="Z81" s="76">
        <f t="shared" si="61"/>
        <v>37.851000363669577</v>
      </c>
      <c r="AA81" s="76">
        <f t="shared" si="61"/>
        <v>170.02805115893327</v>
      </c>
      <c r="AB81" s="76">
        <f t="shared" si="61"/>
        <v>20.933839125181393</v>
      </c>
      <c r="AC81" s="76">
        <f t="shared" si="61"/>
        <v>9.8979567406684481</v>
      </c>
      <c r="AD81" s="76">
        <f t="shared" si="61"/>
        <v>53.542396084051596</v>
      </c>
      <c r="AE81" s="765">
        <f t="shared" si="61"/>
        <v>128.06654395197276</v>
      </c>
      <c r="AF81" s="856">
        <f t="shared" si="61"/>
        <v>284.82079229349893</v>
      </c>
      <c r="AG81" s="500">
        <f t="shared" si="61"/>
        <v>1100.4253656861276</v>
      </c>
      <c r="AH81" s="500">
        <f t="shared" si="61"/>
        <v>189.87387365973703</v>
      </c>
      <c r="AI81" s="554">
        <f t="shared" si="61"/>
        <v>6.3683908839718333</v>
      </c>
      <c r="AJ81" s="529">
        <f t="shared" si="61"/>
        <v>0</v>
      </c>
      <c r="AK81" s="793">
        <f t="shared" si="61"/>
        <v>0</v>
      </c>
      <c r="AL81" s="525">
        <f t="shared" si="61"/>
        <v>0</v>
      </c>
      <c r="AM81" s="22">
        <f t="shared" si="37"/>
        <v>82812.400184223356</v>
      </c>
      <c r="AN81" s="102">
        <f t="shared" si="38"/>
        <v>22675</v>
      </c>
      <c r="AO81" s="24">
        <f t="shared" si="38"/>
        <v>0</v>
      </c>
      <c r="AP81" s="455">
        <f t="shared" si="39"/>
        <v>78.504541812197147</v>
      </c>
      <c r="AQ81" s="301">
        <f t="shared" si="40"/>
        <v>22675</v>
      </c>
    </row>
    <row r="82" spans="2:43" ht="30.75" customHeight="1" x14ac:dyDescent="0.2">
      <c r="B82" s="151" t="s">
        <v>51</v>
      </c>
      <c r="C82" s="17">
        <f t="shared" si="33"/>
        <v>15660</v>
      </c>
      <c r="D82" s="94">
        <f t="shared" si="41"/>
        <v>0</v>
      </c>
      <c r="E82" s="18">
        <f t="shared" ref="E82:N82" si="62">E39+E18+E60</f>
        <v>8009.0370358612035</v>
      </c>
      <c r="F82" s="553">
        <f t="shared" si="62"/>
        <v>7276.8062311862477</v>
      </c>
      <c r="G82" s="18">
        <f t="shared" si="62"/>
        <v>6720</v>
      </c>
      <c r="H82" s="18">
        <f t="shared" si="62"/>
        <v>6654.7609014701384</v>
      </c>
      <c r="I82" s="553">
        <f t="shared" si="62"/>
        <v>0</v>
      </c>
      <c r="J82" s="553">
        <f t="shared" si="62"/>
        <v>0</v>
      </c>
      <c r="K82" s="553">
        <f t="shared" si="62"/>
        <v>503.90371274143621</v>
      </c>
      <c r="L82" s="553">
        <f t="shared" si="62"/>
        <v>372.24143079165771</v>
      </c>
      <c r="M82" s="553">
        <f t="shared" si="62"/>
        <v>4225.583014835127</v>
      </c>
      <c r="N82" s="553">
        <f t="shared" si="62"/>
        <v>700</v>
      </c>
      <c r="O82" s="553">
        <f t="shared" ref="O82:Q83" si="63">O39+O18+O60</f>
        <v>0</v>
      </c>
      <c r="P82" s="18">
        <f t="shared" si="63"/>
        <v>8180</v>
      </c>
      <c r="Q82" s="18">
        <f t="shared" si="63"/>
        <v>100</v>
      </c>
      <c r="R82" s="18">
        <f t="shared" si="43"/>
        <v>1371.4884225233354</v>
      </c>
      <c r="S82" s="20">
        <f t="shared" si="35"/>
        <v>7144.8334817271398</v>
      </c>
      <c r="T82" s="768">
        <f t="shared" si="44"/>
        <v>532.46743432469896</v>
      </c>
      <c r="U82" s="865">
        <f t="shared" ref="U82:AL82" si="64">U39+U18+U60</f>
        <v>3270.2785187623635</v>
      </c>
      <c r="V82" s="775">
        <f t="shared" si="64"/>
        <v>0</v>
      </c>
      <c r="W82" s="76">
        <f t="shared" si="64"/>
        <v>20.053444021785914</v>
      </c>
      <c r="X82" s="76">
        <f t="shared" si="64"/>
        <v>87.656292867442431</v>
      </c>
      <c r="Y82" s="76">
        <f t="shared" si="64"/>
        <v>4.4379100109935381</v>
      </c>
      <c r="Z82" s="76">
        <f t="shared" si="64"/>
        <v>37.851000363669577</v>
      </c>
      <c r="AA82" s="76">
        <f t="shared" si="64"/>
        <v>170.02805115893327</v>
      </c>
      <c r="AB82" s="76">
        <f t="shared" si="64"/>
        <v>20.933839125181393</v>
      </c>
      <c r="AC82" s="76">
        <f t="shared" si="64"/>
        <v>9.8979567406684481</v>
      </c>
      <c r="AD82" s="76">
        <f t="shared" si="64"/>
        <v>53.542396084051596</v>
      </c>
      <c r="AE82" s="765">
        <f t="shared" si="64"/>
        <v>128.06654395197276</v>
      </c>
      <c r="AF82" s="856">
        <f t="shared" si="64"/>
        <v>284.82079229349893</v>
      </c>
      <c r="AG82" s="500">
        <f t="shared" si="64"/>
        <v>890.42536568612763</v>
      </c>
      <c r="AH82" s="500">
        <f t="shared" si="64"/>
        <v>189.87387365973703</v>
      </c>
      <c r="AI82" s="554">
        <f t="shared" si="64"/>
        <v>6.3683908839718333</v>
      </c>
      <c r="AJ82" s="529">
        <f t="shared" si="64"/>
        <v>0</v>
      </c>
      <c r="AK82" s="793">
        <f t="shared" si="64"/>
        <v>0</v>
      </c>
      <c r="AL82" s="525">
        <f t="shared" si="64"/>
        <v>325</v>
      </c>
      <c r="AM82" s="22">
        <f t="shared" si="37"/>
        <v>71046.400184223356</v>
      </c>
      <c r="AN82" s="102">
        <f t="shared" si="38"/>
        <v>23170</v>
      </c>
      <c r="AO82" s="24">
        <f t="shared" si="38"/>
        <v>0</v>
      </c>
      <c r="AP82" s="455">
        <f t="shared" si="39"/>
        <v>75.407678541426762</v>
      </c>
      <c r="AQ82" s="301">
        <f t="shared" si="40"/>
        <v>23170</v>
      </c>
    </row>
    <row r="83" spans="2:43" ht="26.25" customHeight="1" thickBot="1" x14ac:dyDescent="0.25">
      <c r="B83" s="154" t="s">
        <v>52</v>
      </c>
      <c r="C83" s="295">
        <f t="shared" si="33"/>
        <v>16490</v>
      </c>
      <c r="D83" s="295">
        <f t="shared" si="41"/>
        <v>0</v>
      </c>
      <c r="E83" s="98">
        <f t="shared" ref="E83:N83" si="65">E40+E19+E61</f>
        <v>4409.0370358612035</v>
      </c>
      <c r="F83" s="623">
        <f t="shared" si="65"/>
        <v>7726.8062311862477</v>
      </c>
      <c r="G83" s="98">
        <f t="shared" si="65"/>
        <v>3340</v>
      </c>
      <c r="H83" s="98">
        <f t="shared" si="65"/>
        <v>11674.760901470139</v>
      </c>
      <c r="I83" s="623">
        <f t="shared" si="65"/>
        <v>0</v>
      </c>
      <c r="J83" s="623">
        <f t="shared" si="65"/>
        <v>0</v>
      </c>
      <c r="K83" s="623">
        <f t="shared" si="65"/>
        <v>7656.9037127414358</v>
      </c>
      <c r="L83" s="623">
        <f t="shared" si="65"/>
        <v>372.24143079165771</v>
      </c>
      <c r="M83" s="623">
        <f t="shared" si="65"/>
        <v>4645.583014835127</v>
      </c>
      <c r="N83" s="623">
        <f t="shared" si="65"/>
        <v>370</v>
      </c>
      <c r="O83" s="623">
        <f t="shared" si="63"/>
        <v>0</v>
      </c>
      <c r="P83" s="98">
        <f t="shared" si="63"/>
        <v>7520</v>
      </c>
      <c r="Q83" s="98">
        <f t="shared" si="63"/>
        <v>120</v>
      </c>
      <c r="R83" s="98">
        <f t="shared" si="43"/>
        <v>1664.4884225233354</v>
      </c>
      <c r="S83" s="296">
        <f>S19+S40</f>
        <v>6924.8334817271398</v>
      </c>
      <c r="T83" s="868">
        <f t="shared" si="44"/>
        <v>664.46743432469896</v>
      </c>
      <c r="U83" s="866">
        <f t="shared" ref="U83:AL83" si="66">U40+U19+U61</f>
        <v>3270.2785187623635</v>
      </c>
      <c r="V83" s="860">
        <f t="shared" si="66"/>
        <v>0</v>
      </c>
      <c r="W83" s="666">
        <f t="shared" si="66"/>
        <v>20.053444021785914</v>
      </c>
      <c r="X83" s="666">
        <f t="shared" si="66"/>
        <v>31.656292867442431</v>
      </c>
      <c r="Y83" s="666">
        <f t="shared" si="66"/>
        <v>4.4379100109935381</v>
      </c>
      <c r="Z83" s="666">
        <f t="shared" si="66"/>
        <v>37.851000363669577</v>
      </c>
      <c r="AA83" s="666">
        <f t="shared" si="66"/>
        <v>170.02805115893327</v>
      </c>
      <c r="AB83" s="666">
        <f t="shared" si="66"/>
        <v>20.933839125181393</v>
      </c>
      <c r="AC83" s="666">
        <f t="shared" si="66"/>
        <v>9.8979567406684481</v>
      </c>
      <c r="AD83" s="666">
        <f t="shared" si="66"/>
        <v>241.5423960840516</v>
      </c>
      <c r="AE83" s="861">
        <f t="shared" si="66"/>
        <v>128.06654395197276</v>
      </c>
      <c r="AF83" s="855">
        <f t="shared" si="66"/>
        <v>284.82079229349893</v>
      </c>
      <c r="AG83" s="688">
        <f t="shared" si="66"/>
        <v>1183.4253656861276</v>
      </c>
      <c r="AH83" s="688">
        <f t="shared" si="66"/>
        <v>189.87387365973703</v>
      </c>
      <c r="AI83" s="689">
        <f t="shared" si="66"/>
        <v>6.3683908839718333</v>
      </c>
      <c r="AJ83" s="667">
        <f t="shared" si="66"/>
        <v>0</v>
      </c>
      <c r="AK83" s="851">
        <f t="shared" si="66"/>
        <v>0</v>
      </c>
      <c r="AL83" s="853">
        <f t="shared" si="66"/>
        <v>0</v>
      </c>
      <c r="AM83" s="461">
        <f>SUM(C83:S83)+T83+U83+AJ83+AK83+AL83</f>
        <v>76849.400184223356</v>
      </c>
      <c r="AN83" s="299">
        <f t="shared" si="38"/>
        <v>24000</v>
      </c>
      <c r="AO83" s="670">
        <f t="shared" si="38"/>
        <v>0</v>
      </c>
      <c r="AP83" s="671">
        <f t="shared" si="39"/>
        <v>76.20213907454206</v>
      </c>
      <c r="AQ83" s="692">
        <f t="shared" si="40"/>
        <v>24000</v>
      </c>
    </row>
    <row r="84" spans="2:43" ht="26.25" customHeight="1" thickBot="1" x14ac:dyDescent="0.25">
      <c r="B84" s="35" t="s">
        <v>53</v>
      </c>
      <c r="C84" s="82">
        <f t="shared" ref="C84:AL84" si="67">SUM(C72:C83)</f>
        <v>220500</v>
      </c>
      <c r="D84" s="82">
        <f t="shared" si="67"/>
        <v>0</v>
      </c>
      <c r="E84" s="83">
        <f t="shared" si="67"/>
        <v>104348.44443033442</v>
      </c>
      <c r="F84" s="83">
        <f t="shared" si="67"/>
        <v>111721.67477423495</v>
      </c>
      <c r="G84" s="83">
        <f t="shared" si="67"/>
        <v>60275</v>
      </c>
      <c r="H84" s="83">
        <f t="shared" si="67"/>
        <v>113587.13081764169</v>
      </c>
      <c r="I84" s="83">
        <f t="shared" si="67"/>
        <v>0</v>
      </c>
      <c r="J84" s="83">
        <f>SUM(J72:J83)</f>
        <v>0</v>
      </c>
      <c r="K84" s="115">
        <f t="shared" si="67"/>
        <v>15439.844552897233</v>
      </c>
      <c r="L84" s="83">
        <f t="shared" si="67"/>
        <v>4466.8971694998936</v>
      </c>
      <c r="M84" s="83">
        <f t="shared" si="67"/>
        <v>53666.996178021509</v>
      </c>
      <c r="N84" s="83">
        <f t="shared" si="67"/>
        <v>6850</v>
      </c>
      <c r="O84" s="83">
        <f t="shared" si="67"/>
        <v>0</v>
      </c>
      <c r="P84" s="83">
        <f t="shared" si="67"/>
        <v>105760</v>
      </c>
      <c r="Q84" s="83">
        <f t="shared" si="67"/>
        <v>960</v>
      </c>
      <c r="R84" s="83">
        <f t="shared" si="67"/>
        <v>15310.861070280029</v>
      </c>
      <c r="S84" s="84">
        <f t="shared" si="67"/>
        <v>84258.001780725681</v>
      </c>
      <c r="T84" s="769">
        <f t="shared" si="67"/>
        <v>6063.609211896387</v>
      </c>
      <c r="U84" s="772">
        <f t="shared" si="67"/>
        <v>39243.342225148364</v>
      </c>
      <c r="V84" s="530">
        <f t="shared" si="67"/>
        <v>0</v>
      </c>
      <c r="W84" s="85">
        <f t="shared" si="67"/>
        <v>240.64132826143091</v>
      </c>
      <c r="X84" s="85">
        <f t="shared" si="67"/>
        <v>537.87551440930906</v>
      </c>
      <c r="Y84" s="85">
        <f t="shared" si="67"/>
        <v>53.254920131922468</v>
      </c>
      <c r="Z84" s="85">
        <f t="shared" si="67"/>
        <v>454.21200436403495</v>
      </c>
      <c r="AA84" s="85">
        <f t="shared" si="67"/>
        <v>2040.3366139071993</v>
      </c>
      <c r="AB84" s="85">
        <f t="shared" si="67"/>
        <v>251.20606950217677</v>
      </c>
      <c r="AC84" s="85">
        <f t="shared" si="67"/>
        <v>118.77548088802138</v>
      </c>
      <c r="AD84" s="85">
        <f t="shared" si="67"/>
        <v>830.50875300861901</v>
      </c>
      <c r="AE84" s="87">
        <f t="shared" si="67"/>
        <v>1536.7985274236732</v>
      </c>
      <c r="AF84" s="183">
        <f t="shared" si="67"/>
        <v>3417.8495075219871</v>
      </c>
      <c r="AG84" s="120">
        <f t="shared" si="67"/>
        <v>9538.1043882335307</v>
      </c>
      <c r="AH84" s="419">
        <f t="shared" si="67"/>
        <v>2278.4864839168445</v>
      </c>
      <c r="AI84" s="183">
        <f t="shared" si="67"/>
        <v>76.420690607661996</v>
      </c>
      <c r="AJ84" s="530">
        <f t="shared" si="67"/>
        <v>0</v>
      </c>
      <c r="AK84" s="196">
        <f t="shared" si="67"/>
        <v>0</v>
      </c>
      <c r="AL84" s="598">
        <f t="shared" si="67"/>
        <v>325</v>
      </c>
      <c r="AM84" s="298">
        <f>SUM(C84:S84)+T84+U84+AJ84+AK84+AL84</f>
        <v>942776.80221068033</v>
      </c>
      <c r="AN84" s="324">
        <f>SUM(AN72:AN83)</f>
        <v>302875</v>
      </c>
      <c r="AO84" s="266">
        <f>SUM(AO72:AO83)</f>
        <v>0</v>
      </c>
      <c r="AP84" s="454">
        <f t="shared" si="39"/>
        <v>75.685420318705255</v>
      </c>
      <c r="AQ84" s="200">
        <f t="shared" si="40"/>
        <v>302875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 t="s">
        <v>62</v>
      </c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 t="s">
        <v>63</v>
      </c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722945" r:id="rId4">
          <objectPr defaultSize="0" r:id="rId5">
            <anchor moveWithCells="1" sizeWithCells="1">
              <from>
                <xdr:col>1</xdr:col>
                <xdr:colOff>714375</xdr:colOff>
                <xdr:row>0</xdr:row>
                <xdr:rowOff>161925</xdr:rowOff>
              </from>
              <to>
                <xdr:col>2</xdr:col>
                <xdr:colOff>762000</xdr:colOff>
                <xdr:row>3</xdr:row>
                <xdr:rowOff>123825</xdr:rowOff>
              </to>
            </anchor>
          </objectPr>
        </oleObject>
      </mc:Choice>
      <mc:Fallback>
        <oleObject progId="Word.Document.8" shapeId="722945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Q111"/>
  <sheetViews>
    <sheetView topLeftCell="O64" zoomScale="68" zoomScaleNormal="68" workbookViewId="0">
      <selection activeCell="AE61" sqref="AE61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4.7109375" style="1" customWidth="1"/>
    <col min="4" max="4" width="19.710937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267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>
        <v>55680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89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4490</v>
      </c>
      <c r="D8" s="98"/>
      <c r="E8" s="98">
        <v>520</v>
      </c>
      <c r="F8" s="98">
        <v>3720</v>
      </c>
      <c r="G8" s="98">
        <v>940</v>
      </c>
      <c r="H8" s="98">
        <v>6260</v>
      </c>
      <c r="I8" s="326"/>
      <c r="J8" s="609"/>
      <c r="K8" s="326">
        <v>190</v>
      </c>
      <c r="L8" s="326"/>
      <c r="M8" s="98">
        <v>870</v>
      </c>
      <c r="N8" s="98">
        <v>590</v>
      </c>
      <c r="O8" s="326"/>
      <c r="P8" s="98">
        <v>4100</v>
      </c>
      <c r="Q8" s="98"/>
      <c r="R8" s="98">
        <f>SUM(AF8:AI8)</f>
        <v>550</v>
      </c>
      <c r="S8" s="296">
        <v>2040</v>
      </c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>
        <v>550</v>
      </c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24270</v>
      </c>
      <c r="AN8" s="299">
        <v>17170</v>
      </c>
      <c r="AO8" s="281">
        <v>0</v>
      </c>
      <c r="AP8" s="14">
        <f>(AM8*100)/(AM8+AQ8)</f>
        <v>58.566602316602314</v>
      </c>
      <c r="AQ8" s="550">
        <f t="shared" ref="AQ8:AQ20" si="1">AN8+AO8</f>
        <v>17170</v>
      </c>
    </row>
    <row r="9" spans="2:43" ht="26.25" customHeight="1" x14ac:dyDescent="0.2">
      <c r="B9" s="151" t="s">
        <v>42</v>
      </c>
      <c r="C9" s="18">
        <v>4850</v>
      </c>
      <c r="D9" s="98"/>
      <c r="E9" s="18">
        <v>460</v>
      </c>
      <c r="F9" s="18">
        <v>3680</v>
      </c>
      <c r="G9" s="18">
        <v>960</v>
      </c>
      <c r="H9" s="18">
        <v>4700</v>
      </c>
      <c r="I9" s="277"/>
      <c r="J9" s="609"/>
      <c r="K9" s="277">
        <v>200</v>
      </c>
      <c r="L9" s="277"/>
      <c r="M9" s="98">
        <v>470</v>
      </c>
      <c r="N9" s="18">
        <v>540</v>
      </c>
      <c r="O9" s="277"/>
      <c r="P9" s="18">
        <v>4640</v>
      </c>
      <c r="Q9" s="18"/>
      <c r="R9" s="18">
        <f t="shared" ref="R9:R19" si="2">SUM(AF9:AI9)</f>
        <v>120</v>
      </c>
      <c r="S9" s="20">
        <v>410</v>
      </c>
      <c r="T9" s="777">
        <f t="shared" ref="T9:T19" si="3">SUM(V9:AE9)</f>
        <v>46</v>
      </c>
      <c r="U9" s="786"/>
      <c r="V9" s="297"/>
      <c r="W9" s="76"/>
      <c r="X9" s="76">
        <v>46</v>
      </c>
      <c r="Y9" s="76"/>
      <c r="Z9" s="76"/>
      <c r="AA9" s="76"/>
      <c r="AB9" s="76"/>
      <c r="AC9" s="76"/>
      <c r="AD9" s="76"/>
      <c r="AE9" s="511"/>
      <c r="AF9" s="521"/>
      <c r="AG9" s="498">
        <v>120</v>
      </c>
      <c r="AH9" s="498"/>
      <c r="AI9" s="522"/>
      <c r="AJ9" s="77"/>
      <c r="AK9" s="78"/>
      <c r="AL9" s="188"/>
      <c r="AM9" s="22">
        <f t="shared" si="0"/>
        <v>21076</v>
      </c>
      <c r="AN9" s="911">
        <v>14810</v>
      </c>
      <c r="AO9" s="24">
        <v>0</v>
      </c>
      <c r="AP9" s="25">
        <f t="shared" ref="AP9:AP20" si="4">(AM9*100)/(AM9+AQ9)</f>
        <v>58.730424120827067</v>
      </c>
      <c r="AQ9" s="301">
        <f t="shared" si="1"/>
        <v>14810</v>
      </c>
    </row>
    <row r="10" spans="2:43" ht="26.25" customHeight="1" x14ac:dyDescent="0.2">
      <c r="B10" s="152" t="s">
        <v>43</v>
      </c>
      <c r="C10" s="18">
        <v>7660</v>
      </c>
      <c r="D10" s="98"/>
      <c r="E10" s="18">
        <v>710</v>
      </c>
      <c r="F10" s="18">
        <v>3690</v>
      </c>
      <c r="G10" s="18">
        <v>900</v>
      </c>
      <c r="H10" s="18">
        <v>3980</v>
      </c>
      <c r="I10" s="19"/>
      <c r="J10" s="609"/>
      <c r="K10" s="277">
        <v>180</v>
      </c>
      <c r="L10" s="277"/>
      <c r="M10" s="98">
        <v>540</v>
      </c>
      <c r="N10" s="18">
        <v>590</v>
      </c>
      <c r="O10" s="277"/>
      <c r="P10" s="18">
        <v>6000</v>
      </c>
      <c r="Q10" s="18"/>
      <c r="R10" s="18">
        <f t="shared" si="2"/>
        <v>230</v>
      </c>
      <c r="S10" s="20">
        <v>1410</v>
      </c>
      <c r="T10" s="777">
        <f t="shared" si="3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230</v>
      </c>
      <c r="AH10" s="498"/>
      <c r="AI10" s="522"/>
      <c r="AJ10" s="181"/>
      <c r="AK10" s="110"/>
      <c r="AL10" s="189"/>
      <c r="AM10" s="22">
        <f t="shared" si="0"/>
        <v>25890</v>
      </c>
      <c r="AN10" s="911">
        <v>24650</v>
      </c>
      <c r="AO10" s="24">
        <v>0</v>
      </c>
      <c r="AP10" s="25">
        <f t="shared" si="4"/>
        <v>51.226751088246935</v>
      </c>
      <c r="AQ10" s="301">
        <f t="shared" si="1"/>
        <v>24650</v>
      </c>
    </row>
    <row r="11" spans="2:43" ht="26.25" customHeight="1" x14ac:dyDescent="0.2">
      <c r="B11" s="152" t="s">
        <v>44</v>
      </c>
      <c r="C11" s="18">
        <v>4890</v>
      </c>
      <c r="D11" s="98"/>
      <c r="E11" s="18">
        <v>0</v>
      </c>
      <c r="F11" s="18">
        <v>6540</v>
      </c>
      <c r="G11" s="18">
        <v>820</v>
      </c>
      <c r="H11" s="18">
        <v>2580</v>
      </c>
      <c r="I11" s="19"/>
      <c r="J11" s="609"/>
      <c r="K11" s="277">
        <v>320</v>
      </c>
      <c r="L11" s="277"/>
      <c r="M11" s="98">
        <v>550</v>
      </c>
      <c r="N11" s="18">
        <v>780</v>
      </c>
      <c r="O11" s="277"/>
      <c r="P11" s="18">
        <v>4040</v>
      </c>
      <c r="Q11" s="18"/>
      <c r="R11" s="18">
        <f t="shared" si="2"/>
        <v>440</v>
      </c>
      <c r="S11" s="462">
        <v>2490</v>
      </c>
      <c r="T11" s="777">
        <f t="shared" si="3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440</v>
      </c>
      <c r="AH11" s="498"/>
      <c r="AI11" s="522"/>
      <c r="AJ11" s="181"/>
      <c r="AK11" s="110"/>
      <c r="AL11" s="189"/>
      <c r="AM11" s="22">
        <f t="shared" si="0"/>
        <v>23450</v>
      </c>
      <c r="AN11" s="102">
        <v>16880</v>
      </c>
      <c r="AO11" s="24">
        <v>0</v>
      </c>
      <c r="AP11" s="25">
        <f t="shared" si="4"/>
        <v>58.145301264567323</v>
      </c>
      <c r="AQ11" s="301">
        <f t="shared" si="1"/>
        <v>16880</v>
      </c>
    </row>
    <row r="12" spans="2:43" ht="26.25" customHeight="1" x14ac:dyDescent="0.2">
      <c r="B12" s="153" t="s">
        <v>45</v>
      </c>
      <c r="C12" s="334">
        <v>6910</v>
      </c>
      <c r="D12" s="18"/>
      <c r="E12" s="334">
        <v>2640</v>
      </c>
      <c r="F12" s="334">
        <v>5180</v>
      </c>
      <c r="G12" s="18">
        <v>1510</v>
      </c>
      <c r="H12" s="18">
        <v>8720</v>
      </c>
      <c r="I12" s="277"/>
      <c r="J12" s="609"/>
      <c r="K12" s="612">
        <v>590</v>
      </c>
      <c r="L12" s="612"/>
      <c r="M12" s="98">
        <v>1230</v>
      </c>
      <c r="N12" s="334">
        <v>910</v>
      </c>
      <c r="O12" s="612"/>
      <c r="P12" s="18">
        <v>4430</v>
      </c>
      <c r="Q12" s="18"/>
      <c r="R12" s="18">
        <f t="shared" si="2"/>
        <v>500</v>
      </c>
      <c r="S12" s="20">
        <v>1680</v>
      </c>
      <c r="T12" s="777">
        <f t="shared" si="3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500</v>
      </c>
      <c r="AH12" s="498"/>
      <c r="AI12" s="522"/>
      <c r="AJ12" s="77"/>
      <c r="AK12" s="78"/>
      <c r="AL12" s="188"/>
      <c r="AM12" s="22">
        <f t="shared" si="0"/>
        <v>34300</v>
      </c>
      <c r="AN12" s="102">
        <v>16480</v>
      </c>
      <c r="AO12" s="24">
        <v>0</v>
      </c>
      <c r="AP12" s="25">
        <f t="shared" si="4"/>
        <v>67.54627806222922</v>
      </c>
      <c r="AQ12" s="301">
        <f t="shared" si="1"/>
        <v>16480</v>
      </c>
    </row>
    <row r="13" spans="2:43" ht="26.25" customHeight="1" x14ac:dyDescent="0.2">
      <c r="B13" s="151" t="s">
        <v>46</v>
      </c>
      <c r="C13" s="18">
        <v>5330</v>
      </c>
      <c r="D13" s="18"/>
      <c r="E13" s="18">
        <v>700</v>
      </c>
      <c r="F13" s="18">
        <v>5730</v>
      </c>
      <c r="G13" s="18">
        <v>690</v>
      </c>
      <c r="H13" s="18">
        <v>4090</v>
      </c>
      <c r="I13" s="277"/>
      <c r="J13" s="610"/>
      <c r="K13" s="277">
        <v>310</v>
      </c>
      <c r="L13" s="277"/>
      <c r="M13" s="18">
        <v>1250</v>
      </c>
      <c r="N13" s="18">
        <v>430</v>
      </c>
      <c r="O13" s="277"/>
      <c r="P13" s="18">
        <v>4100</v>
      </c>
      <c r="Q13" s="18"/>
      <c r="R13" s="18">
        <f t="shared" si="2"/>
        <v>470</v>
      </c>
      <c r="S13" s="462">
        <v>2210</v>
      </c>
      <c r="T13" s="777">
        <f t="shared" si="3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470</v>
      </c>
      <c r="AH13" s="498"/>
      <c r="AI13" s="522"/>
      <c r="AJ13" s="77"/>
      <c r="AK13" s="78"/>
      <c r="AL13" s="188"/>
      <c r="AM13" s="22">
        <f t="shared" si="0"/>
        <v>25310</v>
      </c>
      <c r="AN13" s="103">
        <v>15950</v>
      </c>
      <c r="AO13" s="31">
        <v>0</v>
      </c>
      <c r="AP13" s="32">
        <f t="shared" si="4"/>
        <v>61.342704798836643</v>
      </c>
      <c r="AQ13" s="620">
        <f t="shared" si="1"/>
        <v>15950</v>
      </c>
    </row>
    <row r="14" spans="2:43" ht="26.25" customHeight="1" x14ac:dyDescent="0.2">
      <c r="B14" s="152" t="s">
        <v>47</v>
      </c>
      <c r="C14" s="18">
        <v>6070</v>
      </c>
      <c r="D14" s="18"/>
      <c r="E14" s="18">
        <v>1800</v>
      </c>
      <c r="F14" s="18">
        <v>4500</v>
      </c>
      <c r="G14" s="18">
        <v>580</v>
      </c>
      <c r="H14" s="18">
        <v>8360</v>
      </c>
      <c r="I14" s="277"/>
      <c r="J14" s="610"/>
      <c r="K14" s="277">
        <v>390</v>
      </c>
      <c r="L14" s="277"/>
      <c r="M14" s="18">
        <v>1520</v>
      </c>
      <c r="N14" s="18">
        <v>490</v>
      </c>
      <c r="O14" s="277"/>
      <c r="P14" s="18">
        <v>4210</v>
      </c>
      <c r="Q14" s="18"/>
      <c r="R14" s="18">
        <f t="shared" si="2"/>
        <v>380</v>
      </c>
      <c r="S14" s="20">
        <v>4705</v>
      </c>
      <c r="T14" s="777">
        <f t="shared" si="3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380</v>
      </c>
      <c r="AH14" s="498"/>
      <c r="AI14" s="522"/>
      <c r="AJ14" s="77"/>
      <c r="AK14" s="78"/>
      <c r="AL14" s="188"/>
      <c r="AM14" s="22">
        <f t="shared" si="0"/>
        <v>33005</v>
      </c>
      <c r="AN14" s="23">
        <v>17480</v>
      </c>
      <c r="AO14" s="24">
        <v>0</v>
      </c>
      <c r="AP14" s="25">
        <f t="shared" si="4"/>
        <v>65.375854214123009</v>
      </c>
      <c r="AQ14" s="301">
        <f t="shared" si="1"/>
        <v>17480</v>
      </c>
    </row>
    <row r="15" spans="2:43" ht="26.25" customHeight="1" x14ac:dyDescent="0.2">
      <c r="B15" s="151" t="s">
        <v>48</v>
      </c>
      <c r="C15" s="18">
        <v>6530</v>
      </c>
      <c r="D15" s="18"/>
      <c r="E15" s="18">
        <v>950</v>
      </c>
      <c r="F15" s="18">
        <v>2370</v>
      </c>
      <c r="G15" s="18">
        <v>5520</v>
      </c>
      <c r="H15" s="18">
        <v>6230</v>
      </c>
      <c r="I15" s="277"/>
      <c r="J15" s="610"/>
      <c r="K15" s="277">
        <v>560</v>
      </c>
      <c r="L15" s="608"/>
      <c r="M15" s="18">
        <v>410</v>
      </c>
      <c r="N15" s="18">
        <v>450</v>
      </c>
      <c r="O15" s="608"/>
      <c r="P15" s="18">
        <v>3820</v>
      </c>
      <c r="Q15" s="18"/>
      <c r="R15" s="18">
        <f t="shared" si="2"/>
        <v>600</v>
      </c>
      <c r="S15" s="20">
        <v>2555</v>
      </c>
      <c r="T15" s="777">
        <f t="shared" si="3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600</v>
      </c>
      <c r="AH15" s="498"/>
      <c r="AI15" s="522"/>
      <c r="AJ15" s="77"/>
      <c r="AK15" s="78"/>
      <c r="AL15" s="188"/>
      <c r="AM15" s="22">
        <f t="shared" si="0"/>
        <v>29995</v>
      </c>
      <c r="AN15" s="23">
        <v>26260</v>
      </c>
      <c r="AO15" s="24">
        <v>0</v>
      </c>
      <c r="AP15" s="25">
        <f t="shared" si="4"/>
        <v>53.319704915118656</v>
      </c>
      <c r="AQ15" s="301">
        <f t="shared" si="1"/>
        <v>26260</v>
      </c>
    </row>
    <row r="16" spans="2:43" ht="26.25" customHeight="1" x14ac:dyDescent="0.2">
      <c r="B16" s="152" t="s">
        <v>49</v>
      </c>
      <c r="C16" s="18">
        <v>5340</v>
      </c>
      <c r="D16" s="18"/>
      <c r="E16" s="18">
        <v>690</v>
      </c>
      <c r="F16" s="18">
        <v>3260</v>
      </c>
      <c r="G16" s="18">
        <v>700</v>
      </c>
      <c r="H16" s="18">
        <v>8500</v>
      </c>
      <c r="I16" s="277"/>
      <c r="J16" s="610"/>
      <c r="K16" s="277">
        <v>420</v>
      </c>
      <c r="L16" s="608"/>
      <c r="M16" s="18">
        <v>1350</v>
      </c>
      <c r="N16" s="18">
        <v>370</v>
      </c>
      <c r="O16" s="608"/>
      <c r="P16" s="18">
        <v>5560</v>
      </c>
      <c r="Q16" s="18"/>
      <c r="R16" s="18">
        <f t="shared" si="2"/>
        <v>930</v>
      </c>
      <c r="S16" s="20">
        <v>2020</v>
      </c>
      <c r="T16" s="777">
        <f t="shared" si="3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930</v>
      </c>
      <c r="AH16" s="498"/>
      <c r="AI16" s="522"/>
      <c r="AJ16" s="77"/>
      <c r="AK16" s="78"/>
      <c r="AL16" s="188"/>
      <c r="AM16" s="22">
        <f t="shared" si="0"/>
        <v>29140</v>
      </c>
      <c r="AN16" s="23">
        <v>17060</v>
      </c>
      <c r="AO16" s="24">
        <v>0</v>
      </c>
      <c r="AP16" s="25">
        <f t="shared" si="4"/>
        <v>63.073593073593074</v>
      </c>
      <c r="AQ16" s="301">
        <f t="shared" si="1"/>
        <v>17060</v>
      </c>
    </row>
    <row r="17" spans="2:43" ht="26.25" customHeight="1" x14ac:dyDescent="0.2">
      <c r="B17" s="152" t="s">
        <v>50</v>
      </c>
      <c r="C17" s="18">
        <v>7590</v>
      </c>
      <c r="D17" s="18"/>
      <c r="E17" s="18">
        <v>0</v>
      </c>
      <c r="F17" s="18">
        <v>3840</v>
      </c>
      <c r="G17" s="18">
        <v>820</v>
      </c>
      <c r="H17" s="18">
        <v>5010</v>
      </c>
      <c r="I17" s="277"/>
      <c r="J17" s="610"/>
      <c r="K17" s="277">
        <v>210</v>
      </c>
      <c r="L17" s="608"/>
      <c r="M17" s="18">
        <v>630</v>
      </c>
      <c r="N17" s="18">
        <v>500</v>
      </c>
      <c r="O17" s="608"/>
      <c r="P17" s="18">
        <v>3480</v>
      </c>
      <c r="Q17" s="18"/>
      <c r="R17" s="18">
        <f t="shared" si="2"/>
        <v>320</v>
      </c>
      <c r="S17" s="20">
        <v>1280</v>
      </c>
      <c r="T17" s="777">
        <f t="shared" si="3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>
        <v>320</v>
      </c>
      <c r="AH17" s="498"/>
      <c r="AI17" s="522"/>
      <c r="AJ17" s="77"/>
      <c r="AK17" s="78"/>
      <c r="AL17" s="188"/>
      <c r="AM17" s="22">
        <f t="shared" si="0"/>
        <v>23680</v>
      </c>
      <c r="AN17" s="23">
        <v>18190</v>
      </c>
      <c r="AO17" s="24">
        <v>0</v>
      </c>
      <c r="AP17" s="25">
        <f t="shared" si="4"/>
        <v>56.556006687365652</v>
      </c>
      <c r="AQ17" s="301">
        <f t="shared" si="1"/>
        <v>18190</v>
      </c>
    </row>
    <row r="18" spans="2:43" ht="26.25" customHeight="1" x14ac:dyDescent="0.2">
      <c r="B18" s="151" t="s">
        <v>51</v>
      </c>
      <c r="C18" s="18">
        <v>5530</v>
      </c>
      <c r="D18" s="18"/>
      <c r="E18" s="18">
        <v>700</v>
      </c>
      <c r="F18" s="18">
        <v>3180</v>
      </c>
      <c r="G18" s="18">
        <v>570</v>
      </c>
      <c r="H18" s="18">
        <v>5570</v>
      </c>
      <c r="I18" s="277"/>
      <c r="J18" s="610"/>
      <c r="K18" s="277">
        <v>410</v>
      </c>
      <c r="L18" s="608"/>
      <c r="M18" s="18">
        <v>230</v>
      </c>
      <c r="N18" s="18">
        <v>330</v>
      </c>
      <c r="O18" s="608"/>
      <c r="P18" s="18">
        <v>3090</v>
      </c>
      <c r="Q18" s="18">
        <v>0</v>
      </c>
      <c r="R18" s="18">
        <f t="shared" si="2"/>
        <v>420</v>
      </c>
      <c r="S18" s="20">
        <v>2940</v>
      </c>
      <c r="T18" s="777">
        <f t="shared" si="3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420</v>
      </c>
      <c r="AH18" s="498"/>
      <c r="AI18" s="522"/>
      <c r="AJ18" s="480"/>
      <c r="AK18" s="99"/>
      <c r="AL18" s="204"/>
      <c r="AM18" s="22">
        <f t="shared" si="0"/>
        <v>22970</v>
      </c>
      <c r="AN18" s="23">
        <v>17110</v>
      </c>
      <c r="AO18" s="24">
        <v>0</v>
      </c>
      <c r="AP18" s="25">
        <f t="shared" si="4"/>
        <v>57.310379241516969</v>
      </c>
      <c r="AQ18" s="301">
        <f t="shared" si="1"/>
        <v>17110</v>
      </c>
    </row>
    <row r="19" spans="2:43" ht="26.25" customHeight="1" thickBot="1" x14ac:dyDescent="0.25">
      <c r="B19" s="154" t="s">
        <v>52</v>
      </c>
      <c r="C19" s="79">
        <v>4860</v>
      </c>
      <c r="D19" s="18">
        <v>58680</v>
      </c>
      <c r="E19" s="79">
        <v>0</v>
      </c>
      <c r="F19" s="79">
        <v>4890</v>
      </c>
      <c r="G19" s="79">
        <v>580</v>
      </c>
      <c r="H19" s="79">
        <v>4770</v>
      </c>
      <c r="I19" s="327"/>
      <c r="J19" s="611"/>
      <c r="K19" s="327">
        <v>290</v>
      </c>
      <c r="L19" s="327"/>
      <c r="M19" s="79">
        <v>120</v>
      </c>
      <c r="N19" s="79">
        <v>180</v>
      </c>
      <c r="O19" s="327"/>
      <c r="P19" s="79">
        <v>1640</v>
      </c>
      <c r="Q19" s="79"/>
      <c r="R19" s="79">
        <f t="shared" si="2"/>
        <v>270</v>
      </c>
      <c r="S19" s="80">
        <v>1780</v>
      </c>
      <c r="T19" s="782">
        <f t="shared" si="3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270</v>
      </c>
      <c r="AH19" s="499"/>
      <c r="AI19" s="552"/>
      <c r="AJ19" s="481"/>
      <c r="AK19" s="192"/>
      <c r="AL19" s="187"/>
      <c r="AM19" s="460">
        <f t="shared" si="0"/>
        <v>78060</v>
      </c>
      <c r="AN19" s="193">
        <v>15230</v>
      </c>
      <c r="AO19" s="194">
        <v>0</v>
      </c>
      <c r="AP19" s="33">
        <f t="shared" si="4"/>
        <v>83.674563190052524</v>
      </c>
      <c r="AQ19" s="323">
        <f t="shared" si="1"/>
        <v>15230</v>
      </c>
    </row>
    <row r="20" spans="2:43" ht="26.25" customHeight="1" thickBot="1" x14ac:dyDescent="0.25">
      <c r="B20" s="179" t="s">
        <v>53</v>
      </c>
      <c r="C20" s="82">
        <f t="shared" ref="C20:AO20" si="5">SUM(C8:C19)</f>
        <v>70050</v>
      </c>
      <c r="D20" s="82">
        <f t="shared" si="5"/>
        <v>58680</v>
      </c>
      <c r="E20" s="83">
        <f t="shared" si="5"/>
        <v>9170</v>
      </c>
      <c r="F20" s="83">
        <f t="shared" si="5"/>
        <v>50580</v>
      </c>
      <c r="G20" s="83">
        <f t="shared" si="5"/>
        <v>14590</v>
      </c>
      <c r="H20" s="83">
        <f t="shared" si="5"/>
        <v>68770</v>
      </c>
      <c r="I20" s="195">
        <f t="shared" si="5"/>
        <v>0</v>
      </c>
      <c r="J20" s="83">
        <f t="shared" si="5"/>
        <v>0</v>
      </c>
      <c r="K20" s="328">
        <f t="shared" si="5"/>
        <v>4070</v>
      </c>
      <c r="L20" s="328">
        <f t="shared" si="5"/>
        <v>0</v>
      </c>
      <c r="M20" s="83">
        <f t="shared" si="5"/>
        <v>9170</v>
      </c>
      <c r="N20" s="83">
        <f t="shared" si="5"/>
        <v>6160</v>
      </c>
      <c r="O20" s="328">
        <f t="shared" si="5"/>
        <v>0</v>
      </c>
      <c r="P20" s="83">
        <f t="shared" si="5"/>
        <v>49110</v>
      </c>
      <c r="Q20" s="83">
        <f t="shared" si="5"/>
        <v>0</v>
      </c>
      <c r="R20" s="83">
        <f t="shared" si="5"/>
        <v>5230</v>
      </c>
      <c r="S20" s="84">
        <f>SUM(S8:S19)</f>
        <v>25520</v>
      </c>
      <c r="T20" s="791">
        <f t="shared" si="5"/>
        <v>46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46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5230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371146</v>
      </c>
      <c r="AN20" s="198">
        <f t="shared" si="5"/>
        <v>217270</v>
      </c>
      <c r="AO20" s="199">
        <f t="shared" si="5"/>
        <v>0</v>
      </c>
      <c r="AP20" s="37">
        <f t="shared" si="4"/>
        <v>63.075443223841638</v>
      </c>
      <c r="AQ20" s="200">
        <f t="shared" si="1"/>
        <v>217270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ROCCA.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89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Foglio2!D29</f>
        <v>0</v>
      </c>
      <c r="D29" s="340"/>
      <c r="E29" s="215">
        <f>Foglio2!E29</f>
        <v>574.44257695590056</v>
      </c>
      <c r="F29" s="215">
        <f>Foglio2!F29</f>
        <v>133.64777098045485</v>
      </c>
      <c r="G29" s="329">
        <f>Foglio2!G29</f>
        <v>0</v>
      </c>
      <c r="H29" s="329">
        <f>Foglio2!H29</f>
        <v>56.231249049177279</v>
      </c>
      <c r="I29" s="329">
        <f>Foglio2!I29</f>
        <v>0</v>
      </c>
      <c r="J29" s="277">
        <f>Foglio2!J29</f>
        <v>0</v>
      </c>
      <c r="K29" s="215">
        <f>Foglio2!K29</f>
        <v>79.758176581811185</v>
      </c>
      <c r="L29" s="215">
        <f>Foglio2!L29</f>
        <v>73.505879821295551</v>
      </c>
      <c r="M29" s="215">
        <f>Foglio2!M29</f>
        <v>662.62124904872155</v>
      </c>
      <c r="N29" s="215">
        <f>Foglio2!N29</f>
        <v>0</v>
      </c>
      <c r="O29" s="215">
        <f>Foglio2!O29</f>
        <v>0</v>
      </c>
      <c r="P29" s="329">
        <f>Foglio2!P29</f>
        <v>0</v>
      </c>
      <c r="Q29" s="329">
        <f>Foglio2!Q29</f>
        <v>0</v>
      </c>
      <c r="R29" s="215">
        <f t="shared" ref="R29:R34" si="6">SUM(AF29:AI29)</f>
        <v>179.99006263760597</v>
      </c>
      <c r="S29" s="619">
        <f>Foglio2!T29</f>
        <v>1100.8528498831286</v>
      </c>
      <c r="T29" s="842">
        <f t="shared" ref="T29:T34" si="7">SUM(V29:AE29)</f>
        <v>94.087210796894595</v>
      </c>
      <c r="U29" s="437">
        <f>Foglio2!V29</f>
        <v>645.77631584715573</v>
      </c>
      <c r="V29" s="844">
        <f>Foglio2!W29</f>
        <v>0</v>
      </c>
      <c r="W29" s="489">
        <f>Foglio2!X29</f>
        <v>3.9599193543114537</v>
      </c>
      <c r="X29" s="489">
        <f>Foglio2!Y29</f>
        <v>6.2511141066517402</v>
      </c>
      <c r="Y29" s="489">
        <f>Foglio2!Z29</f>
        <v>0.87634651315424206</v>
      </c>
      <c r="Z29" s="489">
        <f>Foglio2!AA29</f>
        <v>7.4743724198850332</v>
      </c>
      <c r="AA29" s="489">
        <f>Foglio2!AB29</f>
        <v>33.575148978332727</v>
      </c>
      <c r="AB29" s="489">
        <f>Foglio2!AC29</f>
        <v>4.1337694723056151</v>
      </c>
      <c r="AC29" s="489">
        <f>Foglio2!AD29</f>
        <v>1.9545326190817509</v>
      </c>
      <c r="AD29" s="489">
        <f>Foglio2!AE29</f>
        <v>10.572925543318386</v>
      </c>
      <c r="AE29" s="845">
        <f>Foglio2!AF29</f>
        <v>25.289081789853636</v>
      </c>
      <c r="AF29" s="434">
        <f>Foglio2!AG29</f>
        <v>56.243075587816328</v>
      </c>
      <c r="AG29" s="215">
        <f>Foglio2!AH29</f>
        <v>84.99536210914097</v>
      </c>
      <c r="AH29" s="215">
        <f>Foglio2!AI29</f>
        <v>37.494069665362105</v>
      </c>
      <c r="AI29" s="619">
        <f>Foglio2!AJ29</f>
        <v>1.2575552752865642</v>
      </c>
      <c r="AJ29" s="606"/>
      <c r="AK29" s="753"/>
      <c r="AL29" s="847"/>
      <c r="AM29" s="55">
        <f t="shared" ref="AM29:AM41" si="8">SUM(C29:S29)+T29+U29+AJ29+AK29+AL29</f>
        <v>3600.9133416021455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574.44257695590056</v>
      </c>
      <c r="F30" s="434">
        <f t="shared" si="12"/>
        <v>133.64777098045485</v>
      </c>
      <c r="G30" s="340">
        <f t="shared" si="12"/>
        <v>0</v>
      </c>
      <c r="H30" s="340">
        <f t="shared" si="12"/>
        <v>56.231249049177279</v>
      </c>
      <c r="I30" s="340">
        <f t="shared" si="12"/>
        <v>0</v>
      </c>
      <c r="J30" s="19">
        <f t="shared" si="12"/>
        <v>0</v>
      </c>
      <c r="K30" s="434">
        <f t="shared" si="12"/>
        <v>79.758176581811185</v>
      </c>
      <c r="L30" s="434">
        <f t="shared" si="12"/>
        <v>73.505879821295551</v>
      </c>
      <c r="M30" s="434">
        <f t="shared" si="12"/>
        <v>662.62124904872155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179.99006263760597</v>
      </c>
      <c r="S30" s="437">
        <f t="shared" ref="S30:S35" si="13">S29</f>
        <v>1100.8528498831286</v>
      </c>
      <c r="T30" s="842">
        <f t="shared" si="7"/>
        <v>94.087210796894595</v>
      </c>
      <c r="U30" s="437">
        <f t="shared" ref="U30:AI32" si="14">U29</f>
        <v>645.77631584715573</v>
      </c>
      <c r="V30" s="844">
        <f t="shared" si="14"/>
        <v>0</v>
      </c>
      <c r="W30" s="433">
        <f t="shared" si="14"/>
        <v>3.9599193543114537</v>
      </c>
      <c r="X30" s="433">
        <f t="shared" si="14"/>
        <v>6.2511141066517402</v>
      </c>
      <c r="Y30" s="433">
        <f t="shared" si="14"/>
        <v>0.87634651315424206</v>
      </c>
      <c r="Z30" s="433">
        <f t="shared" si="14"/>
        <v>7.4743724198850332</v>
      </c>
      <c r="AA30" s="433">
        <f t="shared" si="14"/>
        <v>33.575148978332727</v>
      </c>
      <c r="AB30" s="433">
        <f t="shared" si="14"/>
        <v>4.1337694723056151</v>
      </c>
      <c r="AC30" s="433">
        <f t="shared" si="14"/>
        <v>1.9545326190817509</v>
      </c>
      <c r="AD30" s="433">
        <f t="shared" si="14"/>
        <v>10.572925543318386</v>
      </c>
      <c r="AE30" s="846">
        <f t="shared" si="14"/>
        <v>25.289081789853636</v>
      </c>
      <c r="AF30" s="434">
        <f t="shared" si="14"/>
        <v>56.243075587816328</v>
      </c>
      <c r="AG30" s="434">
        <f t="shared" si="14"/>
        <v>84.99536210914097</v>
      </c>
      <c r="AH30" s="434">
        <f t="shared" si="14"/>
        <v>37.494069665362105</v>
      </c>
      <c r="AI30" s="437">
        <f t="shared" si="14"/>
        <v>1.2575552752865642</v>
      </c>
      <c r="AJ30" s="606"/>
      <c r="AK30" s="753"/>
      <c r="AL30" s="847"/>
      <c r="AM30" s="55">
        <f t="shared" si="8"/>
        <v>3600.9133416021455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574.44257695590056</v>
      </c>
      <c r="F31" s="434">
        <f t="shared" si="12"/>
        <v>133.64777098045485</v>
      </c>
      <c r="G31" s="340">
        <f t="shared" si="12"/>
        <v>0</v>
      </c>
      <c r="H31" s="340">
        <f t="shared" si="12"/>
        <v>56.231249049177279</v>
      </c>
      <c r="I31" s="340">
        <f t="shared" si="12"/>
        <v>0</v>
      </c>
      <c r="J31" s="19">
        <f t="shared" si="12"/>
        <v>0</v>
      </c>
      <c r="K31" s="434">
        <f t="shared" si="12"/>
        <v>79.758176581811185</v>
      </c>
      <c r="L31" s="434">
        <f t="shared" si="12"/>
        <v>73.505879821295551</v>
      </c>
      <c r="M31" s="434">
        <f t="shared" si="12"/>
        <v>662.62124904872155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179.99006263760597</v>
      </c>
      <c r="S31" s="437">
        <f t="shared" si="13"/>
        <v>1100.8528498831286</v>
      </c>
      <c r="T31" s="842">
        <f t="shared" si="7"/>
        <v>94.087210796894595</v>
      </c>
      <c r="U31" s="437">
        <f t="shared" si="14"/>
        <v>645.77631584715573</v>
      </c>
      <c r="V31" s="844">
        <f t="shared" si="14"/>
        <v>0</v>
      </c>
      <c r="W31" s="433">
        <f t="shared" si="14"/>
        <v>3.9599193543114537</v>
      </c>
      <c r="X31" s="433">
        <f t="shared" si="14"/>
        <v>6.2511141066517402</v>
      </c>
      <c r="Y31" s="433">
        <f t="shared" si="14"/>
        <v>0.87634651315424206</v>
      </c>
      <c r="Z31" s="433">
        <f t="shared" si="14"/>
        <v>7.4743724198850332</v>
      </c>
      <c r="AA31" s="433">
        <f t="shared" si="14"/>
        <v>33.575148978332727</v>
      </c>
      <c r="AB31" s="433">
        <f t="shared" si="14"/>
        <v>4.1337694723056151</v>
      </c>
      <c r="AC31" s="433">
        <f t="shared" si="14"/>
        <v>1.9545326190817509</v>
      </c>
      <c r="AD31" s="433">
        <f t="shared" si="14"/>
        <v>10.572925543318386</v>
      </c>
      <c r="AE31" s="846">
        <f t="shared" si="14"/>
        <v>25.289081789853636</v>
      </c>
      <c r="AF31" s="434">
        <f t="shared" si="14"/>
        <v>56.243075587816328</v>
      </c>
      <c r="AG31" s="434">
        <f t="shared" si="14"/>
        <v>84.99536210914097</v>
      </c>
      <c r="AH31" s="434">
        <f t="shared" si="14"/>
        <v>37.494069665362105</v>
      </c>
      <c r="AI31" s="437">
        <f t="shared" si="14"/>
        <v>1.2575552752865642</v>
      </c>
      <c r="AJ31" s="606"/>
      <c r="AK31" s="753"/>
      <c r="AL31" s="847"/>
      <c r="AM31" s="55">
        <f t="shared" si="8"/>
        <v>3600.9133416021455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574.44257695590056</v>
      </c>
      <c r="F32" s="434">
        <f t="shared" si="12"/>
        <v>133.64777098045485</v>
      </c>
      <c r="G32" s="340">
        <f t="shared" si="12"/>
        <v>0</v>
      </c>
      <c r="H32" s="340">
        <f t="shared" si="12"/>
        <v>56.231249049177279</v>
      </c>
      <c r="I32" s="340">
        <f t="shared" si="12"/>
        <v>0</v>
      </c>
      <c r="J32" s="19">
        <f t="shared" si="12"/>
        <v>0</v>
      </c>
      <c r="K32" s="434">
        <f t="shared" si="12"/>
        <v>79.758176581811185</v>
      </c>
      <c r="L32" s="434">
        <f t="shared" si="12"/>
        <v>73.505879821295551</v>
      </c>
      <c r="M32" s="434">
        <f t="shared" si="12"/>
        <v>662.62124904872155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179.99006263760597</v>
      </c>
      <c r="S32" s="437">
        <f t="shared" si="13"/>
        <v>1100.8528498831286</v>
      </c>
      <c r="T32" s="842">
        <f t="shared" si="7"/>
        <v>94.087210796894595</v>
      </c>
      <c r="U32" s="437">
        <f t="shared" si="14"/>
        <v>645.77631584715573</v>
      </c>
      <c r="V32" s="844">
        <f t="shared" si="14"/>
        <v>0</v>
      </c>
      <c r="W32" s="433">
        <f t="shared" si="14"/>
        <v>3.9599193543114537</v>
      </c>
      <c r="X32" s="433">
        <f t="shared" si="14"/>
        <v>6.2511141066517402</v>
      </c>
      <c r="Y32" s="433">
        <f t="shared" si="14"/>
        <v>0.87634651315424206</v>
      </c>
      <c r="Z32" s="433">
        <f t="shared" si="14"/>
        <v>7.4743724198850332</v>
      </c>
      <c r="AA32" s="433">
        <f t="shared" si="14"/>
        <v>33.575148978332727</v>
      </c>
      <c r="AB32" s="433">
        <f t="shared" si="14"/>
        <v>4.1337694723056151</v>
      </c>
      <c r="AC32" s="433">
        <f t="shared" si="14"/>
        <v>1.9545326190817509</v>
      </c>
      <c r="AD32" s="433">
        <f t="shared" si="14"/>
        <v>10.572925543318386</v>
      </c>
      <c r="AE32" s="846">
        <f t="shared" si="14"/>
        <v>25.289081789853636</v>
      </c>
      <c r="AF32" s="434">
        <f t="shared" si="14"/>
        <v>56.243075587816328</v>
      </c>
      <c r="AG32" s="434">
        <f t="shared" si="14"/>
        <v>84.99536210914097</v>
      </c>
      <c r="AH32" s="434">
        <f t="shared" si="14"/>
        <v>37.494069665362105</v>
      </c>
      <c r="AI32" s="437">
        <f t="shared" si="14"/>
        <v>1.2575552752865642</v>
      </c>
      <c r="AJ32" s="606"/>
      <c r="AK32" s="753"/>
      <c r="AL32" s="847"/>
      <c r="AM32" s="55">
        <f t="shared" si="8"/>
        <v>3600.9133416021455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574.44257695590056</v>
      </c>
      <c r="F33" s="434">
        <f t="shared" si="15"/>
        <v>133.64777098045485</v>
      </c>
      <c r="G33" s="340">
        <f t="shared" si="15"/>
        <v>0</v>
      </c>
      <c r="H33" s="340">
        <f t="shared" si="15"/>
        <v>56.231249049177279</v>
      </c>
      <c r="I33" s="340">
        <f t="shared" si="15"/>
        <v>0</v>
      </c>
      <c r="J33" s="19">
        <f t="shared" si="15"/>
        <v>0</v>
      </c>
      <c r="K33" s="434">
        <f t="shared" si="15"/>
        <v>79.758176581811185</v>
      </c>
      <c r="L33" s="434">
        <f t="shared" si="15"/>
        <v>73.505879821295551</v>
      </c>
      <c r="M33" s="434">
        <f t="shared" si="15"/>
        <v>662.62124904872155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179.99006263760597</v>
      </c>
      <c r="S33" s="437">
        <f t="shared" si="13"/>
        <v>1100.8528498831286</v>
      </c>
      <c r="T33" s="842">
        <f t="shared" si="7"/>
        <v>94.087210796894595</v>
      </c>
      <c r="U33" s="437">
        <f t="shared" ref="U33:AI33" si="16">U32</f>
        <v>645.77631584715573</v>
      </c>
      <c r="V33" s="844">
        <f t="shared" si="16"/>
        <v>0</v>
      </c>
      <c r="W33" s="433">
        <f t="shared" si="16"/>
        <v>3.9599193543114537</v>
      </c>
      <c r="X33" s="433">
        <f t="shared" si="16"/>
        <v>6.2511141066517402</v>
      </c>
      <c r="Y33" s="433">
        <f t="shared" si="16"/>
        <v>0.87634651315424206</v>
      </c>
      <c r="Z33" s="433">
        <f t="shared" si="16"/>
        <v>7.4743724198850332</v>
      </c>
      <c r="AA33" s="433">
        <f t="shared" si="16"/>
        <v>33.575148978332727</v>
      </c>
      <c r="AB33" s="433">
        <f t="shared" si="16"/>
        <v>4.1337694723056151</v>
      </c>
      <c r="AC33" s="433">
        <f t="shared" si="16"/>
        <v>1.9545326190817509</v>
      </c>
      <c r="AD33" s="433">
        <f t="shared" si="16"/>
        <v>10.572925543318386</v>
      </c>
      <c r="AE33" s="846">
        <f t="shared" si="16"/>
        <v>25.289081789853636</v>
      </c>
      <c r="AF33" s="434">
        <f t="shared" si="16"/>
        <v>56.243075587816328</v>
      </c>
      <c r="AG33" s="434">
        <f t="shared" si="16"/>
        <v>84.99536210914097</v>
      </c>
      <c r="AH33" s="434">
        <f t="shared" si="16"/>
        <v>37.494069665362105</v>
      </c>
      <c r="AI33" s="437">
        <f t="shared" si="16"/>
        <v>1.2575552752865642</v>
      </c>
      <c r="AJ33" s="606"/>
      <c r="AK33" s="753"/>
      <c r="AL33" s="847"/>
      <c r="AM33" s="55">
        <f t="shared" si="8"/>
        <v>3600.9133416021455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574.44257695590056</v>
      </c>
      <c r="F34" s="434">
        <f t="shared" si="17"/>
        <v>133.64777098045485</v>
      </c>
      <c r="G34" s="340">
        <f t="shared" si="17"/>
        <v>0</v>
      </c>
      <c r="H34" s="340">
        <f t="shared" si="17"/>
        <v>56.231249049177279</v>
      </c>
      <c r="I34" s="340">
        <f t="shared" si="17"/>
        <v>0</v>
      </c>
      <c r="J34" s="19">
        <f t="shared" si="17"/>
        <v>0</v>
      </c>
      <c r="K34" s="434">
        <f t="shared" si="17"/>
        <v>79.758176581811185</v>
      </c>
      <c r="L34" s="434">
        <f t="shared" si="17"/>
        <v>73.505879821295551</v>
      </c>
      <c r="M34" s="434">
        <f t="shared" si="17"/>
        <v>662.62124904872155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179.99006263760597</v>
      </c>
      <c r="S34" s="437">
        <f t="shared" si="13"/>
        <v>1100.8528498831286</v>
      </c>
      <c r="T34" s="842">
        <f t="shared" si="7"/>
        <v>94.087210796894595</v>
      </c>
      <c r="U34" s="437">
        <f t="shared" ref="U34:AI38" si="18">U33</f>
        <v>645.77631584715573</v>
      </c>
      <c r="V34" s="844">
        <f t="shared" si="18"/>
        <v>0</v>
      </c>
      <c r="W34" s="433">
        <f t="shared" si="18"/>
        <v>3.9599193543114537</v>
      </c>
      <c r="X34" s="433">
        <f t="shared" si="18"/>
        <v>6.2511141066517402</v>
      </c>
      <c r="Y34" s="433">
        <f t="shared" si="18"/>
        <v>0.87634651315424206</v>
      </c>
      <c r="Z34" s="433">
        <f t="shared" si="18"/>
        <v>7.4743724198850332</v>
      </c>
      <c r="AA34" s="433">
        <f t="shared" si="18"/>
        <v>33.575148978332727</v>
      </c>
      <c r="AB34" s="433">
        <f t="shared" si="18"/>
        <v>4.1337694723056151</v>
      </c>
      <c r="AC34" s="433">
        <f t="shared" si="18"/>
        <v>1.9545326190817509</v>
      </c>
      <c r="AD34" s="433">
        <f t="shared" si="18"/>
        <v>10.572925543318386</v>
      </c>
      <c r="AE34" s="846">
        <f t="shared" si="18"/>
        <v>25.289081789853636</v>
      </c>
      <c r="AF34" s="434">
        <f t="shared" si="18"/>
        <v>56.243075587816328</v>
      </c>
      <c r="AG34" s="434">
        <f t="shared" si="18"/>
        <v>84.99536210914097</v>
      </c>
      <c r="AH34" s="434">
        <f t="shared" si="18"/>
        <v>37.494069665362105</v>
      </c>
      <c r="AI34" s="437">
        <f t="shared" si="18"/>
        <v>1.2575552752865642</v>
      </c>
      <c r="AJ34" s="606"/>
      <c r="AK34" s="753"/>
      <c r="AL34" s="847"/>
      <c r="AM34" s="55">
        <f t="shared" si="8"/>
        <v>3600.9133416021455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574.44257695590056</v>
      </c>
      <c r="F35" s="434">
        <f t="shared" si="17"/>
        <v>133.64777098045485</v>
      </c>
      <c r="G35" s="340">
        <f t="shared" si="17"/>
        <v>0</v>
      </c>
      <c r="H35" s="340">
        <f t="shared" si="17"/>
        <v>56.231249049177279</v>
      </c>
      <c r="I35" s="340">
        <f t="shared" si="17"/>
        <v>0</v>
      </c>
      <c r="J35" s="19">
        <f t="shared" si="17"/>
        <v>0</v>
      </c>
      <c r="K35" s="434">
        <f t="shared" si="17"/>
        <v>79.758176581811185</v>
      </c>
      <c r="L35" s="434">
        <f t="shared" si="17"/>
        <v>73.505879821295551</v>
      </c>
      <c r="M35" s="434">
        <f t="shared" si="17"/>
        <v>662.62124904872155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179.99006263760597</v>
      </c>
      <c r="S35" s="437">
        <f t="shared" si="13"/>
        <v>1100.8528498831286</v>
      </c>
      <c r="T35" s="842">
        <f t="shared" ref="T35:T40" si="20">SUM(V35:AE35)</f>
        <v>94.087210796894595</v>
      </c>
      <c r="U35" s="437">
        <f t="shared" si="18"/>
        <v>645.77631584715573</v>
      </c>
      <c r="V35" s="844">
        <f t="shared" si="18"/>
        <v>0</v>
      </c>
      <c r="W35" s="433">
        <f t="shared" si="18"/>
        <v>3.9599193543114537</v>
      </c>
      <c r="X35" s="433">
        <f t="shared" si="18"/>
        <v>6.2511141066517402</v>
      </c>
      <c r="Y35" s="433">
        <f t="shared" si="18"/>
        <v>0.87634651315424206</v>
      </c>
      <c r="Z35" s="433">
        <f t="shared" si="18"/>
        <v>7.4743724198850332</v>
      </c>
      <c r="AA35" s="433">
        <f t="shared" si="18"/>
        <v>33.575148978332727</v>
      </c>
      <c r="AB35" s="433">
        <f t="shared" si="18"/>
        <v>4.1337694723056151</v>
      </c>
      <c r="AC35" s="433">
        <f t="shared" si="18"/>
        <v>1.9545326190817509</v>
      </c>
      <c r="AD35" s="433">
        <f t="shared" si="18"/>
        <v>10.572925543318386</v>
      </c>
      <c r="AE35" s="846">
        <f t="shared" si="18"/>
        <v>25.289081789853636</v>
      </c>
      <c r="AF35" s="434">
        <f t="shared" si="18"/>
        <v>56.243075587816328</v>
      </c>
      <c r="AG35" s="434">
        <f t="shared" si="18"/>
        <v>84.99536210914097</v>
      </c>
      <c r="AH35" s="434">
        <f t="shared" si="18"/>
        <v>37.494069665362105</v>
      </c>
      <c r="AI35" s="437">
        <f t="shared" si="18"/>
        <v>1.2575552752865642</v>
      </c>
      <c r="AJ35" s="606"/>
      <c r="AK35" s="753"/>
      <c r="AL35" s="847"/>
      <c r="AM35" s="55">
        <f t="shared" si="8"/>
        <v>3600.9133416021455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574.44257695590056</v>
      </c>
      <c r="F36" s="434">
        <f t="shared" si="17"/>
        <v>133.64777098045485</v>
      </c>
      <c r="G36" s="340">
        <f t="shared" si="17"/>
        <v>0</v>
      </c>
      <c r="H36" s="340">
        <f t="shared" si="17"/>
        <v>56.231249049177279</v>
      </c>
      <c r="I36" s="340">
        <f t="shared" si="17"/>
        <v>0</v>
      </c>
      <c r="J36" s="19">
        <f t="shared" si="17"/>
        <v>0</v>
      </c>
      <c r="K36" s="434">
        <f t="shared" si="17"/>
        <v>79.758176581811185</v>
      </c>
      <c r="L36" s="434">
        <f t="shared" si="17"/>
        <v>73.505879821295551</v>
      </c>
      <c r="M36" s="434">
        <f t="shared" si="17"/>
        <v>662.62124904872155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179.99006263760597</v>
      </c>
      <c r="S36" s="437">
        <f>S35</f>
        <v>1100.8528498831286</v>
      </c>
      <c r="T36" s="842">
        <f t="shared" si="20"/>
        <v>94.087210796894595</v>
      </c>
      <c r="U36" s="437">
        <f t="shared" si="18"/>
        <v>645.77631584715573</v>
      </c>
      <c r="V36" s="844">
        <f t="shared" si="18"/>
        <v>0</v>
      </c>
      <c r="W36" s="433">
        <f t="shared" si="18"/>
        <v>3.9599193543114537</v>
      </c>
      <c r="X36" s="433">
        <f t="shared" si="18"/>
        <v>6.2511141066517402</v>
      </c>
      <c r="Y36" s="433">
        <f t="shared" si="18"/>
        <v>0.87634651315424206</v>
      </c>
      <c r="Z36" s="433">
        <f t="shared" si="18"/>
        <v>7.4743724198850332</v>
      </c>
      <c r="AA36" s="433">
        <f t="shared" si="18"/>
        <v>33.575148978332727</v>
      </c>
      <c r="AB36" s="433">
        <f t="shared" si="18"/>
        <v>4.1337694723056151</v>
      </c>
      <c r="AC36" s="433">
        <f t="shared" si="18"/>
        <v>1.9545326190817509</v>
      </c>
      <c r="AD36" s="433">
        <f t="shared" si="18"/>
        <v>10.572925543318386</v>
      </c>
      <c r="AE36" s="846">
        <f t="shared" si="18"/>
        <v>25.289081789853636</v>
      </c>
      <c r="AF36" s="434">
        <f t="shared" si="18"/>
        <v>56.243075587816328</v>
      </c>
      <c r="AG36" s="434">
        <f t="shared" si="18"/>
        <v>84.99536210914097</v>
      </c>
      <c r="AH36" s="434">
        <f t="shared" si="18"/>
        <v>37.494069665362105</v>
      </c>
      <c r="AI36" s="437">
        <f t="shared" si="18"/>
        <v>1.2575552752865642</v>
      </c>
      <c r="AJ36" s="606"/>
      <c r="AK36" s="753"/>
      <c r="AL36" s="847"/>
      <c r="AM36" s="55">
        <f t="shared" si="8"/>
        <v>3600.9133416021455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574.44257695590056</v>
      </c>
      <c r="F37" s="434">
        <f t="shared" si="17"/>
        <v>133.64777098045485</v>
      </c>
      <c r="G37" s="340">
        <f t="shared" si="17"/>
        <v>0</v>
      </c>
      <c r="H37" s="340">
        <f t="shared" si="17"/>
        <v>56.231249049177279</v>
      </c>
      <c r="I37" s="340">
        <f t="shared" si="17"/>
        <v>0</v>
      </c>
      <c r="J37" s="19">
        <f t="shared" si="17"/>
        <v>0</v>
      </c>
      <c r="K37" s="434">
        <f t="shared" si="17"/>
        <v>79.758176581811185</v>
      </c>
      <c r="L37" s="434">
        <f t="shared" si="17"/>
        <v>73.505879821295551</v>
      </c>
      <c r="M37" s="434">
        <f t="shared" si="17"/>
        <v>662.62124904872155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179.99006263760597</v>
      </c>
      <c r="S37" s="437">
        <f>S36</f>
        <v>1100.8528498831286</v>
      </c>
      <c r="T37" s="842">
        <f t="shared" si="20"/>
        <v>94.087210796894595</v>
      </c>
      <c r="U37" s="437">
        <f t="shared" si="18"/>
        <v>645.77631584715573</v>
      </c>
      <c r="V37" s="844">
        <f t="shared" si="18"/>
        <v>0</v>
      </c>
      <c r="W37" s="433">
        <f t="shared" si="18"/>
        <v>3.9599193543114537</v>
      </c>
      <c r="X37" s="433">
        <f t="shared" si="18"/>
        <v>6.2511141066517402</v>
      </c>
      <c r="Y37" s="433">
        <f t="shared" si="18"/>
        <v>0.87634651315424206</v>
      </c>
      <c r="Z37" s="433">
        <f t="shared" si="18"/>
        <v>7.4743724198850332</v>
      </c>
      <c r="AA37" s="433">
        <f t="shared" si="18"/>
        <v>33.575148978332727</v>
      </c>
      <c r="AB37" s="433">
        <f t="shared" si="18"/>
        <v>4.1337694723056151</v>
      </c>
      <c r="AC37" s="433">
        <f t="shared" si="18"/>
        <v>1.9545326190817509</v>
      </c>
      <c r="AD37" s="433">
        <f t="shared" si="18"/>
        <v>10.572925543318386</v>
      </c>
      <c r="AE37" s="846">
        <f t="shared" si="18"/>
        <v>25.289081789853636</v>
      </c>
      <c r="AF37" s="434">
        <f t="shared" si="18"/>
        <v>56.243075587816328</v>
      </c>
      <c r="AG37" s="434">
        <f t="shared" si="18"/>
        <v>84.99536210914097</v>
      </c>
      <c r="AH37" s="434">
        <f t="shared" si="18"/>
        <v>37.494069665362105</v>
      </c>
      <c r="AI37" s="437">
        <f t="shared" si="18"/>
        <v>1.2575552752865642</v>
      </c>
      <c r="AJ37" s="606"/>
      <c r="AK37" s="753"/>
      <c r="AL37" s="847"/>
      <c r="AM37" s="55">
        <f t="shared" si="8"/>
        <v>3600.9133416021455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574.44257695590056</v>
      </c>
      <c r="F38" s="434">
        <f t="shared" si="17"/>
        <v>133.64777098045485</v>
      </c>
      <c r="G38" s="340">
        <f t="shared" si="17"/>
        <v>0</v>
      </c>
      <c r="H38" s="340">
        <f t="shared" si="17"/>
        <v>56.231249049177279</v>
      </c>
      <c r="I38" s="340">
        <f t="shared" si="17"/>
        <v>0</v>
      </c>
      <c r="J38" s="19">
        <f t="shared" si="17"/>
        <v>0</v>
      </c>
      <c r="K38" s="434">
        <f t="shared" si="17"/>
        <v>79.758176581811185</v>
      </c>
      <c r="L38" s="434">
        <f t="shared" si="17"/>
        <v>73.505879821295551</v>
      </c>
      <c r="M38" s="434">
        <f t="shared" si="17"/>
        <v>662.62124904872155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179.99006263760597</v>
      </c>
      <c r="S38" s="437">
        <f>S37</f>
        <v>1100.8528498831286</v>
      </c>
      <c r="T38" s="842">
        <f t="shared" si="20"/>
        <v>94.087210796894595</v>
      </c>
      <c r="U38" s="437">
        <f t="shared" si="18"/>
        <v>645.77631584715573</v>
      </c>
      <c r="V38" s="844">
        <f t="shared" si="18"/>
        <v>0</v>
      </c>
      <c r="W38" s="433">
        <f t="shared" si="18"/>
        <v>3.9599193543114537</v>
      </c>
      <c r="X38" s="433">
        <f t="shared" si="18"/>
        <v>6.2511141066517402</v>
      </c>
      <c r="Y38" s="433">
        <f t="shared" si="18"/>
        <v>0.87634651315424206</v>
      </c>
      <c r="Z38" s="433">
        <f t="shared" si="18"/>
        <v>7.4743724198850332</v>
      </c>
      <c r="AA38" s="433">
        <f t="shared" si="18"/>
        <v>33.575148978332727</v>
      </c>
      <c r="AB38" s="433">
        <f t="shared" si="18"/>
        <v>4.1337694723056151</v>
      </c>
      <c r="AC38" s="433">
        <f t="shared" si="18"/>
        <v>1.9545326190817509</v>
      </c>
      <c r="AD38" s="433">
        <f t="shared" si="18"/>
        <v>10.572925543318386</v>
      </c>
      <c r="AE38" s="846">
        <f t="shared" si="18"/>
        <v>25.289081789853636</v>
      </c>
      <c r="AF38" s="434">
        <f t="shared" si="18"/>
        <v>56.243075587816328</v>
      </c>
      <c r="AG38" s="434">
        <f t="shared" si="18"/>
        <v>84.99536210914097</v>
      </c>
      <c r="AH38" s="434">
        <f t="shared" si="18"/>
        <v>37.494069665362105</v>
      </c>
      <c r="AI38" s="437">
        <f t="shared" si="18"/>
        <v>1.2575552752865642</v>
      </c>
      <c r="AJ38" s="606"/>
      <c r="AK38" s="753"/>
      <c r="AL38" s="847"/>
      <c r="AM38" s="55">
        <f t="shared" si="8"/>
        <v>3600.9133416021455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574.44257695590056</v>
      </c>
      <c r="F39" s="434">
        <f t="shared" si="21"/>
        <v>133.64777098045485</v>
      </c>
      <c r="G39" s="340">
        <f t="shared" si="21"/>
        <v>0</v>
      </c>
      <c r="H39" s="340">
        <f t="shared" si="21"/>
        <v>56.231249049177279</v>
      </c>
      <c r="I39" s="340">
        <f t="shared" si="21"/>
        <v>0</v>
      </c>
      <c r="J39" s="19">
        <f t="shared" si="21"/>
        <v>0</v>
      </c>
      <c r="K39" s="434">
        <f t="shared" si="21"/>
        <v>79.758176581811185</v>
      </c>
      <c r="L39" s="434">
        <f t="shared" si="21"/>
        <v>73.505879821295551</v>
      </c>
      <c r="M39" s="434">
        <f t="shared" si="21"/>
        <v>662.62124904872155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179.99006263760597</v>
      </c>
      <c r="S39" s="437">
        <f>S38</f>
        <v>1100.8528498831286</v>
      </c>
      <c r="T39" s="842">
        <f t="shared" si="20"/>
        <v>94.087210796894595</v>
      </c>
      <c r="U39" s="437">
        <f t="shared" ref="U39:AI39" si="22">U38</f>
        <v>645.77631584715573</v>
      </c>
      <c r="V39" s="844">
        <f t="shared" si="22"/>
        <v>0</v>
      </c>
      <c r="W39" s="433">
        <f t="shared" si="22"/>
        <v>3.9599193543114537</v>
      </c>
      <c r="X39" s="433">
        <f t="shared" si="22"/>
        <v>6.2511141066517402</v>
      </c>
      <c r="Y39" s="433">
        <f t="shared" si="22"/>
        <v>0.87634651315424206</v>
      </c>
      <c r="Z39" s="433">
        <f t="shared" si="22"/>
        <v>7.4743724198850332</v>
      </c>
      <c r="AA39" s="433">
        <f t="shared" si="22"/>
        <v>33.575148978332727</v>
      </c>
      <c r="AB39" s="433">
        <f t="shared" si="22"/>
        <v>4.1337694723056151</v>
      </c>
      <c r="AC39" s="433">
        <f t="shared" si="22"/>
        <v>1.9545326190817509</v>
      </c>
      <c r="AD39" s="433">
        <f t="shared" si="22"/>
        <v>10.572925543318386</v>
      </c>
      <c r="AE39" s="846">
        <f t="shared" si="22"/>
        <v>25.289081789853636</v>
      </c>
      <c r="AF39" s="434">
        <f t="shared" si="22"/>
        <v>56.243075587816328</v>
      </c>
      <c r="AG39" s="434">
        <f t="shared" si="22"/>
        <v>84.99536210914097</v>
      </c>
      <c r="AH39" s="434">
        <f t="shared" si="22"/>
        <v>37.494069665362105</v>
      </c>
      <c r="AI39" s="437">
        <f t="shared" si="22"/>
        <v>1.2575552752865642</v>
      </c>
      <c r="AJ39" s="606"/>
      <c r="AK39" s="753"/>
      <c r="AL39" s="847"/>
      <c r="AM39" s="55">
        <f t="shared" si="8"/>
        <v>3600.9133416021455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574.44257695590056</v>
      </c>
      <c r="F40" s="434">
        <f t="shared" si="23"/>
        <v>133.64777098045485</v>
      </c>
      <c r="G40" s="340">
        <f t="shared" si="23"/>
        <v>0</v>
      </c>
      <c r="H40" s="340">
        <f t="shared" si="23"/>
        <v>56.231249049177279</v>
      </c>
      <c r="I40" s="340">
        <f t="shared" si="23"/>
        <v>0</v>
      </c>
      <c r="J40" s="19">
        <f t="shared" si="23"/>
        <v>0</v>
      </c>
      <c r="K40" s="434">
        <f t="shared" si="23"/>
        <v>79.758176581811185</v>
      </c>
      <c r="L40" s="434">
        <f t="shared" si="23"/>
        <v>73.505879821295551</v>
      </c>
      <c r="M40" s="434">
        <f t="shared" si="23"/>
        <v>662.62124904872155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179.99006263760597</v>
      </c>
      <c r="S40" s="437">
        <f>S39</f>
        <v>1100.8528498831286</v>
      </c>
      <c r="T40" s="842">
        <f t="shared" si="20"/>
        <v>94.087210796894595</v>
      </c>
      <c r="U40" s="437">
        <f t="shared" ref="U40:AI40" si="24">U39</f>
        <v>645.77631584715573</v>
      </c>
      <c r="V40" s="844">
        <f t="shared" si="24"/>
        <v>0</v>
      </c>
      <c r="W40" s="433">
        <f t="shared" si="24"/>
        <v>3.9599193543114537</v>
      </c>
      <c r="X40" s="433">
        <f t="shared" si="24"/>
        <v>6.2511141066517402</v>
      </c>
      <c r="Y40" s="433">
        <f t="shared" si="24"/>
        <v>0.87634651315424206</v>
      </c>
      <c r="Z40" s="433">
        <f t="shared" si="24"/>
        <v>7.4743724198850332</v>
      </c>
      <c r="AA40" s="433">
        <f t="shared" si="24"/>
        <v>33.575148978332727</v>
      </c>
      <c r="AB40" s="433">
        <f t="shared" si="24"/>
        <v>4.1337694723056151</v>
      </c>
      <c r="AC40" s="433">
        <f t="shared" si="24"/>
        <v>1.9545326190817509</v>
      </c>
      <c r="AD40" s="433">
        <f t="shared" si="24"/>
        <v>10.572925543318386</v>
      </c>
      <c r="AE40" s="846">
        <f t="shared" si="24"/>
        <v>25.289081789853636</v>
      </c>
      <c r="AF40" s="434">
        <f t="shared" si="24"/>
        <v>56.243075587816328</v>
      </c>
      <c r="AG40" s="434">
        <f t="shared" si="24"/>
        <v>84.99536210914097</v>
      </c>
      <c r="AH40" s="434">
        <f t="shared" si="24"/>
        <v>37.494069665362105</v>
      </c>
      <c r="AI40" s="437">
        <f t="shared" si="24"/>
        <v>1.2575552752865642</v>
      </c>
      <c r="AJ40" s="606"/>
      <c r="AK40" s="753"/>
      <c r="AL40" s="847"/>
      <c r="AM40" s="55">
        <f t="shared" si="8"/>
        <v>3600.9133416021455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6893.3109234708054</v>
      </c>
      <c r="F41" s="115">
        <f t="shared" si="25"/>
        <v>1603.7732517654583</v>
      </c>
      <c r="G41" s="435">
        <f t="shared" si="25"/>
        <v>0</v>
      </c>
      <c r="H41" s="191">
        <f t="shared" si="25"/>
        <v>674.77498859012735</v>
      </c>
      <c r="I41" s="191">
        <f t="shared" si="25"/>
        <v>0</v>
      </c>
      <c r="J41" s="195">
        <f t="shared" si="25"/>
        <v>0</v>
      </c>
      <c r="K41" s="115">
        <f t="shared" si="25"/>
        <v>957.09811898173427</v>
      </c>
      <c r="L41" s="115">
        <f t="shared" si="25"/>
        <v>882.07055785554678</v>
      </c>
      <c r="M41" s="115">
        <f t="shared" si="25"/>
        <v>7951.4549885846582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2159.8807516512711</v>
      </c>
      <c r="S41" s="118">
        <f t="shared" si="25"/>
        <v>13210.234198597545</v>
      </c>
      <c r="T41" s="843">
        <f>SUM(T29:T40)</f>
        <v>1129.0465295627353</v>
      </c>
      <c r="U41" s="841">
        <f t="shared" si="25"/>
        <v>7749.3157901658669</v>
      </c>
      <c r="V41" s="706">
        <f t="shared" si="25"/>
        <v>0</v>
      </c>
      <c r="W41" s="119">
        <f t="shared" si="25"/>
        <v>47.519032251737436</v>
      </c>
      <c r="X41" s="119">
        <f t="shared" si="25"/>
        <v>75.013369279820878</v>
      </c>
      <c r="Y41" s="119">
        <f t="shared" si="25"/>
        <v>10.516158157850908</v>
      </c>
      <c r="Z41" s="119">
        <f t="shared" si="25"/>
        <v>89.692469038620388</v>
      </c>
      <c r="AA41" s="119">
        <f t="shared" si="25"/>
        <v>402.9017877399927</v>
      </c>
      <c r="AB41" s="119">
        <f t="shared" si="25"/>
        <v>49.605233667667385</v>
      </c>
      <c r="AC41" s="119">
        <f t="shared" si="25"/>
        <v>23.454391428981008</v>
      </c>
      <c r="AD41" s="119">
        <f t="shared" si="25"/>
        <v>126.87510651982065</v>
      </c>
      <c r="AE41" s="121">
        <f t="shared" si="25"/>
        <v>303.46898147824362</v>
      </c>
      <c r="AF41" s="183">
        <f>SUM(AF29:AF40)</f>
        <v>674.91690705379597</v>
      </c>
      <c r="AG41" s="120">
        <f>SUM(AG29:AG40)</f>
        <v>1019.9443453096916</v>
      </c>
      <c r="AH41" s="120">
        <f>SUM(AH29:AH40)</f>
        <v>449.92883598434514</v>
      </c>
      <c r="AI41" s="183">
        <f>SUM(AI29:AI40)</f>
        <v>15.090663303438767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43210.960099225747</v>
      </c>
      <c r="AN41" s="122">
        <f>SUM(AN29:AN40)</f>
        <v>0</v>
      </c>
      <c r="AO41" s="123">
        <f>SUM(AO29:AO40)</f>
        <v>0</v>
      </c>
      <c r="AP41" s="68">
        <f t="shared" si="9"/>
        <v>100.00000000000001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 ROCCA.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89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7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7" customHeight="1" thickBot="1" x14ac:dyDescent="0.3">
      <c r="B50" s="216" t="s">
        <v>41</v>
      </c>
      <c r="C50" s="263"/>
      <c r="D50" s="605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10"/>
      <c r="AG50" s="510"/>
      <c r="AH50" s="510"/>
      <c r="AI50" s="510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6">(AM50*100)/(AM50+AQ50)</f>
        <v>#DIV/0!</v>
      </c>
      <c r="AQ50" s="59">
        <f t="shared" ref="AQ50:AQ57" si="27">AN50+AO50</f>
        <v>0</v>
      </c>
    </row>
    <row r="51" spans="2:43" ht="26.25" customHeight="1" thickBot="1" x14ac:dyDescent="0.3">
      <c r="B51" s="16" t="s">
        <v>42</v>
      </c>
      <c r="C51" s="217"/>
      <c r="D51" s="340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28">SUM(AF51:AI51)</f>
        <v>0</v>
      </c>
      <c r="S51" s="220"/>
      <c r="T51" s="315">
        <f t="shared" ref="T51:T61" si="29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0"/>
      <c r="AG51" s="500"/>
      <c r="AH51" s="500"/>
      <c r="AI51" s="500"/>
      <c r="AJ51" s="267"/>
      <c r="AK51" s="268"/>
      <c r="AL51" s="270"/>
      <c r="AM51" s="221">
        <f t="shared" ref="AM51:AM62" si="30">SUM(C51:U51)</f>
        <v>0</v>
      </c>
      <c r="AN51" s="56"/>
      <c r="AO51" s="57"/>
      <c r="AP51" s="58" t="e">
        <f t="shared" si="26"/>
        <v>#DIV/0!</v>
      </c>
      <c r="AQ51" s="59">
        <f t="shared" si="27"/>
        <v>0</v>
      </c>
    </row>
    <row r="52" spans="2:43" ht="26.25" customHeight="1" thickBot="1" x14ac:dyDescent="0.3">
      <c r="B52" s="13" t="s">
        <v>43</v>
      </c>
      <c r="C52" s="217"/>
      <c r="D52" s="340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28"/>
        <v>0</v>
      </c>
      <c r="S52" s="220"/>
      <c r="T52" s="315">
        <f t="shared" si="29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0"/>
      <c r="AG52" s="500"/>
      <c r="AH52" s="500"/>
      <c r="AI52" s="500"/>
      <c r="AJ52" s="267"/>
      <c r="AK52" s="268"/>
      <c r="AL52" s="270"/>
      <c r="AM52" s="221">
        <f t="shared" si="30"/>
        <v>0</v>
      </c>
      <c r="AN52" s="56"/>
      <c r="AO52" s="57"/>
      <c r="AP52" s="58" t="e">
        <f t="shared" si="26"/>
        <v>#DIV/0!</v>
      </c>
      <c r="AQ52" s="59">
        <f t="shared" si="27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28"/>
        <v>0</v>
      </c>
      <c r="S53" s="220"/>
      <c r="T53" s="315">
        <f t="shared" si="29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0"/>
      <c r="AG53" s="500"/>
      <c r="AH53" s="500"/>
      <c r="AI53" s="500"/>
      <c r="AJ53" s="267"/>
      <c r="AK53" s="268"/>
      <c r="AL53" s="270"/>
      <c r="AM53" s="221">
        <f t="shared" si="30"/>
        <v>0</v>
      </c>
      <c r="AN53" s="56"/>
      <c r="AO53" s="57"/>
      <c r="AP53" s="58" t="e">
        <f t="shared" si="26"/>
        <v>#DIV/0!</v>
      </c>
      <c r="AQ53" s="59">
        <f t="shared" si="27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28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0"/>
      <c r="AG54" s="500"/>
      <c r="AH54" s="500"/>
      <c r="AI54" s="500"/>
      <c r="AJ54" s="267"/>
      <c r="AK54" s="268"/>
      <c r="AL54" s="270"/>
      <c r="AM54" s="221">
        <f t="shared" si="30"/>
        <v>0</v>
      </c>
      <c r="AN54" s="56"/>
      <c r="AO54" s="57"/>
      <c r="AP54" s="58" t="e">
        <f t="shared" si="26"/>
        <v>#DIV/0!</v>
      </c>
      <c r="AQ54" s="59">
        <f t="shared" si="27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28"/>
        <v>0</v>
      </c>
      <c r="S55" s="220"/>
      <c r="T55" s="315">
        <f t="shared" si="29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0"/>
      <c r="AG55" s="500"/>
      <c r="AH55" s="500"/>
      <c r="AI55" s="500"/>
      <c r="AJ55" s="267"/>
      <c r="AK55" s="268"/>
      <c r="AL55" s="270"/>
      <c r="AM55" s="221">
        <f t="shared" si="30"/>
        <v>0</v>
      </c>
      <c r="AN55" s="61"/>
      <c r="AO55" s="62"/>
      <c r="AP55" s="63" t="e">
        <f t="shared" si="26"/>
        <v>#DIV/0!</v>
      </c>
      <c r="AQ55" s="64">
        <f t="shared" si="27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28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0"/>
      <c r="AG56" s="500"/>
      <c r="AH56" s="500"/>
      <c r="AI56" s="500"/>
      <c r="AJ56" s="267"/>
      <c r="AK56" s="268"/>
      <c r="AL56" s="270"/>
      <c r="AM56" s="221">
        <f t="shared" si="30"/>
        <v>0</v>
      </c>
      <c r="AN56" s="56"/>
      <c r="AO56" s="57"/>
      <c r="AP56" s="58" t="e">
        <f t="shared" si="26"/>
        <v>#DIV/0!</v>
      </c>
      <c r="AQ56" s="59">
        <f t="shared" si="27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28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0"/>
      <c r="AG57" s="500"/>
      <c r="AH57" s="500"/>
      <c r="AI57" s="500"/>
      <c r="AJ57" s="267"/>
      <c r="AK57" s="268"/>
      <c r="AL57" s="270"/>
      <c r="AM57" s="221">
        <f t="shared" si="30"/>
        <v>0</v>
      </c>
      <c r="AN57" s="56"/>
      <c r="AO57" s="57"/>
      <c r="AP57" s="58" t="e">
        <f t="shared" ref="AP57:AP62" si="31">(AM57*100)/(AM57+AQ57)</f>
        <v>#DIV/0!</v>
      </c>
      <c r="AQ57" s="59">
        <f t="shared" si="27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28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0"/>
      <c r="AG58" s="500"/>
      <c r="AH58" s="500"/>
      <c r="AI58" s="500"/>
      <c r="AJ58" s="267"/>
      <c r="AK58" s="268"/>
      <c r="AL58" s="270"/>
      <c r="AM58" s="221">
        <f t="shared" si="30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28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0"/>
      <c r="AG59" s="500"/>
      <c r="AH59" s="500"/>
      <c r="AI59" s="500"/>
      <c r="AJ59" s="267"/>
      <c r="AK59" s="268"/>
      <c r="AL59" s="270"/>
      <c r="AM59" s="221">
        <f t="shared" si="30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28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0"/>
      <c r="AG60" s="500"/>
      <c r="AH60" s="500"/>
      <c r="AI60" s="500"/>
      <c r="AJ60" s="267"/>
      <c r="AK60" s="268"/>
      <c r="AL60" s="270"/>
      <c r="AM60" s="221">
        <f t="shared" si="30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9372</v>
      </c>
      <c r="L61" s="307"/>
      <c r="M61" s="309"/>
      <c r="N61" s="307"/>
      <c r="O61" s="307"/>
      <c r="P61" s="330"/>
      <c r="Q61" s="330">
        <v>1780</v>
      </c>
      <c r="R61" s="304">
        <f t="shared" si="28"/>
        <v>526</v>
      </c>
      <c r="S61" s="310"/>
      <c r="T61" s="315">
        <f t="shared" si="29"/>
        <v>214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214</v>
      </c>
      <c r="AE61" s="311">
        <v>0</v>
      </c>
      <c r="AF61" s="500"/>
      <c r="AG61" s="500">
        <v>526</v>
      </c>
      <c r="AH61" s="500"/>
      <c r="AI61" s="500"/>
      <c r="AJ61" s="312"/>
      <c r="AK61" s="313"/>
      <c r="AL61" s="314"/>
      <c r="AM61" s="221">
        <f t="shared" si="30"/>
        <v>11892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 t="shared" si="32"/>
        <v>0</v>
      </c>
      <c r="K62" s="115">
        <f t="shared" si="32"/>
        <v>9372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1780</v>
      </c>
      <c r="R62" s="115">
        <f>SUM(R50:R61)</f>
        <v>526</v>
      </c>
      <c r="S62" s="116">
        <f>SUM(S50:S61)</f>
        <v>0</v>
      </c>
      <c r="T62" s="117">
        <f>SUM(T50:T61)</f>
        <v>214</v>
      </c>
      <c r="U62" s="118">
        <f>SUM(U50:U61)</f>
        <v>0</v>
      </c>
      <c r="V62" s="186">
        <f t="shared" ref="V62:AL62" si="33">SUM(V50:V61)</f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214</v>
      </c>
      <c r="AE62" s="184">
        <f t="shared" si="33"/>
        <v>0</v>
      </c>
      <c r="AF62" s="183">
        <f t="shared" si="33"/>
        <v>0</v>
      </c>
      <c r="AG62" s="183">
        <f t="shared" si="33"/>
        <v>526</v>
      </c>
      <c r="AH62" s="183">
        <f t="shared" si="33"/>
        <v>0</v>
      </c>
      <c r="AI62" s="183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221">
        <f t="shared" si="30"/>
        <v>11892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ROCCA.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89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7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7.75" customHeight="1" x14ac:dyDescent="0.2">
      <c r="B72" s="150" t="s">
        <v>41</v>
      </c>
      <c r="C72" s="261">
        <f t="shared" ref="C72:Q72" si="34">C29+C8+C50</f>
        <v>4490</v>
      </c>
      <c r="D72" s="261">
        <f t="shared" si="34"/>
        <v>0</v>
      </c>
      <c r="E72" s="79">
        <f t="shared" si="34"/>
        <v>1094.4425769559007</v>
      </c>
      <c r="F72" s="524">
        <f t="shared" si="34"/>
        <v>3853.6477709804549</v>
      </c>
      <c r="G72" s="524">
        <f t="shared" si="34"/>
        <v>940</v>
      </c>
      <c r="H72" s="524">
        <f t="shared" si="34"/>
        <v>6316.2312490491777</v>
      </c>
      <c r="I72" s="524">
        <f t="shared" si="34"/>
        <v>0</v>
      </c>
      <c r="J72" s="524">
        <f t="shared" si="34"/>
        <v>0</v>
      </c>
      <c r="K72" s="524">
        <f t="shared" si="34"/>
        <v>269.7581765818112</v>
      </c>
      <c r="L72" s="524">
        <f t="shared" si="34"/>
        <v>73.505879821295551</v>
      </c>
      <c r="M72" s="524">
        <f t="shared" si="34"/>
        <v>1532.6212490487214</v>
      </c>
      <c r="N72" s="524">
        <f t="shared" si="34"/>
        <v>590</v>
      </c>
      <c r="O72" s="524">
        <f t="shared" si="34"/>
        <v>0</v>
      </c>
      <c r="P72" s="524">
        <f t="shared" si="34"/>
        <v>4100</v>
      </c>
      <c r="Q72" s="524">
        <f t="shared" si="34"/>
        <v>0</v>
      </c>
      <c r="R72" s="524">
        <f>SUM(AF72:AI72)</f>
        <v>729.99006263760589</v>
      </c>
      <c r="S72" s="665">
        <f t="shared" ref="S72:S83" si="35">S8+S29</f>
        <v>3140.8528498831283</v>
      </c>
      <c r="T72" s="867">
        <f>SUM(V72:AE72)</f>
        <v>94.087210796894595</v>
      </c>
      <c r="U72" s="864">
        <f t="shared" ref="U72:AL72" si="36">U29+U8+U50</f>
        <v>645.77631584715573</v>
      </c>
      <c r="V72" s="860">
        <f t="shared" si="36"/>
        <v>0</v>
      </c>
      <c r="W72" s="666">
        <f t="shared" si="36"/>
        <v>3.9599193543114537</v>
      </c>
      <c r="X72" s="666">
        <f t="shared" si="36"/>
        <v>6.2511141066517402</v>
      </c>
      <c r="Y72" s="666">
        <f t="shared" si="36"/>
        <v>0.87634651315424206</v>
      </c>
      <c r="Z72" s="666">
        <f t="shared" si="36"/>
        <v>7.4743724198850332</v>
      </c>
      <c r="AA72" s="666">
        <f t="shared" si="36"/>
        <v>33.575148978332727</v>
      </c>
      <c r="AB72" s="666">
        <f t="shared" si="36"/>
        <v>4.1337694723056151</v>
      </c>
      <c r="AC72" s="666">
        <f t="shared" si="36"/>
        <v>1.9545326190817509</v>
      </c>
      <c r="AD72" s="666">
        <f t="shared" si="36"/>
        <v>10.572925543318386</v>
      </c>
      <c r="AE72" s="861">
        <f t="shared" si="36"/>
        <v>25.289081789853636</v>
      </c>
      <c r="AF72" s="855">
        <f t="shared" si="36"/>
        <v>56.243075587816328</v>
      </c>
      <c r="AG72" s="688">
        <f t="shared" si="36"/>
        <v>634.99536210914096</v>
      </c>
      <c r="AH72" s="688">
        <f t="shared" si="36"/>
        <v>37.494069665362105</v>
      </c>
      <c r="AI72" s="689">
        <f t="shared" si="36"/>
        <v>1.2575552752865642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3" si="37">SUM(C72:S72)+T72+U72+AJ72+AK72+AL72</f>
        <v>27870.91334160215</v>
      </c>
      <c r="AN72" s="668">
        <f t="shared" ref="AN72:AO83" si="38">AN8</f>
        <v>17170</v>
      </c>
      <c r="AO72" s="669">
        <f t="shared" si="38"/>
        <v>0</v>
      </c>
      <c r="AP72" s="690">
        <f t="shared" ref="AP72:AP84" si="39">(AM72*100)/(AM72+AQ72)</f>
        <v>61.879103405878574</v>
      </c>
      <c r="AQ72" s="691">
        <f t="shared" ref="AQ72:AQ84" si="40">AN72+AO72</f>
        <v>17170</v>
      </c>
    </row>
    <row r="73" spans="2:43" ht="26.25" customHeight="1" x14ac:dyDescent="0.2">
      <c r="B73" s="151" t="s">
        <v>42</v>
      </c>
      <c r="C73" s="17">
        <f t="shared" ref="C73:Q73" si="41">C30+C9+C51</f>
        <v>4850</v>
      </c>
      <c r="D73" s="94">
        <f t="shared" si="41"/>
        <v>0</v>
      </c>
      <c r="E73" s="18">
        <f t="shared" si="41"/>
        <v>1034.4425769559007</v>
      </c>
      <c r="F73" s="18">
        <f t="shared" si="41"/>
        <v>3813.6477709804549</v>
      </c>
      <c r="G73" s="18">
        <f t="shared" si="41"/>
        <v>960</v>
      </c>
      <c r="H73" s="18">
        <f t="shared" si="41"/>
        <v>4756.2312490491777</v>
      </c>
      <c r="I73" s="18">
        <f t="shared" si="41"/>
        <v>0</v>
      </c>
      <c r="J73" s="18">
        <f t="shared" si="41"/>
        <v>0</v>
      </c>
      <c r="K73" s="18">
        <f t="shared" si="41"/>
        <v>279.7581765818112</v>
      </c>
      <c r="L73" s="18">
        <f t="shared" si="41"/>
        <v>73.505879821295551</v>
      </c>
      <c r="M73" s="18">
        <f t="shared" si="41"/>
        <v>1132.6212490487214</v>
      </c>
      <c r="N73" s="18">
        <f t="shared" si="41"/>
        <v>540</v>
      </c>
      <c r="O73" s="18">
        <f t="shared" si="41"/>
        <v>0</v>
      </c>
      <c r="P73" s="18">
        <f t="shared" si="41"/>
        <v>4640</v>
      </c>
      <c r="Q73" s="18">
        <f t="shared" si="41"/>
        <v>0</v>
      </c>
      <c r="R73" s="18">
        <f t="shared" ref="R73:R83" si="42">SUM(AF73:AI73)</f>
        <v>299.990062637606</v>
      </c>
      <c r="S73" s="20">
        <f t="shared" si="35"/>
        <v>1510.8528498831286</v>
      </c>
      <c r="T73" s="768">
        <f t="shared" ref="T73:T83" si="43">SUM(V73:AE73)</f>
        <v>140.08721079689457</v>
      </c>
      <c r="U73" s="865">
        <f t="shared" ref="U73:AL73" si="44">U30+U9+U51</f>
        <v>645.77631584715573</v>
      </c>
      <c r="V73" s="775">
        <f t="shared" si="44"/>
        <v>0</v>
      </c>
      <c r="W73" s="76">
        <f t="shared" si="44"/>
        <v>3.9599193543114537</v>
      </c>
      <c r="X73" s="76">
        <f t="shared" si="44"/>
        <v>52.251114106651741</v>
      </c>
      <c r="Y73" s="76">
        <f t="shared" si="44"/>
        <v>0.87634651315424206</v>
      </c>
      <c r="Z73" s="76">
        <f t="shared" si="44"/>
        <v>7.4743724198850332</v>
      </c>
      <c r="AA73" s="76">
        <f t="shared" si="44"/>
        <v>33.575148978332727</v>
      </c>
      <c r="AB73" s="76">
        <f t="shared" si="44"/>
        <v>4.1337694723056151</v>
      </c>
      <c r="AC73" s="76">
        <f t="shared" si="44"/>
        <v>1.9545326190817509</v>
      </c>
      <c r="AD73" s="76">
        <f t="shared" si="44"/>
        <v>10.572925543318386</v>
      </c>
      <c r="AE73" s="765">
        <f t="shared" si="44"/>
        <v>25.289081789853636</v>
      </c>
      <c r="AF73" s="856">
        <f t="shared" si="44"/>
        <v>56.243075587816328</v>
      </c>
      <c r="AG73" s="500">
        <f t="shared" si="44"/>
        <v>204.99536210914096</v>
      </c>
      <c r="AH73" s="500">
        <f t="shared" si="44"/>
        <v>37.494069665362105</v>
      </c>
      <c r="AI73" s="554">
        <f t="shared" si="44"/>
        <v>1.2575552752865642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24676.91334160215</v>
      </c>
      <c r="AN73" s="102">
        <f t="shared" si="38"/>
        <v>14810</v>
      </c>
      <c r="AO73" s="24">
        <f t="shared" si="38"/>
        <v>0</v>
      </c>
      <c r="AP73" s="455">
        <f t="shared" si="39"/>
        <v>62.493903051174541</v>
      </c>
      <c r="AQ73" s="301">
        <f t="shared" si="40"/>
        <v>14810</v>
      </c>
    </row>
    <row r="74" spans="2:43" ht="26.25" customHeight="1" x14ac:dyDescent="0.2">
      <c r="B74" s="152" t="s">
        <v>43</v>
      </c>
      <c r="C74" s="17">
        <f t="shared" ref="C74:Q74" si="45">C31+C10+C52</f>
        <v>7660</v>
      </c>
      <c r="D74" s="94">
        <f t="shared" si="45"/>
        <v>0</v>
      </c>
      <c r="E74" s="18">
        <f t="shared" si="45"/>
        <v>1284.4425769559007</v>
      </c>
      <c r="F74" s="18">
        <f t="shared" si="45"/>
        <v>3823.6477709804549</v>
      </c>
      <c r="G74" s="18">
        <f t="shared" si="45"/>
        <v>900</v>
      </c>
      <c r="H74" s="18">
        <f t="shared" si="45"/>
        <v>4036.2312490491772</v>
      </c>
      <c r="I74" s="18">
        <f t="shared" si="45"/>
        <v>0</v>
      </c>
      <c r="J74" s="18">
        <f t="shared" si="45"/>
        <v>0</v>
      </c>
      <c r="K74" s="18">
        <f t="shared" si="45"/>
        <v>259.7581765818112</v>
      </c>
      <c r="L74" s="18">
        <f t="shared" si="45"/>
        <v>73.505879821295551</v>
      </c>
      <c r="M74" s="18">
        <f t="shared" si="45"/>
        <v>1202.6212490487214</v>
      </c>
      <c r="N74" s="18">
        <f t="shared" si="45"/>
        <v>590</v>
      </c>
      <c r="O74" s="18">
        <f t="shared" si="45"/>
        <v>0</v>
      </c>
      <c r="P74" s="18">
        <f t="shared" si="45"/>
        <v>6000</v>
      </c>
      <c r="Q74" s="18">
        <f t="shared" si="45"/>
        <v>0</v>
      </c>
      <c r="R74" s="18">
        <f t="shared" si="42"/>
        <v>409.990062637606</v>
      </c>
      <c r="S74" s="20">
        <f t="shared" si="35"/>
        <v>2510.8528498831283</v>
      </c>
      <c r="T74" s="768">
        <f t="shared" si="43"/>
        <v>94.087210796894595</v>
      </c>
      <c r="U74" s="865">
        <f t="shared" ref="U74:AL74" si="46">U31+U10+U52</f>
        <v>645.77631584715573</v>
      </c>
      <c r="V74" s="775">
        <f t="shared" si="46"/>
        <v>0</v>
      </c>
      <c r="W74" s="76">
        <f t="shared" si="46"/>
        <v>3.9599193543114537</v>
      </c>
      <c r="X74" s="76">
        <f t="shared" si="46"/>
        <v>6.2511141066517402</v>
      </c>
      <c r="Y74" s="76">
        <f t="shared" si="46"/>
        <v>0.87634651315424206</v>
      </c>
      <c r="Z74" s="76">
        <f t="shared" si="46"/>
        <v>7.4743724198850332</v>
      </c>
      <c r="AA74" s="76">
        <f t="shared" si="46"/>
        <v>33.575148978332727</v>
      </c>
      <c r="AB74" s="76">
        <f t="shared" si="46"/>
        <v>4.1337694723056151</v>
      </c>
      <c r="AC74" s="76">
        <f t="shared" si="46"/>
        <v>1.9545326190817509</v>
      </c>
      <c r="AD74" s="76">
        <f t="shared" si="46"/>
        <v>10.572925543318386</v>
      </c>
      <c r="AE74" s="765">
        <f t="shared" si="46"/>
        <v>25.289081789853636</v>
      </c>
      <c r="AF74" s="856">
        <f t="shared" si="46"/>
        <v>56.243075587816328</v>
      </c>
      <c r="AG74" s="500">
        <f t="shared" si="46"/>
        <v>314.99536210914096</v>
      </c>
      <c r="AH74" s="500">
        <f t="shared" si="46"/>
        <v>37.494069665362105</v>
      </c>
      <c r="AI74" s="554">
        <f t="shared" si="46"/>
        <v>1.2575552752865642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29490.91334160215</v>
      </c>
      <c r="AN74" s="102">
        <f t="shared" si="38"/>
        <v>24650</v>
      </c>
      <c r="AO74" s="24">
        <f t="shared" si="38"/>
        <v>0</v>
      </c>
      <c r="AP74" s="455">
        <f t="shared" si="39"/>
        <v>54.470660950119559</v>
      </c>
      <c r="AQ74" s="301">
        <f t="shared" si="40"/>
        <v>24650</v>
      </c>
    </row>
    <row r="75" spans="2:43" ht="26.25" customHeight="1" x14ac:dyDescent="0.2">
      <c r="B75" s="152" t="s">
        <v>44</v>
      </c>
      <c r="C75" s="17">
        <f t="shared" ref="C75:Q75" si="47">C32+C11+C53</f>
        <v>4890</v>
      </c>
      <c r="D75" s="94">
        <f t="shared" si="47"/>
        <v>0</v>
      </c>
      <c r="E75" s="18">
        <f t="shared" si="47"/>
        <v>574.44257695590056</v>
      </c>
      <c r="F75" s="18">
        <f t="shared" si="47"/>
        <v>6673.6477709804549</v>
      </c>
      <c r="G75" s="18">
        <f t="shared" si="47"/>
        <v>820</v>
      </c>
      <c r="H75" s="18">
        <f t="shared" si="47"/>
        <v>2636.2312490491772</v>
      </c>
      <c r="I75" s="18">
        <f t="shared" si="47"/>
        <v>0</v>
      </c>
      <c r="J75" s="18">
        <f t="shared" si="47"/>
        <v>0</v>
      </c>
      <c r="K75" s="18">
        <f t="shared" si="47"/>
        <v>399.7581765818112</v>
      </c>
      <c r="L75" s="18">
        <f t="shared" si="47"/>
        <v>73.505879821295551</v>
      </c>
      <c r="M75" s="18">
        <f t="shared" si="47"/>
        <v>1212.6212490487214</v>
      </c>
      <c r="N75" s="18">
        <f t="shared" si="47"/>
        <v>780</v>
      </c>
      <c r="O75" s="18">
        <f t="shared" si="47"/>
        <v>0</v>
      </c>
      <c r="P75" s="18">
        <f t="shared" si="47"/>
        <v>4040</v>
      </c>
      <c r="Q75" s="18">
        <f t="shared" si="47"/>
        <v>0</v>
      </c>
      <c r="R75" s="18">
        <f t="shared" si="42"/>
        <v>619.99006263760589</v>
      </c>
      <c r="S75" s="20">
        <f t="shared" si="35"/>
        <v>3590.8528498831283</v>
      </c>
      <c r="T75" s="768">
        <f t="shared" si="43"/>
        <v>94.087210796894595</v>
      </c>
      <c r="U75" s="865">
        <f t="shared" ref="U75:AL75" si="48">U32+U11+U53</f>
        <v>645.77631584715573</v>
      </c>
      <c r="V75" s="775">
        <f t="shared" si="48"/>
        <v>0</v>
      </c>
      <c r="W75" s="76">
        <f t="shared" si="48"/>
        <v>3.9599193543114537</v>
      </c>
      <c r="X75" s="76">
        <f t="shared" si="48"/>
        <v>6.2511141066517402</v>
      </c>
      <c r="Y75" s="76">
        <f t="shared" si="48"/>
        <v>0.87634651315424206</v>
      </c>
      <c r="Z75" s="76">
        <f t="shared" si="48"/>
        <v>7.4743724198850332</v>
      </c>
      <c r="AA75" s="76">
        <f t="shared" si="48"/>
        <v>33.575148978332727</v>
      </c>
      <c r="AB75" s="76">
        <f t="shared" si="48"/>
        <v>4.1337694723056151</v>
      </c>
      <c r="AC75" s="76">
        <f t="shared" si="48"/>
        <v>1.9545326190817509</v>
      </c>
      <c r="AD75" s="76">
        <f t="shared" si="48"/>
        <v>10.572925543318386</v>
      </c>
      <c r="AE75" s="765">
        <f t="shared" si="48"/>
        <v>25.289081789853636</v>
      </c>
      <c r="AF75" s="856">
        <f t="shared" si="48"/>
        <v>56.243075587816328</v>
      </c>
      <c r="AG75" s="500">
        <f t="shared" si="48"/>
        <v>524.99536210914096</v>
      </c>
      <c r="AH75" s="500">
        <f t="shared" si="48"/>
        <v>37.494069665362105</v>
      </c>
      <c r="AI75" s="554">
        <f t="shared" si="48"/>
        <v>1.2575552752865642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27050.913341602147</v>
      </c>
      <c r="AN75" s="102">
        <f t="shared" si="38"/>
        <v>16880</v>
      </c>
      <c r="AO75" s="24">
        <f t="shared" si="38"/>
        <v>0</v>
      </c>
      <c r="AP75" s="455">
        <f t="shared" si="39"/>
        <v>61.576032192313185</v>
      </c>
      <c r="AQ75" s="301">
        <f t="shared" si="40"/>
        <v>16880</v>
      </c>
    </row>
    <row r="76" spans="2:43" ht="26.25" customHeight="1" x14ac:dyDescent="0.2">
      <c r="B76" s="153" t="s">
        <v>45</v>
      </c>
      <c r="C76" s="17">
        <f t="shared" ref="C76:Q76" si="49">C33+C12+C54</f>
        <v>6910</v>
      </c>
      <c r="D76" s="94">
        <f t="shared" si="49"/>
        <v>0</v>
      </c>
      <c r="E76" s="18">
        <f t="shared" si="49"/>
        <v>3214.4425769559007</v>
      </c>
      <c r="F76" s="18">
        <f t="shared" si="49"/>
        <v>5313.6477709804549</v>
      </c>
      <c r="G76" s="18">
        <f t="shared" si="49"/>
        <v>1510</v>
      </c>
      <c r="H76" s="18">
        <f t="shared" si="49"/>
        <v>8776.2312490491768</v>
      </c>
      <c r="I76" s="18">
        <f t="shared" si="49"/>
        <v>0</v>
      </c>
      <c r="J76" s="18">
        <f t="shared" si="49"/>
        <v>0</v>
      </c>
      <c r="K76" s="18">
        <f t="shared" si="49"/>
        <v>669.7581765818112</v>
      </c>
      <c r="L76" s="18">
        <f t="shared" si="49"/>
        <v>73.505879821295551</v>
      </c>
      <c r="M76" s="18">
        <f t="shared" si="49"/>
        <v>1892.6212490487214</v>
      </c>
      <c r="N76" s="18">
        <f t="shared" si="49"/>
        <v>910</v>
      </c>
      <c r="O76" s="18">
        <f t="shared" si="49"/>
        <v>0</v>
      </c>
      <c r="P76" s="18">
        <f t="shared" si="49"/>
        <v>4430</v>
      </c>
      <c r="Q76" s="18">
        <f t="shared" si="49"/>
        <v>0</v>
      </c>
      <c r="R76" s="18">
        <f t="shared" si="42"/>
        <v>679.99006263760589</v>
      </c>
      <c r="S76" s="20">
        <f t="shared" si="35"/>
        <v>2780.8528498831283</v>
      </c>
      <c r="T76" s="768">
        <f t="shared" si="43"/>
        <v>94.087210796894595</v>
      </c>
      <c r="U76" s="865">
        <f t="shared" ref="U76:AL76" si="50">U33+U12+U54</f>
        <v>645.77631584715573</v>
      </c>
      <c r="V76" s="862">
        <f t="shared" si="50"/>
        <v>0</v>
      </c>
      <c r="W76" s="749">
        <f t="shared" si="50"/>
        <v>3.9599193543114537</v>
      </c>
      <c r="X76" s="749">
        <f t="shared" si="50"/>
        <v>6.2511141066517402</v>
      </c>
      <c r="Y76" s="749">
        <f t="shared" si="50"/>
        <v>0.87634651315424206</v>
      </c>
      <c r="Z76" s="749">
        <f t="shared" si="50"/>
        <v>7.4743724198850332</v>
      </c>
      <c r="AA76" s="749">
        <f t="shared" si="50"/>
        <v>33.575148978332727</v>
      </c>
      <c r="AB76" s="749">
        <f t="shared" si="50"/>
        <v>4.1337694723056151</v>
      </c>
      <c r="AC76" s="749">
        <f t="shared" si="50"/>
        <v>1.9545326190817509</v>
      </c>
      <c r="AD76" s="749">
        <f t="shared" si="50"/>
        <v>10.572925543318386</v>
      </c>
      <c r="AE76" s="863">
        <f t="shared" si="50"/>
        <v>25.289081789853636</v>
      </c>
      <c r="AF76" s="857">
        <f t="shared" si="50"/>
        <v>56.243075587816328</v>
      </c>
      <c r="AG76" s="750">
        <f t="shared" si="50"/>
        <v>584.99536210914096</v>
      </c>
      <c r="AH76" s="750">
        <f t="shared" si="50"/>
        <v>37.494069665362105</v>
      </c>
      <c r="AI76" s="751">
        <f t="shared" si="50"/>
        <v>1.2575552752865642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37"/>
        <v>37900.913341602143</v>
      </c>
      <c r="AN76" s="102">
        <f t="shared" si="38"/>
        <v>16480</v>
      </c>
      <c r="AO76" s="24">
        <f t="shared" si="38"/>
        <v>0</v>
      </c>
      <c r="AP76" s="455">
        <f t="shared" si="39"/>
        <v>69.695249698219811</v>
      </c>
      <c r="AQ76" s="301">
        <f t="shared" si="40"/>
        <v>16480</v>
      </c>
    </row>
    <row r="77" spans="2:43" ht="26.25" customHeight="1" x14ac:dyDescent="0.2">
      <c r="B77" s="151" t="s">
        <v>46</v>
      </c>
      <c r="C77" s="17">
        <f t="shared" ref="C77:Q77" si="51">C34+C13+C55</f>
        <v>5330</v>
      </c>
      <c r="D77" s="94">
        <f t="shared" si="51"/>
        <v>0</v>
      </c>
      <c r="E77" s="18">
        <f t="shared" si="51"/>
        <v>1274.4425769559007</v>
      </c>
      <c r="F77" s="18">
        <f t="shared" si="51"/>
        <v>5863.6477709804549</v>
      </c>
      <c r="G77" s="18">
        <f t="shared" si="51"/>
        <v>690</v>
      </c>
      <c r="H77" s="18">
        <f t="shared" si="51"/>
        <v>4146.2312490491777</v>
      </c>
      <c r="I77" s="18">
        <f t="shared" si="51"/>
        <v>0</v>
      </c>
      <c r="J77" s="18">
        <f t="shared" si="51"/>
        <v>0</v>
      </c>
      <c r="K77" s="18">
        <f t="shared" si="51"/>
        <v>389.7581765818112</v>
      </c>
      <c r="L77" s="18">
        <f t="shared" si="51"/>
        <v>73.505879821295551</v>
      </c>
      <c r="M77" s="18">
        <f t="shared" si="51"/>
        <v>1912.6212490487214</v>
      </c>
      <c r="N77" s="18">
        <f t="shared" si="51"/>
        <v>430</v>
      </c>
      <c r="O77" s="18">
        <f t="shared" si="51"/>
        <v>0</v>
      </c>
      <c r="P77" s="18">
        <f t="shared" si="51"/>
        <v>4100</v>
      </c>
      <c r="Q77" s="18">
        <f t="shared" si="51"/>
        <v>0</v>
      </c>
      <c r="R77" s="18">
        <f t="shared" si="42"/>
        <v>649.99006263760589</v>
      </c>
      <c r="S77" s="20">
        <f t="shared" si="35"/>
        <v>3310.8528498831283</v>
      </c>
      <c r="T77" s="768">
        <f t="shared" si="43"/>
        <v>94.087210796894595</v>
      </c>
      <c r="U77" s="865">
        <f t="shared" ref="U77:AL77" si="52">U34+U13+U55</f>
        <v>645.77631584715573</v>
      </c>
      <c r="V77" s="775">
        <f t="shared" si="52"/>
        <v>0</v>
      </c>
      <c r="W77" s="76">
        <f t="shared" si="52"/>
        <v>3.9599193543114537</v>
      </c>
      <c r="X77" s="76">
        <f t="shared" si="52"/>
        <v>6.2511141066517402</v>
      </c>
      <c r="Y77" s="76">
        <f t="shared" si="52"/>
        <v>0.87634651315424206</v>
      </c>
      <c r="Z77" s="76">
        <f t="shared" si="52"/>
        <v>7.4743724198850332</v>
      </c>
      <c r="AA77" s="76">
        <f t="shared" si="52"/>
        <v>33.575148978332727</v>
      </c>
      <c r="AB77" s="76">
        <f t="shared" si="52"/>
        <v>4.1337694723056151</v>
      </c>
      <c r="AC77" s="76">
        <f t="shared" si="52"/>
        <v>1.9545326190817509</v>
      </c>
      <c r="AD77" s="76">
        <f t="shared" si="52"/>
        <v>10.572925543318386</v>
      </c>
      <c r="AE77" s="765">
        <f t="shared" si="52"/>
        <v>25.289081789853636</v>
      </c>
      <c r="AF77" s="856">
        <f t="shared" si="52"/>
        <v>56.243075587816328</v>
      </c>
      <c r="AG77" s="500">
        <f t="shared" si="52"/>
        <v>554.99536210914096</v>
      </c>
      <c r="AH77" s="500">
        <f t="shared" si="52"/>
        <v>37.494069665362105</v>
      </c>
      <c r="AI77" s="554">
        <f t="shared" si="52"/>
        <v>1.2575552752865642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28910.91334160215</v>
      </c>
      <c r="AN77" s="102">
        <f t="shared" si="38"/>
        <v>15950</v>
      </c>
      <c r="AO77" s="24">
        <f t="shared" si="38"/>
        <v>0</v>
      </c>
      <c r="AP77" s="455">
        <f t="shared" si="39"/>
        <v>64.445663692699213</v>
      </c>
      <c r="AQ77" s="301">
        <f t="shared" si="40"/>
        <v>15950</v>
      </c>
    </row>
    <row r="78" spans="2:43" ht="26.25" customHeight="1" x14ac:dyDescent="0.2">
      <c r="B78" s="152" t="s">
        <v>47</v>
      </c>
      <c r="C78" s="17">
        <f t="shared" ref="C78:Q78" si="53">C35+C14+C56</f>
        <v>6070</v>
      </c>
      <c r="D78" s="94">
        <f t="shared" si="53"/>
        <v>0</v>
      </c>
      <c r="E78" s="18">
        <f t="shared" si="53"/>
        <v>2374.4425769559007</v>
      </c>
      <c r="F78" s="553">
        <f t="shared" si="53"/>
        <v>4633.6477709804549</v>
      </c>
      <c r="G78" s="18">
        <f t="shared" si="53"/>
        <v>580</v>
      </c>
      <c r="H78" s="18">
        <f t="shared" si="53"/>
        <v>8416.2312490491768</v>
      </c>
      <c r="I78" s="553">
        <f t="shared" si="53"/>
        <v>0</v>
      </c>
      <c r="J78" s="553">
        <f t="shared" si="53"/>
        <v>0</v>
      </c>
      <c r="K78" s="553">
        <f t="shared" si="53"/>
        <v>469.7581765818112</v>
      </c>
      <c r="L78" s="553">
        <f t="shared" si="53"/>
        <v>73.505879821295551</v>
      </c>
      <c r="M78" s="553">
        <f t="shared" si="53"/>
        <v>2182.6212490487214</v>
      </c>
      <c r="N78" s="553">
        <f t="shared" si="53"/>
        <v>490</v>
      </c>
      <c r="O78" s="553">
        <f t="shared" si="53"/>
        <v>0</v>
      </c>
      <c r="P78" s="18">
        <f t="shared" si="53"/>
        <v>4210</v>
      </c>
      <c r="Q78" s="18">
        <f t="shared" si="53"/>
        <v>0</v>
      </c>
      <c r="R78" s="18">
        <f t="shared" si="42"/>
        <v>559.99006263760589</v>
      </c>
      <c r="S78" s="20">
        <f t="shared" si="35"/>
        <v>5805.8528498831283</v>
      </c>
      <c r="T78" s="768">
        <f t="shared" si="43"/>
        <v>94.087210796894595</v>
      </c>
      <c r="U78" s="865">
        <f t="shared" ref="U78:AL78" si="54">U35+U14+U56</f>
        <v>645.77631584715573</v>
      </c>
      <c r="V78" s="775">
        <f t="shared" si="54"/>
        <v>0</v>
      </c>
      <c r="W78" s="76">
        <f t="shared" si="54"/>
        <v>3.9599193543114537</v>
      </c>
      <c r="X78" s="76">
        <f t="shared" si="54"/>
        <v>6.2511141066517402</v>
      </c>
      <c r="Y78" s="76">
        <f t="shared" si="54"/>
        <v>0.87634651315424206</v>
      </c>
      <c r="Z78" s="76">
        <f t="shared" si="54"/>
        <v>7.4743724198850332</v>
      </c>
      <c r="AA78" s="76">
        <f t="shared" si="54"/>
        <v>33.575148978332727</v>
      </c>
      <c r="AB78" s="76">
        <f t="shared" si="54"/>
        <v>4.1337694723056151</v>
      </c>
      <c r="AC78" s="76">
        <f t="shared" si="54"/>
        <v>1.9545326190817509</v>
      </c>
      <c r="AD78" s="76">
        <f t="shared" si="54"/>
        <v>10.572925543318386</v>
      </c>
      <c r="AE78" s="765">
        <f t="shared" si="54"/>
        <v>25.289081789853636</v>
      </c>
      <c r="AF78" s="856">
        <f t="shared" si="54"/>
        <v>56.243075587816328</v>
      </c>
      <c r="AG78" s="500">
        <f t="shared" si="54"/>
        <v>464.99536210914096</v>
      </c>
      <c r="AH78" s="500">
        <f t="shared" si="54"/>
        <v>37.494069665362105</v>
      </c>
      <c r="AI78" s="554">
        <f t="shared" si="54"/>
        <v>1.2575552752865642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36605.913341602143</v>
      </c>
      <c r="AN78" s="102">
        <f t="shared" si="38"/>
        <v>17480</v>
      </c>
      <c r="AO78" s="24">
        <f t="shared" si="38"/>
        <v>0</v>
      </c>
      <c r="AP78" s="455">
        <f t="shared" si="39"/>
        <v>67.681048687117894</v>
      </c>
      <c r="AQ78" s="301">
        <f t="shared" si="40"/>
        <v>17480</v>
      </c>
    </row>
    <row r="79" spans="2:43" ht="26.25" customHeight="1" x14ac:dyDescent="0.2">
      <c r="B79" s="151" t="s">
        <v>48</v>
      </c>
      <c r="C79" s="17">
        <f t="shared" ref="C79:Q79" si="55">C36+C15+C57</f>
        <v>6530</v>
      </c>
      <c r="D79" s="94">
        <f t="shared" si="55"/>
        <v>0</v>
      </c>
      <c r="E79" s="18">
        <f t="shared" si="55"/>
        <v>1524.4425769559007</v>
      </c>
      <c r="F79" s="553">
        <f t="shared" si="55"/>
        <v>2503.6477709804549</v>
      </c>
      <c r="G79" s="18">
        <f t="shared" si="55"/>
        <v>5520</v>
      </c>
      <c r="H79" s="18">
        <f t="shared" si="55"/>
        <v>6286.2312490491777</v>
      </c>
      <c r="I79" s="553">
        <f t="shared" si="55"/>
        <v>0</v>
      </c>
      <c r="J79" s="553">
        <f t="shared" si="55"/>
        <v>0</v>
      </c>
      <c r="K79" s="553">
        <f t="shared" si="55"/>
        <v>639.7581765818112</v>
      </c>
      <c r="L79" s="553">
        <f t="shared" si="55"/>
        <v>73.505879821295551</v>
      </c>
      <c r="M79" s="553">
        <f t="shared" si="55"/>
        <v>1072.6212490487214</v>
      </c>
      <c r="N79" s="553">
        <f t="shared" si="55"/>
        <v>450</v>
      </c>
      <c r="O79" s="553">
        <f t="shared" si="55"/>
        <v>0</v>
      </c>
      <c r="P79" s="18">
        <f t="shared" si="55"/>
        <v>3820</v>
      </c>
      <c r="Q79" s="18">
        <f t="shared" si="55"/>
        <v>0</v>
      </c>
      <c r="R79" s="18">
        <f t="shared" si="42"/>
        <v>779.99006263760589</v>
      </c>
      <c r="S79" s="20">
        <f t="shared" si="35"/>
        <v>3655.8528498831283</v>
      </c>
      <c r="T79" s="768">
        <f t="shared" si="43"/>
        <v>94.087210796894595</v>
      </c>
      <c r="U79" s="865">
        <f t="shared" ref="U79:AL79" si="56">U36+U15+U57</f>
        <v>645.77631584715573</v>
      </c>
      <c r="V79" s="775">
        <f t="shared" si="56"/>
        <v>0</v>
      </c>
      <c r="W79" s="76">
        <f t="shared" si="56"/>
        <v>3.9599193543114537</v>
      </c>
      <c r="X79" s="76">
        <f t="shared" si="56"/>
        <v>6.2511141066517402</v>
      </c>
      <c r="Y79" s="76">
        <f t="shared" si="56"/>
        <v>0.87634651315424206</v>
      </c>
      <c r="Z79" s="76">
        <f t="shared" si="56"/>
        <v>7.4743724198850332</v>
      </c>
      <c r="AA79" s="76">
        <f t="shared" si="56"/>
        <v>33.575148978332727</v>
      </c>
      <c r="AB79" s="76">
        <f t="shared" si="56"/>
        <v>4.1337694723056151</v>
      </c>
      <c r="AC79" s="76">
        <f t="shared" si="56"/>
        <v>1.9545326190817509</v>
      </c>
      <c r="AD79" s="76">
        <f t="shared" si="56"/>
        <v>10.572925543318386</v>
      </c>
      <c r="AE79" s="765">
        <f t="shared" si="56"/>
        <v>25.289081789853636</v>
      </c>
      <c r="AF79" s="856">
        <f t="shared" si="56"/>
        <v>56.243075587816328</v>
      </c>
      <c r="AG79" s="500">
        <f t="shared" si="56"/>
        <v>684.99536210914096</v>
      </c>
      <c r="AH79" s="500">
        <f t="shared" si="56"/>
        <v>37.494069665362105</v>
      </c>
      <c r="AI79" s="554">
        <f t="shared" si="56"/>
        <v>1.2575552752865642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33595.91334160215</v>
      </c>
      <c r="AN79" s="102">
        <f t="shared" si="38"/>
        <v>26260</v>
      </c>
      <c r="AO79" s="24">
        <f t="shared" si="38"/>
        <v>0</v>
      </c>
      <c r="AP79" s="455">
        <f t="shared" si="39"/>
        <v>56.127977113752777</v>
      </c>
      <c r="AQ79" s="301">
        <f t="shared" si="40"/>
        <v>26260</v>
      </c>
    </row>
    <row r="80" spans="2:43" ht="26.25" customHeight="1" x14ac:dyDescent="0.2">
      <c r="B80" s="152" t="s">
        <v>49</v>
      </c>
      <c r="C80" s="17">
        <f t="shared" ref="C80:Q80" si="57">C37+C16+C58</f>
        <v>5340</v>
      </c>
      <c r="D80" s="94">
        <f t="shared" si="57"/>
        <v>0</v>
      </c>
      <c r="E80" s="18">
        <f t="shared" si="57"/>
        <v>1264.4425769559007</v>
      </c>
      <c r="F80" s="553">
        <f t="shared" si="57"/>
        <v>3393.6477709804549</v>
      </c>
      <c r="G80" s="18">
        <f t="shared" si="57"/>
        <v>700</v>
      </c>
      <c r="H80" s="18">
        <f t="shared" si="57"/>
        <v>8556.2312490491768</v>
      </c>
      <c r="I80" s="553">
        <f t="shared" si="57"/>
        <v>0</v>
      </c>
      <c r="J80" s="553">
        <f t="shared" si="57"/>
        <v>0</v>
      </c>
      <c r="K80" s="553">
        <f t="shared" si="57"/>
        <v>499.7581765818112</v>
      </c>
      <c r="L80" s="553">
        <f t="shared" si="57"/>
        <v>73.505879821295551</v>
      </c>
      <c r="M80" s="553">
        <f t="shared" si="57"/>
        <v>2012.6212490487214</v>
      </c>
      <c r="N80" s="553">
        <f t="shared" si="57"/>
        <v>370</v>
      </c>
      <c r="O80" s="553">
        <f t="shared" si="57"/>
        <v>0</v>
      </c>
      <c r="P80" s="18">
        <f t="shared" si="57"/>
        <v>5560</v>
      </c>
      <c r="Q80" s="18">
        <f t="shared" si="57"/>
        <v>0</v>
      </c>
      <c r="R80" s="18">
        <f t="shared" si="42"/>
        <v>1109.9900626376061</v>
      </c>
      <c r="S80" s="20">
        <f t="shared" si="35"/>
        <v>3120.8528498831283</v>
      </c>
      <c r="T80" s="768">
        <f t="shared" si="43"/>
        <v>94.087210796894595</v>
      </c>
      <c r="U80" s="865">
        <f t="shared" ref="U80:AL80" si="58">U37+U16+U58</f>
        <v>645.77631584715573</v>
      </c>
      <c r="V80" s="775">
        <f t="shared" si="58"/>
        <v>0</v>
      </c>
      <c r="W80" s="76">
        <f t="shared" si="58"/>
        <v>3.9599193543114537</v>
      </c>
      <c r="X80" s="76">
        <f t="shared" si="58"/>
        <v>6.2511141066517402</v>
      </c>
      <c r="Y80" s="76">
        <f t="shared" si="58"/>
        <v>0.87634651315424206</v>
      </c>
      <c r="Z80" s="76">
        <f t="shared" si="58"/>
        <v>7.4743724198850332</v>
      </c>
      <c r="AA80" s="76">
        <f t="shared" si="58"/>
        <v>33.575148978332727</v>
      </c>
      <c r="AB80" s="76">
        <f t="shared" si="58"/>
        <v>4.1337694723056151</v>
      </c>
      <c r="AC80" s="76">
        <f t="shared" si="58"/>
        <v>1.9545326190817509</v>
      </c>
      <c r="AD80" s="76">
        <f t="shared" si="58"/>
        <v>10.572925543318386</v>
      </c>
      <c r="AE80" s="765">
        <f t="shared" si="58"/>
        <v>25.289081789853636</v>
      </c>
      <c r="AF80" s="856">
        <f t="shared" si="58"/>
        <v>56.243075587816328</v>
      </c>
      <c r="AG80" s="500">
        <f t="shared" si="58"/>
        <v>1014.995362109141</v>
      </c>
      <c r="AH80" s="500">
        <f t="shared" si="58"/>
        <v>37.494069665362105</v>
      </c>
      <c r="AI80" s="554">
        <f t="shared" si="58"/>
        <v>1.2575552752865642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32740.913341602143</v>
      </c>
      <c r="AN80" s="102">
        <f t="shared" si="38"/>
        <v>17060</v>
      </c>
      <c r="AO80" s="24">
        <f t="shared" si="38"/>
        <v>0</v>
      </c>
      <c r="AP80" s="455">
        <f t="shared" si="39"/>
        <v>65.743600156528444</v>
      </c>
      <c r="AQ80" s="301">
        <f>AN80+AO80</f>
        <v>17060</v>
      </c>
    </row>
    <row r="81" spans="2:43" ht="26.25" customHeight="1" x14ac:dyDescent="0.2">
      <c r="B81" s="152" t="s">
        <v>50</v>
      </c>
      <c r="C81" s="17">
        <f t="shared" ref="C81:Q81" si="59">C38+C17+C59</f>
        <v>7590</v>
      </c>
      <c r="D81" s="94">
        <f t="shared" si="59"/>
        <v>0</v>
      </c>
      <c r="E81" s="18">
        <f t="shared" si="59"/>
        <v>574.44257695590056</v>
      </c>
      <c r="F81" s="553">
        <f t="shared" si="59"/>
        <v>3973.6477709804549</v>
      </c>
      <c r="G81" s="18">
        <f t="shared" si="59"/>
        <v>820</v>
      </c>
      <c r="H81" s="18">
        <f t="shared" si="59"/>
        <v>5066.2312490491777</v>
      </c>
      <c r="I81" s="553">
        <f t="shared" si="59"/>
        <v>0</v>
      </c>
      <c r="J81" s="553">
        <f t="shared" si="59"/>
        <v>0</v>
      </c>
      <c r="K81" s="553">
        <f t="shared" si="59"/>
        <v>289.7581765818112</v>
      </c>
      <c r="L81" s="553">
        <f t="shared" si="59"/>
        <v>73.505879821295551</v>
      </c>
      <c r="M81" s="553">
        <f t="shared" si="59"/>
        <v>1292.6212490487214</v>
      </c>
      <c r="N81" s="553">
        <f t="shared" si="59"/>
        <v>500</v>
      </c>
      <c r="O81" s="553">
        <f t="shared" si="59"/>
        <v>0</v>
      </c>
      <c r="P81" s="18">
        <f t="shared" si="59"/>
        <v>3480</v>
      </c>
      <c r="Q81" s="18">
        <f t="shared" si="59"/>
        <v>0</v>
      </c>
      <c r="R81" s="18">
        <f t="shared" si="42"/>
        <v>499.990062637606</v>
      </c>
      <c r="S81" s="20">
        <f t="shared" si="35"/>
        <v>2380.8528498831283</v>
      </c>
      <c r="T81" s="768">
        <f t="shared" si="43"/>
        <v>94.087210796894595</v>
      </c>
      <c r="U81" s="865">
        <f t="shared" ref="U81:AL81" si="60">U38+U17+U59</f>
        <v>645.77631584715573</v>
      </c>
      <c r="V81" s="775">
        <f t="shared" si="60"/>
        <v>0</v>
      </c>
      <c r="W81" s="76">
        <f t="shared" si="60"/>
        <v>3.9599193543114537</v>
      </c>
      <c r="X81" s="76">
        <f t="shared" si="60"/>
        <v>6.2511141066517402</v>
      </c>
      <c r="Y81" s="76">
        <f t="shared" si="60"/>
        <v>0.87634651315424206</v>
      </c>
      <c r="Z81" s="76">
        <f t="shared" si="60"/>
        <v>7.4743724198850332</v>
      </c>
      <c r="AA81" s="76">
        <f t="shared" si="60"/>
        <v>33.575148978332727</v>
      </c>
      <c r="AB81" s="76">
        <f t="shared" si="60"/>
        <v>4.1337694723056151</v>
      </c>
      <c r="AC81" s="76">
        <f t="shared" si="60"/>
        <v>1.9545326190817509</v>
      </c>
      <c r="AD81" s="76">
        <f t="shared" si="60"/>
        <v>10.572925543318386</v>
      </c>
      <c r="AE81" s="765">
        <f t="shared" si="60"/>
        <v>25.289081789853636</v>
      </c>
      <c r="AF81" s="856">
        <f t="shared" si="60"/>
        <v>56.243075587816328</v>
      </c>
      <c r="AG81" s="500">
        <f t="shared" si="60"/>
        <v>404.99536210914096</v>
      </c>
      <c r="AH81" s="500">
        <f t="shared" si="60"/>
        <v>37.494069665362105</v>
      </c>
      <c r="AI81" s="554">
        <f t="shared" si="60"/>
        <v>1.2575552752865642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27280.91334160215</v>
      </c>
      <c r="AN81" s="102">
        <f t="shared" si="38"/>
        <v>18190</v>
      </c>
      <c r="AO81" s="24">
        <f t="shared" si="38"/>
        <v>0</v>
      </c>
      <c r="AP81" s="455">
        <f t="shared" si="39"/>
        <v>59.996405035133435</v>
      </c>
      <c r="AQ81" s="301">
        <f t="shared" si="40"/>
        <v>18190</v>
      </c>
    </row>
    <row r="82" spans="2:43" ht="26.25" customHeight="1" x14ac:dyDescent="0.2">
      <c r="B82" s="151" t="s">
        <v>51</v>
      </c>
      <c r="C82" s="17">
        <f t="shared" ref="C82:Q82" si="61">C39+C18+C60</f>
        <v>5530</v>
      </c>
      <c r="D82" s="94">
        <f t="shared" si="61"/>
        <v>0</v>
      </c>
      <c r="E82" s="18">
        <f t="shared" si="61"/>
        <v>1274.4425769559007</v>
      </c>
      <c r="F82" s="553">
        <f t="shared" si="61"/>
        <v>3313.6477709804549</v>
      </c>
      <c r="G82" s="18">
        <f t="shared" si="61"/>
        <v>570</v>
      </c>
      <c r="H82" s="18">
        <f t="shared" si="61"/>
        <v>5626.2312490491777</v>
      </c>
      <c r="I82" s="553">
        <f t="shared" si="61"/>
        <v>0</v>
      </c>
      <c r="J82" s="553">
        <f t="shared" si="61"/>
        <v>0</v>
      </c>
      <c r="K82" s="553">
        <f t="shared" si="61"/>
        <v>489.7581765818112</v>
      </c>
      <c r="L82" s="553">
        <f t="shared" si="61"/>
        <v>73.505879821295551</v>
      </c>
      <c r="M82" s="553">
        <f t="shared" si="61"/>
        <v>892.62124904872155</v>
      </c>
      <c r="N82" s="553">
        <f t="shared" si="61"/>
        <v>330</v>
      </c>
      <c r="O82" s="553">
        <f t="shared" si="61"/>
        <v>0</v>
      </c>
      <c r="P82" s="18">
        <f t="shared" si="61"/>
        <v>3090</v>
      </c>
      <c r="Q82" s="18">
        <f t="shared" si="61"/>
        <v>0</v>
      </c>
      <c r="R82" s="18">
        <f t="shared" si="42"/>
        <v>599.99006263760589</v>
      </c>
      <c r="S82" s="20">
        <f t="shared" si="35"/>
        <v>4040.8528498831283</v>
      </c>
      <c r="T82" s="768">
        <f t="shared" si="43"/>
        <v>94.087210796894595</v>
      </c>
      <c r="U82" s="865">
        <f t="shared" ref="U82:AL82" si="62">U39+U18+U60</f>
        <v>645.77631584715573</v>
      </c>
      <c r="V82" s="775">
        <f t="shared" si="62"/>
        <v>0</v>
      </c>
      <c r="W82" s="76">
        <f t="shared" si="62"/>
        <v>3.9599193543114537</v>
      </c>
      <c r="X82" s="76">
        <f t="shared" si="62"/>
        <v>6.2511141066517402</v>
      </c>
      <c r="Y82" s="76">
        <f t="shared" si="62"/>
        <v>0.87634651315424206</v>
      </c>
      <c r="Z82" s="76">
        <f t="shared" si="62"/>
        <v>7.4743724198850332</v>
      </c>
      <c r="AA82" s="76">
        <f t="shared" si="62"/>
        <v>33.575148978332727</v>
      </c>
      <c r="AB82" s="76">
        <f t="shared" si="62"/>
        <v>4.1337694723056151</v>
      </c>
      <c r="AC82" s="76">
        <f t="shared" si="62"/>
        <v>1.9545326190817509</v>
      </c>
      <c r="AD82" s="76">
        <f t="shared" si="62"/>
        <v>10.572925543318386</v>
      </c>
      <c r="AE82" s="765">
        <f t="shared" si="62"/>
        <v>25.289081789853636</v>
      </c>
      <c r="AF82" s="856">
        <f t="shared" si="62"/>
        <v>56.243075587816328</v>
      </c>
      <c r="AG82" s="500">
        <f t="shared" si="62"/>
        <v>504.99536210914096</v>
      </c>
      <c r="AH82" s="500">
        <f t="shared" si="62"/>
        <v>37.494069665362105</v>
      </c>
      <c r="AI82" s="554">
        <f t="shared" si="62"/>
        <v>1.2575552752865642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37"/>
        <v>26570.91334160215</v>
      </c>
      <c r="AN82" s="102">
        <f t="shared" si="38"/>
        <v>17110</v>
      </c>
      <c r="AO82" s="24">
        <f t="shared" si="38"/>
        <v>0</v>
      </c>
      <c r="AP82" s="455">
        <f t="shared" si="39"/>
        <v>60.82957362591533</v>
      </c>
      <c r="AQ82" s="301">
        <f t="shared" si="40"/>
        <v>17110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4860</v>
      </c>
      <c r="D83" s="295">
        <f t="shared" si="63"/>
        <v>58680</v>
      </c>
      <c r="E83" s="98">
        <f t="shared" si="63"/>
        <v>574.44257695590056</v>
      </c>
      <c r="F83" s="623">
        <f t="shared" si="63"/>
        <v>5023.6477709804549</v>
      </c>
      <c r="G83" s="98">
        <f t="shared" si="63"/>
        <v>580</v>
      </c>
      <c r="H83" s="98">
        <f t="shared" si="63"/>
        <v>4826.2312490491777</v>
      </c>
      <c r="I83" s="623">
        <f t="shared" si="63"/>
        <v>0</v>
      </c>
      <c r="J83" s="623">
        <f t="shared" si="63"/>
        <v>0</v>
      </c>
      <c r="K83" s="623">
        <f t="shared" si="63"/>
        <v>9741.7581765818104</v>
      </c>
      <c r="L83" s="623">
        <f t="shared" si="63"/>
        <v>73.505879821295551</v>
      </c>
      <c r="M83" s="623">
        <f t="shared" si="63"/>
        <v>782.62124904872155</v>
      </c>
      <c r="N83" s="623">
        <f t="shared" si="63"/>
        <v>180</v>
      </c>
      <c r="O83" s="623">
        <f t="shared" si="63"/>
        <v>0</v>
      </c>
      <c r="P83" s="98">
        <f t="shared" si="63"/>
        <v>1640</v>
      </c>
      <c r="Q83" s="98">
        <f t="shared" si="63"/>
        <v>1780</v>
      </c>
      <c r="R83" s="98">
        <f t="shared" si="42"/>
        <v>975.99006263760589</v>
      </c>
      <c r="S83" s="296">
        <f t="shared" si="35"/>
        <v>2880.8528498831283</v>
      </c>
      <c r="T83" s="868">
        <f t="shared" si="43"/>
        <v>308.08721079689457</v>
      </c>
      <c r="U83" s="866">
        <f t="shared" ref="U83:AL83" si="64">U40+U19+U61</f>
        <v>645.77631584715573</v>
      </c>
      <c r="V83" s="860">
        <f t="shared" si="64"/>
        <v>0</v>
      </c>
      <c r="W83" s="666">
        <f t="shared" si="64"/>
        <v>3.9599193543114537</v>
      </c>
      <c r="X83" s="666">
        <f t="shared" si="64"/>
        <v>6.2511141066517402</v>
      </c>
      <c r="Y83" s="666">
        <f t="shared" si="64"/>
        <v>0.87634651315424206</v>
      </c>
      <c r="Z83" s="666">
        <f t="shared" si="64"/>
        <v>7.4743724198850332</v>
      </c>
      <c r="AA83" s="666">
        <f t="shared" si="64"/>
        <v>33.575148978332727</v>
      </c>
      <c r="AB83" s="666">
        <f t="shared" si="64"/>
        <v>4.1337694723056151</v>
      </c>
      <c r="AC83" s="666">
        <f t="shared" si="64"/>
        <v>1.9545326190817509</v>
      </c>
      <c r="AD83" s="666">
        <f t="shared" si="64"/>
        <v>224.57292554331838</v>
      </c>
      <c r="AE83" s="861">
        <f t="shared" si="64"/>
        <v>25.289081789853636</v>
      </c>
      <c r="AF83" s="855">
        <f t="shared" si="64"/>
        <v>56.243075587816328</v>
      </c>
      <c r="AG83" s="688">
        <f t="shared" si="64"/>
        <v>880.99536210914096</v>
      </c>
      <c r="AH83" s="688">
        <f t="shared" si="64"/>
        <v>37.494069665362105</v>
      </c>
      <c r="AI83" s="689">
        <f t="shared" si="64"/>
        <v>1.2575552752865642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37"/>
        <v>93552.91334160215</v>
      </c>
      <c r="AN83" s="299">
        <f t="shared" si="38"/>
        <v>15230</v>
      </c>
      <c r="AO83" s="670">
        <f t="shared" si="38"/>
        <v>0</v>
      </c>
      <c r="AP83" s="671">
        <f t="shared" si="39"/>
        <v>85.999639527786428</v>
      </c>
      <c r="AQ83" s="692">
        <f t="shared" si="40"/>
        <v>15230</v>
      </c>
    </row>
    <row r="84" spans="2:43" ht="26.25" customHeight="1" thickBot="1" x14ac:dyDescent="0.25">
      <c r="B84" s="265" t="s">
        <v>53</v>
      </c>
      <c r="C84" s="82">
        <f t="shared" ref="C84:AL84" si="65">SUM(C72:C83)</f>
        <v>70050</v>
      </c>
      <c r="D84" s="82">
        <f t="shared" si="65"/>
        <v>58680</v>
      </c>
      <c r="E84" s="83">
        <f t="shared" si="65"/>
        <v>16063.310923470804</v>
      </c>
      <c r="F84" s="83">
        <f t="shared" si="65"/>
        <v>52183.773251765444</v>
      </c>
      <c r="G84" s="83">
        <f t="shared" si="65"/>
        <v>14590</v>
      </c>
      <c r="H84" s="83">
        <f t="shared" si="65"/>
        <v>69444.774988590128</v>
      </c>
      <c r="I84" s="83">
        <f t="shared" si="65"/>
        <v>0</v>
      </c>
      <c r="J84" s="83">
        <f>SUM(J72:J83)</f>
        <v>0</v>
      </c>
      <c r="K84" s="115">
        <f t="shared" si="65"/>
        <v>14399.098118981734</v>
      </c>
      <c r="L84" s="83">
        <f t="shared" si="65"/>
        <v>882.07055785554678</v>
      </c>
      <c r="M84" s="83">
        <f t="shared" si="65"/>
        <v>17121.454988584657</v>
      </c>
      <c r="N84" s="83">
        <f t="shared" si="65"/>
        <v>6160</v>
      </c>
      <c r="O84" s="83">
        <f t="shared" si="65"/>
        <v>0</v>
      </c>
      <c r="P84" s="83">
        <f t="shared" si="65"/>
        <v>49110</v>
      </c>
      <c r="Q84" s="83">
        <f t="shared" si="65"/>
        <v>1780</v>
      </c>
      <c r="R84" s="83">
        <f t="shared" si="65"/>
        <v>7915.8807516512697</v>
      </c>
      <c r="S84" s="84">
        <f>SUM(S72:S83)</f>
        <v>38730.234198597544</v>
      </c>
      <c r="T84" s="769">
        <f t="shared" si="65"/>
        <v>1389.0465295627353</v>
      </c>
      <c r="U84" s="772">
        <f t="shared" si="65"/>
        <v>7749.3157901658669</v>
      </c>
      <c r="V84" s="530">
        <f t="shared" si="65"/>
        <v>0</v>
      </c>
      <c r="W84" s="85">
        <f t="shared" si="65"/>
        <v>47.519032251737436</v>
      </c>
      <c r="X84" s="85">
        <f t="shared" si="65"/>
        <v>121.01336927982089</v>
      </c>
      <c r="Y84" s="85">
        <f t="shared" si="65"/>
        <v>10.516158157850908</v>
      </c>
      <c r="Z84" s="85">
        <f t="shared" si="65"/>
        <v>89.692469038620388</v>
      </c>
      <c r="AA84" s="85">
        <f t="shared" si="65"/>
        <v>402.9017877399927</v>
      </c>
      <c r="AB84" s="85">
        <f t="shared" si="65"/>
        <v>49.605233667667385</v>
      </c>
      <c r="AC84" s="85">
        <f t="shared" si="65"/>
        <v>23.454391428981008</v>
      </c>
      <c r="AD84" s="85">
        <f t="shared" si="65"/>
        <v>340.87510651982063</v>
      </c>
      <c r="AE84" s="87">
        <f t="shared" si="65"/>
        <v>303.46898147824362</v>
      </c>
      <c r="AF84" s="183">
        <f>SUM(AF72:AF83)</f>
        <v>674.91690705379597</v>
      </c>
      <c r="AG84" s="120">
        <f>SUM(AG72:AG83)</f>
        <v>6775.944345309691</v>
      </c>
      <c r="AH84" s="419">
        <f>SUM(AH72:AH83)</f>
        <v>449.92883598434514</v>
      </c>
      <c r="AI84" s="183">
        <f>SUM(AI72:AI83)</f>
        <v>15.090663303438767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>SUM(C84:S84)+T84+U84+AJ84+AK84+AL84</f>
        <v>426248.96009922569</v>
      </c>
      <c r="AN84" s="324">
        <f>SUM(AN72:AN83)</f>
        <v>217270</v>
      </c>
      <c r="AO84" s="266">
        <f>SUM(AO72:AO83)</f>
        <v>0</v>
      </c>
      <c r="AP84" s="454">
        <f t="shared" si="39"/>
        <v>66.237203024057195</v>
      </c>
      <c r="AQ84" s="200">
        <f t="shared" si="40"/>
        <v>217270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10" spans="2:10" ht="16.5" x14ac:dyDescent="0.25">
      <c r="B110" s="1074"/>
      <c r="C110" s="1074"/>
      <c r="D110" s="1074"/>
      <c r="E110" s="1074"/>
      <c r="F110" s="1074"/>
      <c r="G110" s="1074"/>
      <c r="H110" s="1074"/>
      <c r="I110" s="1074"/>
      <c r="J110" s="1074"/>
    </row>
    <row r="111" spans="2:10" ht="16.5" x14ac:dyDescent="0.25">
      <c r="B111" s="1073"/>
      <c r="C111" s="1073"/>
      <c r="D111" s="1073"/>
      <c r="E111" s="1073"/>
      <c r="F111" s="1073"/>
      <c r="G111" s="1073"/>
      <c r="H111" s="1073"/>
      <c r="I111" s="1073"/>
      <c r="J111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1:J111"/>
    <mergeCell ref="B67:AQ67"/>
    <mergeCell ref="B68:AQ68"/>
    <mergeCell ref="B110:J110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777217" r:id="rId4">
          <objectPr defaultSize="0" r:id="rId5">
            <anchor moveWithCells="1" sizeWithCells="1">
              <from>
                <xdr:col>1</xdr:col>
                <xdr:colOff>657225</xdr:colOff>
                <xdr:row>0</xdr:row>
                <xdr:rowOff>190500</xdr:rowOff>
              </from>
              <to>
                <xdr:col>2</xdr:col>
                <xdr:colOff>704850</xdr:colOff>
                <xdr:row>3</xdr:row>
                <xdr:rowOff>152400</xdr:rowOff>
              </to>
            </anchor>
          </objectPr>
        </oleObject>
      </mc:Choice>
      <mc:Fallback>
        <oleObject progId="Word.Document.8" shapeId="777217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AQ111"/>
  <sheetViews>
    <sheetView topLeftCell="A18" zoomScale="73" zoomScaleNormal="73" workbookViewId="0">
      <selection activeCell="S29" sqref="S29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5.425781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5.140625" style="1" customWidth="1"/>
    <col min="10" max="10" width="13.85546875" style="1" customWidth="1"/>
    <col min="11" max="11" width="14.28515625" style="1" bestFit="1" customWidth="1"/>
    <col min="12" max="13" width="12.7109375" style="1" customWidth="1"/>
    <col min="14" max="14" width="12.85546875" style="1" customWidth="1"/>
    <col min="15" max="15" width="12.7109375" style="1" customWidth="1"/>
    <col min="16" max="16" width="18.85546875" style="1" bestFit="1" customWidth="1"/>
    <col min="17" max="17" width="14.28515625" style="1" bestFit="1" customWidth="1"/>
    <col min="18" max="18" width="12.7109375" style="1" customWidth="1"/>
    <col min="19" max="19" width="17.5703125" style="1" bestFit="1" customWidth="1"/>
    <col min="20" max="35" width="12.7109375" style="1" customWidth="1"/>
    <col min="36" max="36" width="13.5703125" style="1" customWidth="1"/>
    <col min="37" max="38" width="12.7109375" style="1" customWidth="1"/>
    <col min="39" max="39" width="16.85546875" style="1" bestFit="1" customWidth="1"/>
    <col min="40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268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153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18710</v>
      </c>
      <c r="D8" s="98"/>
      <c r="E8" s="98">
        <v>1450</v>
      </c>
      <c r="F8" s="98">
        <v>10980</v>
      </c>
      <c r="G8" s="98">
        <v>1320</v>
      </c>
      <c r="H8" s="98">
        <v>10280</v>
      </c>
      <c r="I8" s="326"/>
      <c r="J8" s="609"/>
      <c r="K8" s="326">
        <v>30</v>
      </c>
      <c r="L8" s="326"/>
      <c r="M8" s="98">
        <v>70</v>
      </c>
      <c r="N8" s="98">
        <v>470</v>
      </c>
      <c r="O8" s="326"/>
      <c r="P8" s="98">
        <v>8220</v>
      </c>
      <c r="Q8" s="98"/>
      <c r="R8" s="98">
        <f>SUM(AF8:AI8)</f>
        <v>180</v>
      </c>
      <c r="S8" s="296">
        <v>240</v>
      </c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>
        <v>180</v>
      </c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51950</v>
      </c>
      <c r="AN8" s="299">
        <v>64260</v>
      </c>
      <c r="AO8" s="281">
        <v>0</v>
      </c>
      <c r="AP8" s="14">
        <f t="shared" ref="AP8:AP20" si="1">(AM8*100)/(AM8+AQ8)</f>
        <v>44.70355391102315</v>
      </c>
      <c r="AQ8" s="550">
        <f t="shared" ref="AQ8:AQ20" si="2">AN8+AO8</f>
        <v>64260</v>
      </c>
    </row>
    <row r="9" spans="2:43" ht="26.25" customHeight="1" x14ac:dyDescent="0.2">
      <c r="B9" s="151" t="s">
        <v>42</v>
      </c>
      <c r="C9" s="18">
        <v>18750</v>
      </c>
      <c r="D9" s="18"/>
      <c r="E9" s="18">
        <v>1600</v>
      </c>
      <c r="F9" s="18">
        <v>8780</v>
      </c>
      <c r="G9" s="18">
        <v>1780</v>
      </c>
      <c r="H9" s="18">
        <v>8010</v>
      </c>
      <c r="I9" s="277"/>
      <c r="J9" s="609"/>
      <c r="K9" s="277">
        <v>30</v>
      </c>
      <c r="L9" s="277"/>
      <c r="M9" s="98">
        <v>110</v>
      </c>
      <c r="N9" s="18">
        <v>420</v>
      </c>
      <c r="O9" s="277"/>
      <c r="P9" s="18">
        <v>7390</v>
      </c>
      <c r="Q9" s="18"/>
      <c r="R9" s="18">
        <f t="shared" ref="R9:R19" si="3">SUM(AF9:AI9)</f>
        <v>0</v>
      </c>
      <c r="S9" s="20">
        <v>380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>
        <v>0</v>
      </c>
      <c r="AH9" s="498"/>
      <c r="AI9" s="522"/>
      <c r="AJ9" s="77"/>
      <c r="AK9" s="78"/>
      <c r="AL9" s="188"/>
      <c r="AM9" s="22">
        <f t="shared" si="0"/>
        <v>47250</v>
      </c>
      <c r="AN9" s="101">
        <v>46060</v>
      </c>
      <c r="AO9" s="24">
        <v>0</v>
      </c>
      <c r="AP9" s="25">
        <f t="shared" si="1"/>
        <v>50.637659414853715</v>
      </c>
      <c r="AQ9" s="301">
        <f t="shared" si="2"/>
        <v>46060</v>
      </c>
    </row>
    <row r="10" spans="2:43" ht="26.25" customHeight="1" x14ac:dyDescent="0.2">
      <c r="B10" s="152" t="s">
        <v>43</v>
      </c>
      <c r="C10" s="18">
        <v>22840</v>
      </c>
      <c r="D10" s="18"/>
      <c r="E10" s="18">
        <v>6010</v>
      </c>
      <c r="F10" s="18">
        <v>9380</v>
      </c>
      <c r="G10" s="18">
        <v>1900</v>
      </c>
      <c r="H10" s="18">
        <v>19230</v>
      </c>
      <c r="I10" s="19"/>
      <c r="J10" s="609"/>
      <c r="K10" s="277">
        <v>20</v>
      </c>
      <c r="L10" s="277"/>
      <c r="M10" s="98">
        <v>220</v>
      </c>
      <c r="N10" s="18">
        <v>400</v>
      </c>
      <c r="O10" s="277"/>
      <c r="P10" s="18">
        <v>8250</v>
      </c>
      <c r="Q10" s="18"/>
      <c r="R10" s="18">
        <f t="shared" si="3"/>
        <v>0</v>
      </c>
      <c r="S10" s="20">
        <v>640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0</v>
      </c>
      <c r="AH10" s="498"/>
      <c r="AI10" s="522"/>
      <c r="AJ10" s="181"/>
      <c r="AK10" s="110"/>
      <c r="AL10" s="189"/>
      <c r="AM10" s="22">
        <f t="shared" si="0"/>
        <v>68890</v>
      </c>
      <c r="AN10" s="101">
        <v>53710</v>
      </c>
      <c r="AO10" s="24">
        <v>0</v>
      </c>
      <c r="AP10" s="25">
        <f t="shared" si="1"/>
        <v>56.190864600326265</v>
      </c>
      <c r="AQ10" s="301">
        <f t="shared" si="2"/>
        <v>53710</v>
      </c>
    </row>
    <row r="11" spans="2:43" ht="26.25" customHeight="1" x14ac:dyDescent="0.2">
      <c r="B11" s="152" t="s">
        <v>44</v>
      </c>
      <c r="C11" s="18">
        <v>17160</v>
      </c>
      <c r="D11" s="18"/>
      <c r="E11" s="18">
        <v>7870</v>
      </c>
      <c r="F11" s="18">
        <v>13080</v>
      </c>
      <c r="G11" s="18">
        <v>1690</v>
      </c>
      <c r="H11" s="18">
        <v>8800</v>
      </c>
      <c r="I11" s="19"/>
      <c r="J11" s="609"/>
      <c r="K11" s="277">
        <v>30</v>
      </c>
      <c r="L11" s="277"/>
      <c r="M11" s="98">
        <v>120</v>
      </c>
      <c r="N11" s="18">
        <v>410</v>
      </c>
      <c r="O11" s="277"/>
      <c r="P11" s="18">
        <v>8440</v>
      </c>
      <c r="Q11" s="18"/>
      <c r="R11" s="18">
        <f t="shared" si="3"/>
        <v>330</v>
      </c>
      <c r="S11" s="462">
        <v>200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330</v>
      </c>
      <c r="AH11" s="498"/>
      <c r="AI11" s="522"/>
      <c r="AJ11" s="181"/>
      <c r="AK11" s="110"/>
      <c r="AL11" s="189"/>
      <c r="AM11" s="22">
        <f t="shared" si="0"/>
        <v>58130</v>
      </c>
      <c r="AN11" s="102">
        <v>46790</v>
      </c>
      <c r="AO11" s="24">
        <v>0</v>
      </c>
      <c r="AP11" s="25">
        <f t="shared" si="1"/>
        <v>55.404117422798322</v>
      </c>
      <c r="AQ11" s="301">
        <f t="shared" si="2"/>
        <v>46790</v>
      </c>
    </row>
    <row r="12" spans="2:43" ht="26.25" customHeight="1" x14ac:dyDescent="0.2">
      <c r="B12" s="153" t="s">
        <v>45</v>
      </c>
      <c r="C12" s="334">
        <v>20000</v>
      </c>
      <c r="D12" s="18"/>
      <c r="E12" s="334">
        <v>6810</v>
      </c>
      <c r="F12" s="334">
        <v>10100</v>
      </c>
      <c r="G12" s="18">
        <v>2360</v>
      </c>
      <c r="H12" s="18">
        <v>16390</v>
      </c>
      <c r="I12" s="277"/>
      <c r="J12" s="609"/>
      <c r="K12" s="612">
        <v>20</v>
      </c>
      <c r="L12" s="612"/>
      <c r="M12" s="98">
        <v>30</v>
      </c>
      <c r="N12" s="334">
        <v>390</v>
      </c>
      <c r="O12" s="612"/>
      <c r="P12" s="18">
        <v>9860</v>
      </c>
      <c r="Q12" s="18"/>
      <c r="R12" s="18">
        <f t="shared" si="3"/>
        <v>10</v>
      </c>
      <c r="S12" s="20">
        <v>20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10</v>
      </c>
      <c r="AH12" s="498"/>
      <c r="AI12" s="522"/>
      <c r="AJ12" s="77"/>
      <c r="AK12" s="78"/>
      <c r="AL12" s="188"/>
      <c r="AM12" s="22">
        <f t="shared" si="0"/>
        <v>65990</v>
      </c>
      <c r="AN12" s="102">
        <v>49760</v>
      </c>
      <c r="AO12" s="24">
        <v>0</v>
      </c>
      <c r="AP12" s="25">
        <f t="shared" si="1"/>
        <v>57.010799136069117</v>
      </c>
      <c r="AQ12" s="301">
        <f t="shared" si="2"/>
        <v>49760</v>
      </c>
    </row>
    <row r="13" spans="2:43" ht="26.25" customHeight="1" x14ac:dyDescent="0.2">
      <c r="B13" s="151" t="s">
        <v>46</v>
      </c>
      <c r="C13" s="18">
        <v>19550</v>
      </c>
      <c r="D13" s="18"/>
      <c r="E13" s="18">
        <v>14900</v>
      </c>
      <c r="F13" s="18">
        <v>10060</v>
      </c>
      <c r="G13" s="18">
        <v>2550</v>
      </c>
      <c r="H13" s="18">
        <v>8730</v>
      </c>
      <c r="I13" s="277"/>
      <c r="J13" s="610"/>
      <c r="K13" s="277">
        <v>20</v>
      </c>
      <c r="L13" s="277"/>
      <c r="M13" s="18">
        <v>60</v>
      </c>
      <c r="N13" s="18">
        <v>1140</v>
      </c>
      <c r="O13" s="277"/>
      <c r="P13" s="18">
        <v>8770</v>
      </c>
      <c r="Q13" s="18"/>
      <c r="R13" s="18">
        <f t="shared" si="3"/>
        <v>110</v>
      </c>
      <c r="S13" s="462">
        <v>130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110</v>
      </c>
      <c r="AH13" s="498"/>
      <c r="AI13" s="522"/>
      <c r="AJ13" s="77"/>
      <c r="AK13" s="78"/>
      <c r="AL13" s="188"/>
      <c r="AM13" s="22">
        <f t="shared" si="0"/>
        <v>66020</v>
      </c>
      <c r="AN13" s="103">
        <v>54540</v>
      </c>
      <c r="AO13" s="31">
        <v>0</v>
      </c>
      <c r="AP13" s="32">
        <f t="shared" si="1"/>
        <v>54.76111479761115</v>
      </c>
      <c r="AQ13" s="620">
        <f t="shared" si="2"/>
        <v>54540</v>
      </c>
    </row>
    <row r="14" spans="2:43" ht="26.25" customHeight="1" x14ac:dyDescent="0.2">
      <c r="B14" s="152" t="s">
        <v>47</v>
      </c>
      <c r="C14" s="18">
        <v>17960</v>
      </c>
      <c r="D14" s="18"/>
      <c r="E14" s="18">
        <v>5100</v>
      </c>
      <c r="F14" s="18">
        <v>9400</v>
      </c>
      <c r="G14" s="18">
        <v>2700</v>
      </c>
      <c r="H14" s="18">
        <v>15390</v>
      </c>
      <c r="I14" s="277"/>
      <c r="J14" s="610"/>
      <c r="K14" s="277">
        <v>0</v>
      </c>
      <c r="L14" s="277"/>
      <c r="M14" s="18">
        <v>0</v>
      </c>
      <c r="N14" s="18">
        <v>540</v>
      </c>
      <c r="O14" s="277"/>
      <c r="P14" s="18">
        <v>13740</v>
      </c>
      <c r="Q14" s="18"/>
      <c r="R14" s="18">
        <f t="shared" si="3"/>
        <v>0</v>
      </c>
      <c r="S14" s="20">
        <v>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0</v>
      </c>
      <c r="AH14" s="498"/>
      <c r="AI14" s="522"/>
      <c r="AJ14" s="77"/>
      <c r="AK14" s="78"/>
      <c r="AL14" s="188"/>
      <c r="AM14" s="22">
        <f t="shared" si="0"/>
        <v>64830</v>
      </c>
      <c r="AN14" s="23">
        <v>65580</v>
      </c>
      <c r="AO14" s="24">
        <v>0</v>
      </c>
      <c r="AP14" s="25">
        <f t="shared" si="1"/>
        <v>49.712445364619278</v>
      </c>
      <c r="AQ14" s="301">
        <f t="shared" si="2"/>
        <v>65580</v>
      </c>
    </row>
    <row r="15" spans="2:43" ht="26.25" customHeight="1" x14ac:dyDescent="0.2">
      <c r="B15" s="151" t="s">
        <v>48</v>
      </c>
      <c r="C15" s="18">
        <v>21230</v>
      </c>
      <c r="D15" s="18"/>
      <c r="E15" s="18">
        <v>9670</v>
      </c>
      <c r="F15" s="18">
        <v>8850</v>
      </c>
      <c r="G15" s="18">
        <v>2090</v>
      </c>
      <c r="H15" s="18">
        <v>7780</v>
      </c>
      <c r="I15" s="277"/>
      <c r="J15" s="610"/>
      <c r="K15" s="277">
        <v>60</v>
      </c>
      <c r="L15" s="608"/>
      <c r="M15" s="18">
        <v>190</v>
      </c>
      <c r="N15" s="18">
        <v>340</v>
      </c>
      <c r="O15" s="608"/>
      <c r="P15" s="18">
        <v>6850</v>
      </c>
      <c r="Q15" s="18"/>
      <c r="R15" s="18">
        <f t="shared" si="3"/>
        <v>20</v>
      </c>
      <c r="S15" s="20">
        <v>170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20</v>
      </c>
      <c r="AH15" s="498"/>
      <c r="AI15" s="522"/>
      <c r="AJ15" s="77"/>
      <c r="AK15" s="78"/>
      <c r="AL15" s="188"/>
      <c r="AM15" s="22">
        <f t="shared" si="0"/>
        <v>57250</v>
      </c>
      <c r="AN15" s="23">
        <v>48650</v>
      </c>
      <c r="AO15" s="24">
        <v>0</v>
      </c>
      <c r="AP15" s="25">
        <f t="shared" si="1"/>
        <v>54.060434372049102</v>
      </c>
      <c r="AQ15" s="301">
        <f t="shared" si="2"/>
        <v>48650</v>
      </c>
    </row>
    <row r="16" spans="2:43" ht="26.25" customHeight="1" x14ac:dyDescent="0.2">
      <c r="B16" s="152" t="s">
        <v>49</v>
      </c>
      <c r="C16" s="18">
        <v>19900</v>
      </c>
      <c r="D16" s="18"/>
      <c r="E16" s="18">
        <v>2470</v>
      </c>
      <c r="F16" s="18">
        <v>13940</v>
      </c>
      <c r="G16" s="18">
        <v>2310</v>
      </c>
      <c r="H16" s="18">
        <v>16750</v>
      </c>
      <c r="I16" s="277"/>
      <c r="J16" s="610"/>
      <c r="K16" s="277">
        <v>430</v>
      </c>
      <c r="L16" s="608"/>
      <c r="M16" s="18">
        <v>230</v>
      </c>
      <c r="N16" s="18">
        <v>570</v>
      </c>
      <c r="O16" s="608"/>
      <c r="P16" s="18">
        <v>9050</v>
      </c>
      <c r="Q16" s="18"/>
      <c r="R16" s="18">
        <f t="shared" si="3"/>
        <v>270</v>
      </c>
      <c r="S16" s="20">
        <v>210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270</v>
      </c>
      <c r="AH16" s="498"/>
      <c r="AI16" s="522"/>
      <c r="AJ16" s="77"/>
      <c r="AK16" s="78"/>
      <c r="AL16" s="188"/>
      <c r="AM16" s="22">
        <f t="shared" si="0"/>
        <v>66130</v>
      </c>
      <c r="AN16" s="23">
        <v>47250</v>
      </c>
      <c r="AO16" s="24">
        <v>0</v>
      </c>
      <c r="AP16" s="25">
        <f t="shared" si="1"/>
        <v>58.325983418592344</v>
      </c>
      <c r="AQ16" s="301">
        <f t="shared" si="2"/>
        <v>47250</v>
      </c>
    </row>
    <row r="17" spans="2:43" ht="26.25" customHeight="1" x14ac:dyDescent="0.2">
      <c r="B17" s="152" t="s">
        <v>50</v>
      </c>
      <c r="C17" s="18">
        <v>18710</v>
      </c>
      <c r="D17" s="18"/>
      <c r="E17" s="18">
        <v>7700</v>
      </c>
      <c r="F17" s="18">
        <v>8820</v>
      </c>
      <c r="G17" s="18">
        <v>4540</v>
      </c>
      <c r="H17" s="18">
        <v>7690</v>
      </c>
      <c r="I17" s="277"/>
      <c r="J17" s="610"/>
      <c r="K17" s="277">
        <v>0</v>
      </c>
      <c r="L17" s="608"/>
      <c r="M17" s="18">
        <v>0</v>
      </c>
      <c r="N17" s="18">
        <v>600</v>
      </c>
      <c r="O17" s="608"/>
      <c r="P17" s="18">
        <v>7790</v>
      </c>
      <c r="Q17" s="18"/>
      <c r="R17" s="18">
        <f t="shared" si="3"/>
        <v>70</v>
      </c>
      <c r="S17" s="20">
        <v>750</v>
      </c>
      <c r="T17" s="777">
        <f t="shared" si="4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>
        <v>70</v>
      </c>
      <c r="AH17" s="498"/>
      <c r="AI17" s="522"/>
      <c r="AJ17" s="77"/>
      <c r="AK17" s="78"/>
      <c r="AL17" s="188"/>
      <c r="AM17" s="22">
        <f t="shared" si="0"/>
        <v>56670</v>
      </c>
      <c r="AN17" s="23">
        <v>48870</v>
      </c>
      <c r="AO17" s="24">
        <v>0</v>
      </c>
      <c r="AP17" s="25">
        <f t="shared" si="1"/>
        <v>53.695281409891983</v>
      </c>
      <c r="AQ17" s="301">
        <f t="shared" si="2"/>
        <v>48870</v>
      </c>
    </row>
    <row r="18" spans="2:43" ht="26.25" customHeight="1" x14ac:dyDescent="0.2">
      <c r="B18" s="151" t="s">
        <v>51</v>
      </c>
      <c r="C18" s="18">
        <v>19370</v>
      </c>
      <c r="D18" s="18"/>
      <c r="E18" s="18">
        <v>6000</v>
      </c>
      <c r="F18" s="18">
        <v>8460</v>
      </c>
      <c r="G18" s="18">
        <v>2300</v>
      </c>
      <c r="H18" s="18">
        <v>11970</v>
      </c>
      <c r="I18" s="277"/>
      <c r="J18" s="610"/>
      <c r="K18" s="277">
        <v>0</v>
      </c>
      <c r="L18" s="608"/>
      <c r="M18" s="18">
        <v>80</v>
      </c>
      <c r="N18" s="18">
        <v>600</v>
      </c>
      <c r="O18" s="608"/>
      <c r="P18" s="18">
        <v>7960</v>
      </c>
      <c r="Q18" s="18">
        <v>0</v>
      </c>
      <c r="R18" s="18">
        <f t="shared" si="3"/>
        <v>70</v>
      </c>
      <c r="S18" s="20">
        <v>210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70</v>
      </c>
      <c r="AH18" s="498"/>
      <c r="AI18" s="522"/>
      <c r="AJ18" s="480"/>
      <c r="AK18" s="99"/>
      <c r="AL18" s="204"/>
      <c r="AM18" s="22">
        <f t="shared" si="0"/>
        <v>57020</v>
      </c>
      <c r="AN18" s="23">
        <v>46210</v>
      </c>
      <c r="AO18" s="24">
        <v>0</v>
      </c>
      <c r="AP18" s="25">
        <f t="shared" si="1"/>
        <v>55.235881042332657</v>
      </c>
      <c r="AQ18" s="301">
        <f t="shared" si="2"/>
        <v>46210</v>
      </c>
    </row>
    <row r="19" spans="2:43" ht="26.25" customHeight="1" thickBot="1" x14ac:dyDescent="0.25">
      <c r="B19" s="153" t="s">
        <v>52</v>
      </c>
      <c r="C19" s="79">
        <v>23060</v>
      </c>
      <c r="D19" s="79"/>
      <c r="E19" s="79">
        <v>2000</v>
      </c>
      <c r="F19" s="79">
        <v>7880</v>
      </c>
      <c r="G19" s="79">
        <v>2130</v>
      </c>
      <c r="H19" s="79">
        <v>14300</v>
      </c>
      <c r="I19" s="327"/>
      <c r="J19" s="611"/>
      <c r="K19" s="327">
        <v>100</v>
      </c>
      <c r="L19" s="327"/>
      <c r="M19" s="79">
        <v>80</v>
      </c>
      <c r="N19" s="79">
        <v>310</v>
      </c>
      <c r="O19" s="327"/>
      <c r="P19" s="79">
        <v>12630</v>
      </c>
      <c r="Q19" s="79"/>
      <c r="R19" s="79">
        <f t="shared" si="3"/>
        <v>160</v>
      </c>
      <c r="S19" s="80">
        <v>260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160</v>
      </c>
      <c r="AH19" s="499"/>
      <c r="AI19" s="552"/>
      <c r="AJ19" s="481"/>
      <c r="AK19" s="192"/>
      <c r="AL19" s="187"/>
      <c r="AM19" s="460">
        <f t="shared" si="0"/>
        <v>62910</v>
      </c>
      <c r="AN19" s="193">
        <v>50540</v>
      </c>
      <c r="AO19" s="194">
        <v>0</v>
      </c>
      <c r="AP19" s="33">
        <f t="shared" si="1"/>
        <v>55.451740855002207</v>
      </c>
      <c r="AQ19" s="323">
        <f t="shared" si="2"/>
        <v>50540</v>
      </c>
    </row>
    <row r="20" spans="2:43" ht="26.25" customHeight="1" thickBot="1" x14ac:dyDescent="0.25">
      <c r="B20" s="179" t="s">
        <v>53</v>
      </c>
      <c r="C20" s="82">
        <f t="shared" ref="C20:AO20" si="5">SUM(C8:C19)</f>
        <v>237240</v>
      </c>
      <c r="D20" s="82">
        <f t="shared" si="5"/>
        <v>0</v>
      </c>
      <c r="E20" s="83">
        <f t="shared" si="5"/>
        <v>71580</v>
      </c>
      <c r="F20" s="83">
        <f t="shared" si="5"/>
        <v>119730</v>
      </c>
      <c r="G20" s="83">
        <f t="shared" si="5"/>
        <v>27670</v>
      </c>
      <c r="H20" s="83">
        <f t="shared" si="5"/>
        <v>145320</v>
      </c>
      <c r="I20" s="195">
        <f t="shared" si="5"/>
        <v>0</v>
      </c>
      <c r="J20" s="83">
        <f t="shared" si="5"/>
        <v>0</v>
      </c>
      <c r="K20" s="328">
        <f t="shared" si="5"/>
        <v>740</v>
      </c>
      <c r="L20" s="328">
        <f t="shared" si="5"/>
        <v>0</v>
      </c>
      <c r="M20" s="83">
        <f t="shared" si="5"/>
        <v>1190</v>
      </c>
      <c r="N20" s="83">
        <f t="shared" si="5"/>
        <v>6190</v>
      </c>
      <c r="O20" s="328">
        <f t="shared" si="5"/>
        <v>0</v>
      </c>
      <c r="P20" s="83">
        <f t="shared" si="5"/>
        <v>108950</v>
      </c>
      <c r="Q20" s="83">
        <f t="shared" si="5"/>
        <v>0</v>
      </c>
      <c r="R20" s="83">
        <f t="shared" si="5"/>
        <v>1220</v>
      </c>
      <c r="S20" s="84">
        <f t="shared" si="5"/>
        <v>3210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1220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723040</v>
      </c>
      <c r="AN20" s="198">
        <f t="shared" si="5"/>
        <v>622220</v>
      </c>
      <c r="AO20" s="199">
        <f t="shared" si="5"/>
        <v>0</v>
      </c>
      <c r="AP20" s="37">
        <f t="shared" si="1"/>
        <v>53.747231018539168</v>
      </c>
      <c r="AQ20" s="200">
        <f t="shared" si="2"/>
        <v>622220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2023-SAN CARLO C.SE.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153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Foglio2!D30</f>
        <v>0</v>
      </c>
      <c r="D29" s="340"/>
      <c r="E29" s="215">
        <f>Foglio2!E30</f>
        <v>6823.3778475039462</v>
      </c>
      <c r="F29" s="215">
        <f>Foglio2!F30</f>
        <v>1587.5028705372661</v>
      </c>
      <c r="G29" s="329">
        <f>Foglio2!G30</f>
        <v>0</v>
      </c>
      <c r="H29" s="329">
        <f>Foglio2!H30</f>
        <v>667.92935358809393</v>
      </c>
      <c r="I29" s="329">
        <f>Foglio2!I30</f>
        <v>0</v>
      </c>
      <c r="J29" s="277">
        <f>Foglio2!J30</f>
        <v>0</v>
      </c>
      <c r="K29" s="215">
        <f>Foglio2!K30</f>
        <v>947.38829793846855</v>
      </c>
      <c r="L29" s="215">
        <f>Foglio2!L30</f>
        <v>873.12189617243405</v>
      </c>
      <c r="M29" s="215">
        <f>Foglio2!M30</f>
        <v>7870.7869740503911</v>
      </c>
      <c r="N29" s="215">
        <f>Foglio2!N30</f>
        <v>0</v>
      </c>
      <c r="O29" s="215">
        <f>Foglio2!O30</f>
        <v>0</v>
      </c>
      <c r="P29" s="329">
        <f>Foglio2!P30</f>
        <v>0</v>
      </c>
      <c r="Q29" s="329">
        <f>Foglio2!Q30</f>
        <v>0</v>
      </c>
      <c r="R29" s="215">
        <f t="shared" ref="R29:R34" si="6">SUM(AF29:AI29)</f>
        <v>2137.9686246107963</v>
      </c>
      <c r="S29" s="619">
        <f>Foglio2!T30</f>
        <v>13076.215535866833</v>
      </c>
      <c r="T29" s="842">
        <f t="shared" ref="T29:T34" si="7">SUM(V29:AE29)</f>
        <v>1117.5922810022657</v>
      </c>
      <c r="U29" s="437">
        <f>Foglio2!V30</f>
        <v>5048.75</v>
      </c>
      <c r="V29" s="844">
        <f>Foglio2!W30</f>
        <v>0</v>
      </c>
      <c r="W29" s="489">
        <f>Foglio2!X30</f>
        <v>47.036948659509278</v>
      </c>
      <c r="X29" s="489">
        <f>Foglio2!Y30</f>
        <v>74.252353896848049</v>
      </c>
      <c r="Y29" s="489">
        <f>Foglio2!Z30</f>
        <v>10.409471067206484</v>
      </c>
      <c r="Z29" s="489">
        <f>Foglio2!AA30</f>
        <v>88.782533258765156</v>
      </c>
      <c r="AA29" s="489">
        <f>Foglio2!AB30</f>
        <v>398.81432358205529</v>
      </c>
      <c r="AB29" s="489">
        <f>Foglio2!AC30</f>
        <v>49.101985429926764</v>
      </c>
      <c r="AC29" s="489">
        <f>Foglio2!AD30</f>
        <v>23.216445142244599</v>
      </c>
      <c r="AD29" s="489">
        <f>Foglio2!AE30</f>
        <v>125.58795052743044</v>
      </c>
      <c r="AE29" s="845">
        <f>Foglio2!AF30</f>
        <v>300.39026943827974</v>
      </c>
      <c r="AF29" s="434">
        <f>Foglio2!AG30</f>
        <v>668.06983227995909</v>
      </c>
      <c r="AG29" s="215">
        <f>Foglio2!AH30</f>
        <v>1009.5969453194125</v>
      </c>
      <c r="AH29" s="215">
        <f>Foglio2!AI30</f>
        <v>445.36427944309884</v>
      </c>
      <c r="AI29" s="619">
        <f>Foglio2!AJ30</f>
        <v>14.937567568325994</v>
      </c>
      <c r="AJ29" s="606"/>
      <c r="AK29" s="753"/>
      <c r="AL29" s="847"/>
      <c r="AM29" s="55">
        <f t="shared" ref="AM29:AM40" si="8">SUM(E29:S29)+T29+U29+AJ29+AK29+AL29</f>
        <v>40150.633681270498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6823.3778475039462</v>
      </c>
      <c r="F30" s="434">
        <f t="shared" si="12"/>
        <v>1587.5028705372661</v>
      </c>
      <c r="G30" s="340">
        <f t="shared" si="12"/>
        <v>0</v>
      </c>
      <c r="H30" s="340">
        <f t="shared" si="12"/>
        <v>667.92935358809393</v>
      </c>
      <c r="I30" s="340">
        <f t="shared" si="12"/>
        <v>0</v>
      </c>
      <c r="J30" s="19">
        <f t="shared" si="12"/>
        <v>0</v>
      </c>
      <c r="K30" s="434">
        <f t="shared" si="12"/>
        <v>947.38829793846855</v>
      </c>
      <c r="L30" s="434">
        <f t="shared" si="12"/>
        <v>873.12189617243405</v>
      </c>
      <c r="M30" s="434">
        <f t="shared" si="12"/>
        <v>7870.7869740503911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2137.9686246107963</v>
      </c>
      <c r="S30" s="437">
        <f t="shared" ref="S30:S35" si="13">S29</f>
        <v>13076.215535866833</v>
      </c>
      <c r="T30" s="842">
        <f t="shared" si="7"/>
        <v>1117.5922810022657</v>
      </c>
      <c r="U30" s="437">
        <f t="shared" ref="U30:AI32" si="14">U29</f>
        <v>5048.75</v>
      </c>
      <c r="V30" s="844">
        <f t="shared" si="14"/>
        <v>0</v>
      </c>
      <c r="W30" s="433">
        <f t="shared" si="14"/>
        <v>47.036948659509278</v>
      </c>
      <c r="X30" s="433">
        <f t="shared" si="14"/>
        <v>74.252353896848049</v>
      </c>
      <c r="Y30" s="433">
        <f t="shared" si="14"/>
        <v>10.409471067206484</v>
      </c>
      <c r="Z30" s="433">
        <f t="shared" si="14"/>
        <v>88.782533258765156</v>
      </c>
      <c r="AA30" s="433">
        <f t="shared" si="14"/>
        <v>398.81432358205529</v>
      </c>
      <c r="AB30" s="433">
        <f t="shared" si="14"/>
        <v>49.101985429926764</v>
      </c>
      <c r="AC30" s="433">
        <f t="shared" si="14"/>
        <v>23.216445142244599</v>
      </c>
      <c r="AD30" s="433">
        <f t="shared" si="14"/>
        <v>125.58795052743044</v>
      </c>
      <c r="AE30" s="846">
        <f t="shared" si="14"/>
        <v>300.39026943827974</v>
      </c>
      <c r="AF30" s="434">
        <f t="shared" si="14"/>
        <v>668.06983227995909</v>
      </c>
      <c r="AG30" s="434">
        <f t="shared" si="14"/>
        <v>1009.5969453194125</v>
      </c>
      <c r="AH30" s="434">
        <f t="shared" si="14"/>
        <v>445.36427944309884</v>
      </c>
      <c r="AI30" s="437">
        <f t="shared" si="14"/>
        <v>14.937567568325994</v>
      </c>
      <c r="AJ30" s="606"/>
      <c r="AK30" s="753"/>
      <c r="AL30" s="847"/>
      <c r="AM30" s="55">
        <f t="shared" si="8"/>
        <v>40150.633681270498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6823.3778475039462</v>
      </c>
      <c r="F31" s="434">
        <f t="shared" si="12"/>
        <v>1587.5028705372661</v>
      </c>
      <c r="G31" s="340">
        <f t="shared" si="12"/>
        <v>0</v>
      </c>
      <c r="H31" s="340">
        <f t="shared" si="12"/>
        <v>667.92935358809393</v>
      </c>
      <c r="I31" s="340">
        <f t="shared" si="12"/>
        <v>0</v>
      </c>
      <c r="J31" s="19">
        <f t="shared" si="12"/>
        <v>0</v>
      </c>
      <c r="K31" s="434">
        <f t="shared" si="12"/>
        <v>947.38829793846855</v>
      </c>
      <c r="L31" s="434">
        <f t="shared" si="12"/>
        <v>873.12189617243405</v>
      </c>
      <c r="M31" s="434">
        <f t="shared" si="12"/>
        <v>7870.7869740503911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2137.9686246107963</v>
      </c>
      <c r="S31" s="437">
        <f t="shared" si="13"/>
        <v>13076.215535866833</v>
      </c>
      <c r="T31" s="842">
        <f t="shared" si="7"/>
        <v>1117.5922810022657</v>
      </c>
      <c r="U31" s="437">
        <f t="shared" si="14"/>
        <v>5048.75</v>
      </c>
      <c r="V31" s="844">
        <f t="shared" si="14"/>
        <v>0</v>
      </c>
      <c r="W31" s="433">
        <f t="shared" si="14"/>
        <v>47.036948659509278</v>
      </c>
      <c r="X31" s="433">
        <f t="shared" si="14"/>
        <v>74.252353896848049</v>
      </c>
      <c r="Y31" s="433">
        <f t="shared" si="14"/>
        <v>10.409471067206484</v>
      </c>
      <c r="Z31" s="433">
        <f t="shared" si="14"/>
        <v>88.782533258765156</v>
      </c>
      <c r="AA31" s="433">
        <f t="shared" si="14"/>
        <v>398.81432358205529</v>
      </c>
      <c r="AB31" s="433">
        <f t="shared" si="14"/>
        <v>49.101985429926764</v>
      </c>
      <c r="AC31" s="433">
        <f t="shared" si="14"/>
        <v>23.216445142244599</v>
      </c>
      <c r="AD31" s="433">
        <f t="shared" si="14"/>
        <v>125.58795052743044</v>
      </c>
      <c r="AE31" s="846">
        <f t="shared" si="14"/>
        <v>300.39026943827974</v>
      </c>
      <c r="AF31" s="434">
        <f t="shared" si="14"/>
        <v>668.06983227995909</v>
      </c>
      <c r="AG31" s="434">
        <f t="shared" si="14"/>
        <v>1009.5969453194125</v>
      </c>
      <c r="AH31" s="434">
        <f t="shared" si="14"/>
        <v>445.36427944309884</v>
      </c>
      <c r="AI31" s="437">
        <f t="shared" si="14"/>
        <v>14.937567568325994</v>
      </c>
      <c r="AJ31" s="606"/>
      <c r="AK31" s="753"/>
      <c r="AL31" s="847"/>
      <c r="AM31" s="55">
        <f t="shared" si="8"/>
        <v>40150.633681270498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6823.3778475039462</v>
      </c>
      <c r="F32" s="434">
        <f t="shared" si="12"/>
        <v>1587.5028705372661</v>
      </c>
      <c r="G32" s="340">
        <f t="shared" si="12"/>
        <v>0</v>
      </c>
      <c r="H32" s="340">
        <f t="shared" si="12"/>
        <v>667.92935358809393</v>
      </c>
      <c r="I32" s="340">
        <f t="shared" si="12"/>
        <v>0</v>
      </c>
      <c r="J32" s="19">
        <f t="shared" si="12"/>
        <v>0</v>
      </c>
      <c r="K32" s="434">
        <f t="shared" si="12"/>
        <v>947.38829793846855</v>
      </c>
      <c r="L32" s="434">
        <f t="shared" si="12"/>
        <v>873.12189617243405</v>
      </c>
      <c r="M32" s="434">
        <f t="shared" si="12"/>
        <v>7870.7869740503911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2137.9686246107963</v>
      </c>
      <c r="S32" s="437">
        <f t="shared" si="13"/>
        <v>13076.215535866833</v>
      </c>
      <c r="T32" s="842">
        <f t="shared" si="7"/>
        <v>1117.5922810022657</v>
      </c>
      <c r="U32" s="437">
        <f t="shared" si="14"/>
        <v>5048.75</v>
      </c>
      <c r="V32" s="844">
        <f t="shared" si="14"/>
        <v>0</v>
      </c>
      <c r="W32" s="433">
        <f t="shared" si="14"/>
        <v>47.036948659509278</v>
      </c>
      <c r="X32" s="433">
        <f t="shared" si="14"/>
        <v>74.252353896848049</v>
      </c>
      <c r="Y32" s="433">
        <f t="shared" si="14"/>
        <v>10.409471067206484</v>
      </c>
      <c r="Z32" s="433">
        <f t="shared" si="14"/>
        <v>88.782533258765156</v>
      </c>
      <c r="AA32" s="433">
        <f t="shared" si="14"/>
        <v>398.81432358205529</v>
      </c>
      <c r="AB32" s="433">
        <f t="shared" si="14"/>
        <v>49.101985429926764</v>
      </c>
      <c r="AC32" s="433">
        <f t="shared" si="14"/>
        <v>23.216445142244599</v>
      </c>
      <c r="AD32" s="433">
        <f t="shared" si="14"/>
        <v>125.58795052743044</v>
      </c>
      <c r="AE32" s="846">
        <f t="shared" si="14"/>
        <v>300.39026943827974</v>
      </c>
      <c r="AF32" s="434">
        <f t="shared" si="14"/>
        <v>668.06983227995909</v>
      </c>
      <c r="AG32" s="434">
        <f t="shared" si="14"/>
        <v>1009.5969453194125</v>
      </c>
      <c r="AH32" s="434">
        <f t="shared" si="14"/>
        <v>445.36427944309884</v>
      </c>
      <c r="AI32" s="437">
        <f t="shared" si="14"/>
        <v>14.937567568325994</v>
      </c>
      <c r="AJ32" s="606"/>
      <c r="AK32" s="753"/>
      <c r="AL32" s="847"/>
      <c r="AM32" s="55">
        <f t="shared" si="8"/>
        <v>40150.633681270498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6823.3778475039462</v>
      </c>
      <c r="F33" s="434">
        <f t="shared" si="15"/>
        <v>1587.5028705372661</v>
      </c>
      <c r="G33" s="340">
        <f t="shared" si="15"/>
        <v>0</v>
      </c>
      <c r="H33" s="340">
        <f t="shared" si="15"/>
        <v>667.92935358809393</v>
      </c>
      <c r="I33" s="340">
        <f t="shared" si="15"/>
        <v>0</v>
      </c>
      <c r="J33" s="19">
        <f t="shared" si="15"/>
        <v>0</v>
      </c>
      <c r="K33" s="434">
        <f t="shared" si="15"/>
        <v>947.38829793846855</v>
      </c>
      <c r="L33" s="434">
        <f t="shared" si="15"/>
        <v>873.12189617243405</v>
      </c>
      <c r="M33" s="434">
        <f t="shared" si="15"/>
        <v>7870.7869740503911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2137.9686246107963</v>
      </c>
      <c r="S33" s="437">
        <f t="shared" si="13"/>
        <v>13076.215535866833</v>
      </c>
      <c r="T33" s="842">
        <f t="shared" si="7"/>
        <v>1117.5922810022657</v>
      </c>
      <c r="U33" s="437">
        <f t="shared" ref="U33:AI33" si="16">U32</f>
        <v>5048.75</v>
      </c>
      <c r="V33" s="844">
        <f t="shared" si="16"/>
        <v>0</v>
      </c>
      <c r="W33" s="433">
        <f t="shared" si="16"/>
        <v>47.036948659509278</v>
      </c>
      <c r="X33" s="433">
        <f t="shared" si="16"/>
        <v>74.252353896848049</v>
      </c>
      <c r="Y33" s="433">
        <f t="shared" si="16"/>
        <v>10.409471067206484</v>
      </c>
      <c r="Z33" s="433">
        <f t="shared" si="16"/>
        <v>88.782533258765156</v>
      </c>
      <c r="AA33" s="433">
        <f t="shared" si="16"/>
        <v>398.81432358205529</v>
      </c>
      <c r="AB33" s="433">
        <f t="shared" si="16"/>
        <v>49.101985429926764</v>
      </c>
      <c r="AC33" s="433">
        <f t="shared" si="16"/>
        <v>23.216445142244599</v>
      </c>
      <c r="AD33" s="433">
        <f t="shared" si="16"/>
        <v>125.58795052743044</v>
      </c>
      <c r="AE33" s="846">
        <f t="shared" si="16"/>
        <v>300.39026943827974</v>
      </c>
      <c r="AF33" s="434">
        <f t="shared" si="16"/>
        <v>668.06983227995909</v>
      </c>
      <c r="AG33" s="434">
        <f t="shared" si="16"/>
        <v>1009.5969453194125</v>
      </c>
      <c r="AH33" s="434">
        <f t="shared" si="16"/>
        <v>445.36427944309884</v>
      </c>
      <c r="AI33" s="437">
        <f t="shared" si="16"/>
        <v>14.937567568325994</v>
      </c>
      <c r="AJ33" s="606"/>
      <c r="AK33" s="753"/>
      <c r="AL33" s="847"/>
      <c r="AM33" s="55">
        <f t="shared" si="8"/>
        <v>40150.633681270498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6823.3778475039462</v>
      </c>
      <c r="F34" s="434">
        <f t="shared" si="17"/>
        <v>1587.5028705372661</v>
      </c>
      <c r="G34" s="340">
        <f t="shared" si="17"/>
        <v>0</v>
      </c>
      <c r="H34" s="340">
        <f t="shared" si="17"/>
        <v>667.92935358809393</v>
      </c>
      <c r="I34" s="340">
        <f t="shared" si="17"/>
        <v>0</v>
      </c>
      <c r="J34" s="19">
        <f t="shared" si="17"/>
        <v>0</v>
      </c>
      <c r="K34" s="434">
        <f t="shared" si="17"/>
        <v>947.38829793846855</v>
      </c>
      <c r="L34" s="434">
        <f t="shared" si="17"/>
        <v>873.12189617243405</v>
      </c>
      <c r="M34" s="434">
        <f t="shared" si="17"/>
        <v>7870.7869740503911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2137.9686246107963</v>
      </c>
      <c r="S34" s="437">
        <f t="shared" si="13"/>
        <v>13076.215535866833</v>
      </c>
      <c r="T34" s="842">
        <f t="shared" si="7"/>
        <v>1117.5922810022657</v>
      </c>
      <c r="U34" s="437">
        <f t="shared" ref="U34:AI38" si="18">U33</f>
        <v>5048.75</v>
      </c>
      <c r="V34" s="844">
        <f t="shared" si="18"/>
        <v>0</v>
      </c>
      <c r="W34" s="433">
        <f t="shared" si="18"/>
        <v>47.036948659509278</v>
      </c>
      <c r="X34" s="433">
        <f t="shared" si="18"/>
        <v>74.252353896848049</v>
      </c>
      <c r="Y34" s="433">
        <f t="shared" si="18"/>
        <v>10.409471067206484</v>
      </c>
      <c r="Z34" s="433">
        <f t="shared" si="18"/>
        <v>88.782533258765156</v>
      </c>
      <c r="AA34" s="433">
        <f t="shared" si="18"/>
        <v>398.81432358205529</v>
      </c>
      <c r="AB34" s="433">
        <f t="shared" si="18"/>
        <v>49.101985429926764</v>
      </c>
      <c r="AC34" s="433">
        <f t="shared" si="18"/>
        <v>23.216445142244599</v>
      </c>
      <c r="AD34" s="433">
        <f t="shared" si="18"/>
        <v>125.58795052743044</v>
      </c>
      <c r="AE34" s="846">
        <f t="shared" si="18"/>
        <v>300.39026943827974</v>
      </c>
      <c r="AF34" s="434">
        <f t="shared" si="18"/>
        <v>668.06983227995909</v>
      </c>
      <c r="AG34" s="434">
        <f t="shared" si="18"/>
        <v>1009.5969453194125</v>
      </c>
      <c r="AH34" s="434">
        <f t="shared" si="18"/>
        <v>445.36427944309884</v>
      </c>
      <c r="AI34" s="437">
        <f t="shared" si="18"/>
        <v>14.937567568325994</v>
      </c>
      <c r="AJ34" s="606"/>
      <c r="AK34" s="753"/>
      <c r="AL34" s="847"/>
      <c r="AM34" s="55">
        <f t="shared" si="8"/>
        <v>40150.633681270498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6823.3778475039462</v>
      </c>
      <c r="F35" s="434">
        <f t="shared" si="17"/>
        <v>1587.5028705372661</v>
      </c>
      <c r="G35" s="340">
        <f t="shared" si="17"/>
        <v>0</v>
      </c>
      <c r="H35" s="340">
        <f t="shared" si="17"/>
        <v>667.92935358809393</v>
      </c>
      <c r="I35" s="340">
        <f t="shared" si="17"/>
        <v>0</v>
      </c>
      <c r="J35" s="19">
        <f t="shared" si="17"/>
        <v>0</v>
      </c>
      <c r="K35" s="434">
        <f t="shared" si="17"/>
        <v>947.38829793846855</v>
      </c>
      <c r="L35" s="434">
        <f t="shared" si="17"/>
        <v>873.12189617243405</v>
      </c>
      <c r="M35" s="434">
        <f t="shared" si="17"/>
        <v>7870.7869740503911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2137.9686246107963</v>
      </c>
      <c r="S35" s="437">
        <f t="shared" si="13"/>
        <v>13076.215535866833</v>
      </c>
      <c r="T35" s="842">
        <f t="shared" ref="T35:T40" si="20">SUM(V35:AE35)</f>
        <v>1117.5922810022657</v>
      </c>
      <c r="U35" s="437">
        <f t="shared" si="18"/>
        <v>5048.75</v>
      </c>
      <c r="V35" s="844">
        <f t="shared" si="18"/>
        <v>0</v>
      </c>
      <c r="W35" s="433">
        <f t="shared" si="18"/>
        <v>47.036948659509278</v>
      </c>
      <c r="X35" s="433">
        <f t="shared" si="18"/>
        <v>74.252353896848049</v>
      </c>
      <c r="Y35" s="433">
        <f t="shared" si="18"/>
        <v>10.409471067206484</v>
      </c>
      <c r="Z35" s="433">
        <f t="shared" si="18"/>
        <v>88.782533258765156</v>
      </c>
      <c r="AA35" s="433">
        <f t="shared" si="18"/>
        <v>398.81432358205529</v>
      </c>
      <c r="AB35" s="433">
        <f t="shared" si="18"/>
        <v>49.101985429926764</v>
      </c>
      <c r="AC35" s="433">
        <f t="shared" si="18"/>
        <v>23.216445142244599</v>
      </c>
      <c r="AD35" s="433">
        <f t="shared" si="18"/>
        <v>125.58795052743044</v>
      </c>
      <c r="AE35" s="846">
        <f t="shared" si="18"/>
        <v>300.39026943827974</v>
      </c>
      <c r="AF35" s="434">
        <f t="shared" si="18"/>
        <v>668.06983227995909</v>
      </c>
      <c r="AG35" s="434">
        <f t="shared" si="18"/>
        <v>1009.5969453194125</v>
      </c>
      <c r="AH35" s="434">
        <f t="shared" si="18"/>
        <v>445.36427944309884</v>
      </c>
      <c r="AI35" s="437">
        <f t="shared" si="18"/>
        <v>14.937567568325994</v>
      </c>
      <c r="AJ35" s="606"/>
      <c r="AK35" s="753"/>
      <c r="AL35" s="847"/>
      <c r="AM35" s="55">
        <f t="shared" si="8"/>
        <v>40150.633681270498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6823.3778475039462</v>
      </c>
      <c r="F36" s="434">
        <f t="shared" si="17"/>
        <v>1587.5028705372661</v>
      </c>
      <c r="G36" s="340">
        <f t="shared" si="17"/>
        <v>0</v>
      </c>
      <c r="H36" s="340">
        <f t="shared" si="17"/>
        <v>667.92935358809393</v>
      </c>
      <c r="I36" s="340">
        <f t="shared" si="17"/>
        <v>0</v>
      </c>
      <c r="J36" s="19">
        <f t="shared" si="17"/>
        <v>0</v>
      </c>
      <c r="K36" s="434">
        <f t="shared" si="17"/>
        <v>947.38829793846855</v>
      </c>
      <c r="L36" s="434">
        <f t="shared" si="17"/>
        <v>873.12189617243405</v>
      </c>
      <c r="M36" s="434">
        <f t="shared" si="17"/>
        <v>7870.7869740503911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2137.9686246107963</v>
      </c>
      <c r="S36" s="437">
        <f>S35</f>
        <v>13076.215535866833</v>
      </c>
      <c r="T36" s="842">
        <f t="shared" si="20"/>
        <v>1117.5922810022657</v>
      </c>
      <c r="U36" s="437">
        <f t="shared" si="18"/>
        <v>5048.75</v>
      </c>
      <c r="V36" s="844">
        <f t="shared" si="18"/>
        <v>0</v>
      </c>
      <c r="W36" s="433">
        <f t="shared" si="18"/>
        <v>47.036948659509278</v>
      </c>
      <c r="X36" s="433">
        <f t="shared" si="18"/>
        <v>74.252353896848049</v>
      </c>
      <c r="Y36" s="433">
        <f t="shared" si="18"/>
        <v>10.409471067206484</v>
      </c>
      <c r="Z36" s="433">
        <f t="shared" si="18"/>
        <v>88.782533258765156</v>
      </c>
      <c r="AA36" s="433">
        <f t="shared" si="18"/>
        <v>398.81432358205529</v>
      </c>
      <c r="AB36" s="433">
        <f t="shared" si="18"/>
        <v>49.101985429926764</v>
      </c>
      <c r="AC36" s="433">
        <f t="shared" si="18"/>
        <v>23.216445142244599</v>
      </c>
      <c r="AD36" s="433">
        <f t="shared" si="18"/>
        <v>125.58795052743044</v>
      </c>
      <c r="AE36" s="846">
        <f t="shared" si="18"/>
        <v>300.39026943827974</v>
      </c>
      <c r="AF36" s="434">
        <f t="shared" si="18"/>
        <v>668.06983227995909</v>
      </c>
      <c r="AG36" s="434">
        <f t="shared" si="18"/>
        <v>1009.5969453194125</v>
      </c>
      <c r="AH36" s="434">
        <f t="shared" si="18"/>
        <v>445.36427944309884</v>
      </c>
      <c r="AI36" s="437">
        <f t="shared" si="18"/>
        <v>14.937567568325994</v>
      </c>
      <c r="AJ36" s="606"/>
      <c r="AK36" s="753"/>
      <c r="AL36" s="847"/>
      <c r="AM36" s="55">
        <f t="shared" si="8"/>
        <v>40150.633681270498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6823.3778475039462</v>
      </c>
      <c r="F37" s="434">
        <f t="shared" si="17"/>
        <v>1587.5028705372661</v>
      </c>
      <c r="G37" s="340">
        <f t="shared" si="17"/>
        <v>0</v>
      </c>
      <c r="H37" s="340">
        <f t="shared" si="17"/>
        <v>667.92935358809393</v>
      </c>
      <c r="I37" s="340">
        <f t="shared" si="17"/>
        <v>0</v>
      </c>
      <c r="J37" s="19">
        <f t="shared" si="17"/>
        <v>0</v>
      </c>
      <c r="K37" s="434">
        <f t="shared" si="17"/>
        <v>947.38829793846855</v>
      </c>
      <c r="L37" s="434">
        <f t="shared" si="17"/>
        <v>873.12189617243405</v>
      </c>
      <c r="M37" s="434">
        <f t="shared" si="17"/>
        <v>7870.7869740503911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2137.9686246107963</v>
      </c>
      <c r="S37" s="437">
        <f>S36</f>
        <v>13076.215535866833</v>
      </c>
      <c r="T37" s="842">
        <f t="shared" si="20"/>
        <v>1117.5922810022657</v>
      </c>
      <c r="U37" s="437">
        <f t="shared" si="18"/>
        <v>5048.75</v>
      </c>
      <c r="V37" s="844">
        <f t="shared" si="18"/>
        <v>0</v>
      </c>
      <c r="W37" s="433">
        <f t="shared" si="18"/>
        <v>47.036948659509278</v>
      </c>
      <c r="X37" s="433">
        <f t="shared" si="18"/>
        <v>74.252353896848049</v>
      </c>
      <c r="Y37" s="433">
        <f t="shared" si="18"/>
        <v>10.409471067206484</v>
      </c>
      <c r="Z37" s="433">
        <f t="shared" si="18"/>
        <v>88.782533258765156</v>
      </c>
      <c r="AA37" s="433">
        <f t="shared" si="18"/>
        <v>398.81432358205529</v>
      </c>
      <c r="AB37" s="433">
        <f t="shared" si="18"/>
        <v>49.101985429926764</v>
      </c>
      <c r="AC37" s="433">
        <f t="shared" si="18"/>
        <v>23.216445142244599</v>
      </c>
      <c r="AD37" s="433">
        <f t="shared" si="18"/>
        <v>125.58795052743044</v>
      </c>
      <c r="AE37" s="846">
        <f t="shared" si="18"/>
        <v>300.39026943827974</v>
      </c>
      <c r="AF37" s="434">
        <f t="shared" si="18"/>
        <v>668.06983227995909</v>
      </c>
      <c r="AG37" s="434">
        <f t="shared" si="18"/>
        <v>1009.5969453194125</v>
      </c>
      <c r="AH37" s="434">
        <f t="shared" si="18"/>
        <v>445.36427944309884</v>
      </c>
      <c r="AI37" s="437">
        <f t="shared" si="18"/>
        <v>14.937567568325994</v>
      </c>
      <c r="AJ37" s="606"/>
      <c r="AK37" s="753"/>
      <c r="AL37" s="847"/>
      <c r="AM37" s="55">
        <f t="shared" si="8"/>
        <v>40150.633681270498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6823.3778475039462</v>
      </c>
      <c r="F38" s="434">
        <f t="shared" si="17"/>
        <v>1587.5028705372661</v>
      </c>
      <c r="G38" s="340">
        <f t="shared" si="17"/>
        <v>0</v>
      </c>
      <c r="H38" s="340">
        <f t="shared" si="17"/>
        <v>667.92935358809393</v>
      </c>
      <c r="I38" s="340">
        <f t="shared" si="17"/>
        <v>0</v>
      </c>
      <c r="J38" s="19">
        <f t="shared" si="17"/>
        <v>0</v>
      </c>
      <c r="K38" s="434">
        <f t="shared" si="17"/>
        <v>947.38829793846855</v>
      </c>
      <c r="L38" s="434">
        <f t="shared" si="17"/>
        <v>873.12189617243405</v>
      </c>
      <c r="M38" s="434">
        <f t="shared" si="17"/>
        <v>7870.7869740503911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2137.9686246107963</v>
      </c>
      <c r="S38" s="437">
        <f>S37</f>
        <v>13076.215535866833</v>
      </c>
      <c r="T38" s="842">
        <f t="shared" si="20"/>
        <v>1117.5922810022657</v>
      </c>
      <c r="U38" s="437">
        <f t="shared" si="18"/>
        <v>5048.75</v>
      </c>
      <c r="V38" s="844">
        <f t="shared" si="18"/>
        <v>0</v>
      </c>
      <c r="W38" s="433">
        <f t="shared" si="18"/>
        <v>47.036948659509278</v>
      </c>
      <c r="X38" s="433">
        <f t="shared" si="18"/>
        <v>74.252353896848049</v>
      </c>
      <c r="Y38" s="433">
        <f t="shared" si="18"/>
        <v>10.409471067206484</v>
      </c>
      <c r="Z38" s="433">
        <f t="shared" si="18"/>
        <v>88.782533258765156</v>
      </c>
      <c r="AA38" s="433">
        <f t="shared" si="18"/>
        <v>398.81432358205529</v>
      </c>
      <c r="AB38" s="433">
        <f t="shared" si="18"/>
        <v>49.101985429926764</v>
      </c>
      <c r="AC38" s="433">
        <f t="shared" si="18"/>
        <v>23.216445142244599</v>
      </c>
      <c r="AD38" s="433">
        <f t="shared" si="18"/>
        <v>125.58795052743044</v>
      </c>
      <c r="AE38" s="846">
        <f t="shared" si="18"/>
        <v>300.39026943827974</v>
      </c>
      <c r="AF38" s="434">
        <f t="shared" si="18"/>
        <v>668.06983227995909</v>
      </c>
      <c r="AG38" s="434">
        <f t="shared" si="18"/>
        <v>1009.5969453194125</v>
      </c>
      <c r="AH38" s="434">
        <f t="shared" si="18"/>
        <v>445.36427944309884</v>
      </c>
      <c r="AI38" s="437">
        <f t="shared" si="18"/>
        <v>14.937567568325994</v>
      </c>
      <c r="AJ38" s="606"/>
      <c r="AK38" s="753"/>
      <c r="AL38" s="847"/>
      <c r="AM38" s="55">
        <f t="shared" si="8"/>
        <v>40150.633681270498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6823.3778475039462</v>
      </c>
      <c r="F39" s="434">
        <f t="shared" si="21"/>
        <v>1587.5028705372661</v>
      </c>
      <c r="G39" s="340">
        <f t="shared" si="21"/>
        <v>0</v>
      </c>
      <c r="H39" s="340">
        <f t="shared" si="21"/>
        <v>667.92935358809393</v>
      </c>
      <c r="I39" s="340">
        <f t="shared" si="21"/>
        <v>0</v>
      </c>
      <c r="J39" s="19">
        <f t="shared" si="21"/>
        <v>0</v>
      </c>
      <c r="K39" s="434">
        <f t="shared" si="21"/>
        <v>947.38829793846855</v>
      </c>
      <c r="L39" s="434">
        <f t="shared" si="21"/>
        <v>873.12189617243405</v>
      </c>
      <c r="M39" s="434">
        <f t="shared" si="21"/>
        <v>7870.7869740503911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2137.9686246107963</v>
      </c>
      <c r="S39" s="437">
        <f>S38</f>
        <v>13076.215535866833</v>
      </c>
      <c r="T39" s="842">
        <f t="shared" si="20"/>
        <v>1117.5922810022657</v>
      </c>
      <c r="U39" s="437">
        <f t="shared" ref="U39:AI39" si="22">U38</f>
        <v>5048.75</v>
      </c>
      <c r="V39" s="844">
        <f t="shared" si="22"/>
        <v>0</v>
      </c>
      <c r="W39" s="433">
        <f t="shared" si="22"/>
        <v>47.036948659509278</v>
      </c>
      <c r="X39" s="433">
        <f t="shared" si="22"/>
        <v>74.252353896848049</v>
      </c>
      <c r="Y39" s="433">
        <f t="shared" si="22"/>
        <v>10.409471067206484</v>
      </c>
      <c r="Z39" s="433">
        <f t="shared" si="22"/>
        <v>88.782533258765156</v>
      </c>
      <c r="AA39" s="433">
        <f t="shared" si="22"/>
        <v>398.81432358205529</v>
      </c>
      <c r="AB39" s="433">
        <f t="shared" si="22"/>
        <v>49.101985429926764</v>
      </c>
      <c r="AC39" s="433">
        <f t="shared" si="22"/>
        <v>23.216445142244599</v>
      </c>
      <c r="AD39" s="433">
        <f t="shared" si="22"/>
        <v>125.58795052743044</v>
      </c>
      <c r="AE39" s="846">
        <f t="shared" si="22"/>
        <v>300.39026943827974</v>
      </c>
      <c r="AF39" s="434">
        <f t="shared" si="22"/>
        <v>668.06983227995909</v>
      </c>
      <c r="AG39" s="434">
        <f t="shared" si="22"/>
        <v>1009.5969453194125</v>
      </c>
      <c r="AH39" s="434">
        <f t="shared" si="22"/>
        <v>445.36427944309884</v>
      </c>
      <c r="AI39" s="437">
        <f t="shared" si="22"/>
        <v>14.937567568325994</v>
      </c>
      <c r="AJ39" s="606"/>
      <c r="AK39" s="753"/>
      <c r="AL39" s="847"/>
      <c r="AM39" s="55">
        <f t="shared" si="8"/>
        <v>40150.633681270498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6823.3778475039462</v>
      </c>
      <c r="F40" s="434">
        <f t="shared" si="23"/>
        <v>1587.5028705372661</v>
      </c>
      <c r="G40" s="340">
        <f t="shared" si="23"/>
        <v>0</v>
      </c>
      <c r="H40" s="340">
        <f t="shared" si="23"/>
        <v>667.92935358809393</v>
      </c>
      <c r="I40" s="340">
        <f t="shared" si="23"/>
        <v>0</v>
      </c>
      <c r="J40" s="19">
        <f t="shared" si="23"/>
        <v>0</v>
      </c>
      <c r="K40" s="434">
        <f t="shared" si="23"/>
        <v>947.38829793846855</v>
      </c>
      <c r="L40" s="434">
        <f t="shared" si="23"/>
        <v>873.12189617243405</v>
      </c>
      <c r="M40" s="434">
        <f t="shared" si="23"/>
        <v>7870.7869740503911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2137.9686246107963</v>
      </c>
      <c r="S40" s="437">
        <f>S39</f>
        <v>13076.215535866833</v>
      </c>
      <c r="T40" s="842">
        <f t="shared" si="20"/>
        <v>1117.5922810022657</v>
      </c>
      <c r="U40" s="437">
        <f t="shared" ref="U40:AI40" si="24">U39</f>
        <v>5048.75</v>
      </c>
      <c r="V40" s="844">
        <f t="shared" si="24"/>
        <v>0</v>
      </c>
      <c r="W40" s="433">
        <f t="shared" si="24"/>
        <v>47.036948659509278</v>
      </c>
      <c r="X40" s="433">
        <f t="shared" si="24"/>
        <v>74.252353896848049</v>
      </c>
      <c r="Y40" s="433">
        <f t="shared" si="24"/>
        <v>10.409471067206484</v>
      </c>
      <c r="Z40" s="433">
        <f t="shared" si="24"/>
        <v>88.782533258765156</v>
      </c>
      <c r="AA40" s="433">
        <f t="shared" si="24"/>
        <v>398.81432358205529</v>
      </c>
      <c r="AB40" s="433">
        <f t="shared" si="24"/>
        <v>49.101985429926764</v>
      </c>
      <c r="AC40" s="433">
        <f t="shared" si="24"/>
        <v>23.216445142244599</v>
      </c>
      <c r="AD40" s="433">
        <f t="shared" si="24"/>
        <v>125.58795052743044</v>
      </c>
      <c r="AE40" s="846">
        <f t="shared" si="24"/>
        <v>300.39026943827974</v>
      </c>
      <c r="AF40" s="434">
        <f t="shared" si="24"/>
        <v>668.06983227995909</v>
      </c>
      <c r="AG40" s="434">
        <f t="shared" si="24"/>
        <v>1009.5969453194125</v>
      </c>
      <c r="AH40" s="434">
        <f t="shared" si="24"/>
        <v>445.36427944309884</v>
      </c>
      <c r="AI40" s="437">
        <f t="shared" si="24"/>
        <v>14.937567568325994</v>
      </c>
      <c r="AJ40" s="606"/>
      <c r="AK40" s="753"/>
      <c r="AL40" s="847"/>
      <c r="AM40" s="55">
        <f t="shared" si="8"/>
        <v>40150.633681270498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81880.534170047336</v>
      </c>
      <c r="F41" s="115">
        <f t="shared" si="25"/>
        <v>19050.034446447193</v>
      </c>
      <c r="G41" s="435">
        <f t="shared" si="25"/>
        <v>0</v>
      </c>
      <c r="H41" s="191">
        <f t="shared" si="25"/>
        <v>8015.1522430571285</v>
      </c>
      <c r="I41" s="191">
        <f t="shared" si="25"/>
        <v>0</v>
      </c>
      <c r="J41" s="195">
        <f>SUM(J29:J40)</f>
        <v>0</v>
      </c>
      <c r="K41" s="115">
        <f t="shared" si="25"/>
        <v>11368.659575261625</v>
      </c>
      <c r="L41" s="115">
        <f t="shared" si="25"/>
        <v>10477.462754069209</v>
      </c>
      <c r="M41" s="115">
        <f t="shared" si="25"/>
        <v>94449.443688604704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25655.623495329553</v>
      </c>
      <c r="S41" s="118">
        <f t="shared" si="25"/>
        <v>156914.58643040201</v>
      </c>
      <c r="T41" s="843">
        <f>SUM(T29:T40)</f>
        <v>13411.107372027189</v>
      </c>
      <c r="U41" s="841">
        <f t="shared" si="25"/>
        <v>60585</v>
      </c>
      <c r="V41" s="706">
        <f t="shared" si="25"/>
        <v>0</v>
      </c>
      <c r="W41" s="119">
        <f t="shared" si="25"/>
        <v>564.44338391411134</v>
      </c>
      <c r="X41" s="119">
        <f t="shared" si="25"/>
        <v>891.02824676217654</v>
      </c>
      <c r="Y41" s="119">
        <f t="shared" si="25"/>
        <v>124.9136528064778</v>
      </c>
      <c r="Z41" s="119">
        <f t="shared" si="25"/>
        <v>1065.3903991051818</v>
      </c>
      <c r="AA41" s="119">
        <f t="shared" si="25"/>
        <v>4785.7718829846635</v>
      </c>
      <c r="AB41" s="119">
        <f t="shared" si="25"/>
        <v>589.22382515912113</v>
      </c>
      <c r="AC41" s="119">
        <f t="shared" si="25"/>
        <v>278.5973417069352</v>
      </c>
      <c r="AD41" s="119">
        <f t="shared" si="25"/>
        <v>1507.055406329165</v>
      </c>
      <c r="AE41" s="121">
        <f t="shared" si="25"/>
        <v>3604.6832332593563</v>
      </c>
      <c r="AF41" s="183">
        <f t="shared" si="25"/>
        <v>8016.8379873595086</v>
      </c>
      <c r="AG41" s="120">
        <f t="shared" si="25"/>
        <v>12115.163343832946</v>
      </c>
      <c r="AH41" s="120">
        <f t="shared" si="25"/>
        <v>5344.3713533171858</v>
      </c>
      <c r="AI41" s="183">
        <f t="shared" si="25"/>
        <v>179.25081081991189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>SUM(E41:S41)+T41+U41+AJ41+AK41+AL41</f>
        <v>481807.60417524591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2023-SAN CARLO C.SE.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153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557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40" t="s">
        <v>39</v>
      </c>
      <c r="W49" s="126" t="s">
        <v>39</v>
      </c>
      <c r="X49" s="126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42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224"/>
      <c r="AQ50" s="225"/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26">SUM(AF51:AI51)</f>
        <v>0</v>
      </c>
      <c r="S51" s="220"/>
      <c r="T51" s="315">
        <f t="shared" ref="T51:T61" si="27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28">SUM(C51:U51)</f>
        <v>0</v>
      </c>
      <c r="AN51" s="56"/>
      <c r="AO51" s="57"/>
      <c r="AP51" s="58" t="e">
        <f t="shared" ref="AP51:AP56" si="29">(AM51*100)/(AM51+AQ51)</f>
        <v>#DIV/0!</v>
      </c>
      <c r="AQ51" s="59">
        <f t="shared" ref="AQ51:AQ57" si="30">AN51+AO51</f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26"/>
        <v>0</v>
      </c>
      <c r="S52" s="220"/>
      <c r="T52" s="315">
        <f t="shared" si="27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28"/>
        <v>0</v>
      </c>
      <c r="AN52" s="56"/>
      <c r="AO52" s="57"/>
      <c r="AP52" s="58" t="e">
        <f t="shared" si="29"/>
        <v>#DIV/0!</v>
      </c>
      <c r="AQ52" s="59">
        <f t="shared" si="30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26"/>
        <v>0</v>
      </c>
      <c r="S53" s="220"/>
      <c r="T53" s="315">
        <f t="shared" si="27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28"/>
        <v>0</v>
      </c>
      <c r="AN53" s="56"/>
      <c r="AO53" s="57"/>
      <c r="AP53" s="58" t="e">
        <f t="shared" si="29"/>
        <v>#DIV/0!</v>
      </c>
      <c r="AQ53" s="59">
        <f t="shared" si="30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26"/>
        <v>0</v>
      </c>
      <c r="S54" s="220"/>
      <c r="T54" s="315">
        <f t="shared" si="27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28"/>
        <v>0</v>
      </c>
      <c r="AN54" s="56"/>
      <c r="AO54" s="57"/>
      <c r="AP54" s="58" t="e">
        <f t="shared" si="29"/>
        <v>#DIV/0!</v>
      </c>
      <c r="AQ54" s="59">
        <f t="shared" si="30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26"/>
        <v>0</v>
      </c>
      <c r="S55" s="220"/>
      <c r="T55" s="315">
        <f t="shared" si="27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28"/>
        <v>0</v>
      </c>
      <c r="AN55" s="61"/>
      <c r="AO55" s="62"/>
      <c r="AP55" s="63" t="e">
        <f t="shared" si="29"/>
        <v>#DIV/0!</v>
      </c>
      <c r="AQ55" s="64">
        <f t="shared" si="30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26"/>
        <v>0</v>
      </c>
      <c r="S56" s="220"/>
      <c r="T56" s="315">
        <f t="shared" si="27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28"/>
        <v>0</v>
      </c>
      <c r="AN56" s="56"/>
      <c r="AO56" s="57"/>
      <c r="AP56" s="58" t="e">
        <f t="shared" si="29"/>
        <v>#DIV/0!</v>
      </c>
      <c r="AQ56" s="59">
        <f t="shared" si="30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26"/>
        <v>0</v>
      </c>
      <c r="S57" s="220"/>
      <c r="T57" s="315">
        <f t="shared" si="27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28"/>
        <v>0</v>
      </c>
      <c r="AN57" s="56"/>
      <c r="AO57" s="57"/>
      <c r="AP57" s="58" t="e">
        <f t="shared" ref="AP57:AP62" si="31">(AM57*100)/(AM57+AQ57)</f>
        <v>#DIV/0!</v>
      </c>
      <c r="AQ57" s="59">
        <f t="shared" si="30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26"/>
        <v>0</v>
      </c>
      <c r="S58" s="220"/>
      <c r="T58" s="315">
        <f t="shared" si="27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28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26"/>
        <v>0</v>
      </c>
      <c r="S59" s="220"/>
      <c r="T59" s="315">
        <f t="shared" si="27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28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26"/>
        <v>0</v>
      </c>
      <c r="S60" s="220"/>
      <c r="T60" s="315">
        <f t="shared" si="27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28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22690</v>
      </c>
      <c r="L61" s="307"/>
      <c r="M61" s="309"/>
      <c r="N61" s="307"/>
      <c r="O61" s="307"/>
      <c r="P61" s="330"/>
      <c r="Q61" s="330">
        <v>2900</v>
      </c>
      <c r="R61" s="304">
        <f t="shared" si="26"/>
        <v>270</v>
      </c>
      <c r="S61" s="310"/>
      <c r="T61" s="315">
        <f t="shared" si="27"/>
        <v>43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43</v>
      </c>
      <c r="AE61" s="311">
        <v>0</v>
      </c>
      <c r="AF61" s="504"/>
      <c r="AG61" s="504">
        <v>270</v>
      </c>
      <c r="AH61" s="504"/>
      <c r="AI61" s="504"/>
      <c r="AJ61" s="312"/>
      <c r="AK61" s="313"/>
      <c r="AL61" s="314"/>
      <c r="AM61" s="221">
        <f t="shared" si="28"/>
        <v>25903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 t="shared" si="32"/>
        <v>0</v>
      </c>
      <c r="K62" s="115">
        <f t="shared" si="32"/>
        <v>22690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2900</v>
      </c>
      <c r="R62" s="115">
        <f>SUM(R50:R61)</f>
        <v>270</v>
      </c>
      <c r="S62" s="116">
        <f>SUM(S50:S61)</f>
        <v>0</v>
      </c>
      <c r="T62" s="117">
        <f>SUM(T50:T61)</f>
        <v>43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43</v>
      </c>
      <c r="AE62" s="183">
        <f t="shared" si="33"/>
        <v>0</v>
      </c>
      <c r="AF62" s="183">
        <f t="shared" si="33"/>
        <v>0</v>
      </c>
      <c r="AG62" s="183">
        <f t="shared" si="33"/>
        <v>270</v>
      </c>
      <c r="AH62" s="183">
        <f t="shared" si="33"/>
        <v>0</v>
      </c>
      <c r="AI62" s="183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67">
        <f>SUM(C62:U62)</f>
        <v>25903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/>
      <c r="E63" s="41">
        <v>0.83473379629629629</v>
      </c>
      <c r="F63" s="41" t="s">
        <v>55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57</v>
      </c>
      <c r="M63" s="41">
        <v>0.83446759259259251</v>
      </c>
      <c r="N63" s="41">
        <v>0.83415509259259257</v>
      </c>
      <c r="O63" s="41" t="s">
        <v>58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2023-SAN CARLO C.SE.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153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4" customHeight="1" x14ac:dyDescent="0.2">
      <c r="B72" s="150" t="s">
        <v>41</v>
      </c>
      <c r="C72" s="261">
        <f t="shared" ref="C72:C83" si="34">C29+C8+C50</f>
        <v>18710</v>
      </c>
      <c r="D72" s="261"/>
      <c r="E72" s="79">
        <f t="shared" ref="E72:Q72" si="35">E29+E8+E50</f>
        <v>8273.3778475039471</v>
      </c>
      <c r="F72" s="524">
        <f t="shared" si="35"/>
        <v>12567.502870537266</v>
      </c>
      <c r="G72" s="524">
        <f t="shared" si="35"/>
        <v>1320</v>
      </c>
      <c r="H72" s="524">
        <f t="shared" si="35"/>
        <v>10947.929353588093</v>
      </c>
      <c r="I72" s="524">
        <f t="shared" si="35"/>
        <v>0</v>
      </c>
      <c r="J72" s="524">
        <f t="shared" si="35"/>
        <v>0</v>
      </c>
      <c r="K72" s="524">
        <f t="shared" si="35"/>
        <v>977.38829793846855</v>
      </c>
      <c r="L72" s="524">
        <f t="shared" si="35"/>
        <v>873.12189617243405</v>
      </c>
      <c r="M72" s="524">
        <f t="shared" si="35"/>
        <v>7940.7869740503911</v>
      </c>
      <c r="N72" s="524">
        <f t="shared" si="35"/>
        <v>470</v>
      </c>
      <c r="O72" s="524">
        <f t="shared" si="35"/>
        <v>0</v>
      </c>
      <c r="P72" s="524">
        <f t="shared" si="35"/>
        <v>8220</v>
      </c>
      <c r="Q72" s="524">
        <f t="shared" si="35"/>
        <v>0</v>
      </c>
      <c r="R72" s="524">
        <f>SUM(AF72:AI72)</f>
        <v>2317.9686246107963</v>
      </c>
      <c r="S72" s="665">
        <f t="shared" ref="S72:S83" si="36">S29+S8+S50</f>
        <v>13316.215535866833</v>
      </c>
      <c r="T72" s="867">
        <f>SUM(V72:AE72)</f>
        <v>1117.5922810022657</v>
      </c>
      <c r="U72" s="864">
        <f t="shared" ref="U72:AL72" si="37">U29+U8+U50</f>
        <v>5048.75</v>
      </c>
      <c r="V72" s="860">
        <f t="shared" si="37"/>
        <v>0</v>
      </c>
      <c r="W72" s="666">
        <f t="shared" si="37"/>
        <v>47.036948659509278</v>
      </c>
      <c r="X72" s="666">
        <f t="shared" si="37"/>
        <v>74.252353896848049</v>
      </c>
      <c r="Y72" s="666">
        <f t="shared" si="37"/>
        <v>10.409471067206484</v>
      </c>
      <c r="Z72" s="666">
        <f t="shared" si="37"/>
        <v>88.782533258765156</v>
      </c>
      <c r="AA72" s="666">
        <f t="shared" si="37"/>
        <v>398.81432358205529</v>
      </c>
      <c r="AB72" s="666">
        <f t="shared" si="37"/>
        <v>49.101985429926764</v>
      </c>
      <c r="AC72" s="666">
        <f t="shared" si="37"/>
        <v>23.216445142244599</v>
      </c>
      <c r="AD72" s="666">
        <f t="shared" si="37"/>
        <v>125.58795052743044</v>
      </c>
      <c r="AE72" s="861">
        <f t="shared" si="37"/>
        <v>300.39026943827974</v>
      </c>
      <c r="AF72" s="855">
        <f t="shared" si="37"/>
        <v>668.06983227995909</v>
      </c>
      <c r="AG72" s="688">
        <f t="shared" si="37"/>
        <v>1189.5969453194125</v>
      </c>
      <c r="AH72" s="688">
        <f t="shared" si="37"/>
        <v>445.36427944309884</v>
      </c>
      <c r="AI72" s="689">
        <f t="shared" si="37"/>
        <v>14.937567568325994</v>
      </c>
      <c r="AJ72" s="667">
        <f t="shared" si="37"/>
        <v>0</v>
      </c>
      <c r="AK72" s="851">
        <f t="shared" si="37"/>
        <v>0</v>
      </c>
      <c r="AL72" s="853">
        <f t="shared" si="37"/>
        <v>0</v>
      </c>
      <c r="AM72" s="100">
        <f t="shared" ref="AM72:AM84" si="38">SUM(C72:S72)+T72+U72+AJ72+AK72+AL72</f>
        <v>92100.633681270498</v>
      </c>
      <c r="AN72" s="668">
        <f t="shared" ref="AN72:AO83" si="39">AN8</f>
        <v>64260</v>
      </c>
      <c r="AO72" s="669">
        <f t="shared" si="39"/>
        <v>0</v>
      </c>
      <c r="AP72" s="690">
        <f t="shared" ref="AP72:AP84" si="40">(AM72*100)/(AM72+AQ72)</f>
        <v>58.902699172357394</v>
      </c>
      <c r="AQ72" s="691">
        <f t="shared" ref="AQ72:AQ84" si="41">AN72+AO72</f>
        <v>64260</v>
      </c>
    </row>
    <row r="73" spans="2:43" ht="26.25" customHeight="1" x14ac:dyDescent="0.2">
      <c r="B73" s="151" t="s">
        <v>42</v>
      </c>
      <c r="C73" s="17">
        <f t="shared" si="34"/>
        <v>18750</v>
      </c>
      <c r="D73" s="94"/>
      <c r="E73" s="18">
        <f t="shared" ref="E73:Q73" si="42">E30+E9+E51</f>
        <v>8423.3778475039471</v>
      </c>
      <c r="F73" s="18">
        <f t="shared" si="42"/>
        <v>10367.502870537266</v>
      </c>
      <c r="G73" s="18">
        <f t="shared" si="42"/>
        <v>1780</v>
      </c>
      <c r="H73" s="18">
        <f t="shared" si="42"/>
        <v>8677.9293535880934</v>
      </c>
      <c r="I73" s="18">
        <f t="shared" si="42"/>
        <v>0</v>
      </c>
      <c r="J73" s="18">
        <f t="shared" si="42"/>
        <v>0</v>
      </c>
      <c r="K73" s="18">
        <f t="shared" si="42"/>
        <v>977.38829793846855</v>
      </c>
      <c r="L73" s="18">
        <f t="shared" si="42"/>
        <v>873.12189617243405</v>
      </c>
      <c r="M73" s="18">
        <f t="shared" si="42"/>
        <v>7980.7869740503911</v>
      </c>
      <c r="N73" s="18">
        <f t="shared" si="42"/>
        <v>420</v>
      </c>
      <c r="O73" s="18">
        <f t="shared" si="42"/>
        <v>0</v>
      </c>
      <c r="P73" s="18">
        <f t="shared" si="42"/>
        <v>7390</v>
      </c>
      <c r="Q73" s="18">
        <f t="shared" si="42"/>
        <v>0</v>
      </c>
      <c r="R73" s="18">
        <f t="shared" ref="R73:R83" si="43">SUM(AF73:AI73)</f>
        <v>2137.9686246107963</v>
      </c>
      <c r="S73" s="20">
        <f t="shared" si="36"/>
        <v>13456.215535866833</v>
      </c>
      <c r="T73" s="768">
        <f t="shared" ref="T73:T83" si="44">SUM(V73:AE73)</f>
        <v>1117.5922810022657</v>
      </c>
      <c r="U73" s="865">
        <f t="shared" ref="U73:AL73" si="45">U30+U9+U51</f>
        <v>5048.75</v>
      </c>
      <c r="V73" s="775">
        <f t="shared" si="45"/>
        <v>0</v>
      </c>
      <c r="W73" s="76">
        <f t="shared" si="45"/>
        <v>47.036948659509278</v>
      </c>
      <c r="X73" s="76">
        <f t="shared" si="45"/>
        <v>74.252353896848049</v>
      </c>
      <c r="Y73" s="76">
        <f t="shared" si="45"/>
        <v>10.409471067206484</v>
      </c>
      <c r="Z73" s="76">
        <f t="shared" si="45"/>
        <v>88.782533258765156</v>
      </c>
      <c r="AA73" s="76">
        <f t="shared" si="45"/>
        <v>398.81432358205529</v>
      </c>
      <c r="AB73" s="76">
        <f t="shared" si="45"/>
        <v>49.101985429926764</v>
      </c>
      <c r="AC73" s="76">
        <f t="shared" si="45"/>
        <v>23.216445142244599</v>
      </c>
      <c r="AD73" s="76">
        <f t="shared" si="45"/>
        <v>125.58795052743044</v>
      </c>
      <c r="AE73" s="765">
        <f t="shared" si="45"/>
        <v>300.39026943827974</v>
      </c>
      <c r="AF73" s="856">
        <f t="shared" si="45"/>
        <v>668.06983227995909</v>
      </c>
      <c r="AG73" s="500">
        <f t="shared" si="45"/>
        <v>1009.5969453194125</v>
      </c>
      <c r="AH73" s="500">
        <f t="shared" si="45"/>
        <v>445.36427944309884</v>
      </c>
      <c r="AI73" s="554">
        <f t="shared" si="45"/>
        <v>14.937567568325994</v>
      </c>
      <c r="AJ73" s="529">
        <f t="shared" si="45"/>
        <v>0</v>
      </c>
      <c r="AK73" s="793">
        <f t="shared" si="45"/>
        <v>0</v>
      </c>
      <c r="AL73" s="525">
        <f t="shared" si="45"/>
        <v>0</v>
      </c>
      <c r="AM73" s="22">
        <f t="shared" si="38"/>
        <v>87400.633681270498</v>
      </c>
      <c r="AN73" s="102">
        <f t="shared" si="39"/>
        <v>46060</v>
      </c>
      <c r="AO73" s="24">
        <f t="shared" si="39"/>
        <v>0</v>
      </c>
      <c r="AP73" s="455">
        <f t="shared" si="40"/>
        <v>65.48795046934957</v>
      </c>
      <c r="AQ73" s="301">
        <f t="shared" si="41"/>
        <v>46060</v>
      </c>
    </row>
    <row r="74" spans="2:43" ht="26.25" customHeight="1" x14ac:dyDescent="0.2">
      <c r="B74" s="152" t="s">
        <v>43</v>
      </c>
      <c r="C74" s="17">
        <f t="shared" si="34"/>
        <v>22840</v>
      </c>
      <c r="D74" s="94"/>
      <c r="E74" s="18">
        <f t="shared" ref="E74:Q74" si="46">E31+E10+E52</f>
        <v>12833.377847503947</v>
      </c>
      <c r="F74" s="18">
        <f t="shared" si="46"/>
        <v>10967.502870537266</v>
      </c>
      <c r="G74" s="18">
        <f t="shared" si="46"/>
        <v>1900</v>
      </c>
      <c r="H74" s="18">
        <f t="shared" si="46"/>
        <v>19897.929353588093</v>
      </c>
      <c r="I74" s="18">
        <f t="shared" si="46"/>
        <v>0</v>
      </c>
      <c r="J74" s="18">
        <f t="shared" si="46"/>
        <v>0</v>
      </c>
      <c r="K74" s="18">
        <f t="shared" si="46"/>
        <v>967.38829793846855</v>
      </c>
      <c r="L74" s="18">
        <f t="shared" si="46"/>
        <v>873.12189617243405</v>
      </c>
      <c r="M74" s="18">
        <f t="shared" si="46"/>
        <v>8090.7869740503911</v>
      </c>
      <c r="N74" s="18">
        <f t="shared" si="46"/>
        <v>400</v>
      </c>
      <c r="O74" s="18">
        <f t="shared" si="46"/>
        <v>0</v>
      </c>
      <c r="P74" s="18">
        <f t="shared" si="46"/>
        <v>8250</v>
      </c>
      <c r="Q74" s="18">
        <f t="shared" si="46"/>
        <v>0</v>
      </c>
      <c r="R74" s="18">
        <f t="shared" si="43"/>
        <v>2137.9686246107963</v>
      </c>
      <c r="S74" s="20">
        <f t="shared" si="36"/>
        <v>13716.215535866833</v>
      </c>
      <c r="T74" s="768">
        <f t="shared" si="44"/>
        <v>1117.5922810022657</v>
      </c>
      <c r="U74" s="865">
        <f t="shared" ref="U74:AL74" si="47">U31+U10+U52</f>
        <v>5048.75</v>
      </c>
      <c r="V74" s="775">
        <f t="shared" si="47"/>
        <v>0</v>
      </c>
      <c r="W74" s="76">
        <f t="shared" si="47"/>
        <v>47.036948659509278</v>
      </c>
      <c r="X74" s="76">
        <f t="shared" si="47"/>
        <v>74.252353896848049</v>
      </c>
      <c r="Y74" s="76">
        <f t="shared" si="47"/>
        <v>10.409471067206484</v>
      </c>
      <c r="Z74" s="76">
        <f t="shared" si="47"/>
        <v>88.782533258765156</v>
      </c>
      <c r="AA74" s="76">
        <f t="shared" si="47"/>
        <v>398.81432358205529</v>
      </c>
      <c r="AB74" s="76">
        <f t="shared" si="47"/>
        <v>49.101985429926764</v>
      </c>
      <c r="AC74" s="76">
        <f t="shared" si="47"/>
        <v>23.216445142244599</v>
      </c>
      <c r="AD74" s="76">
        <f t="shared" si="47"/>
        <v>125.58795052743044</v>
      </c>
      <c r="AE74" s="765">
        <f t="shared" si="47"/>
        <v>300.39026943827974</v>
      </c>
      <c r="AF74" s="856">
        <f t="shared" si="47"/>
        <v>668.06983227995909</v>
      </c>
      <c r="AG74" s="500">
        <f t="shared" si="47"/>
        <v>1009.5969453194125</v>
      </c>
      <c r="AH74" s="500">
        <f t="shared" si="47"/>
        <v>445.36427944309884</v>
      </c>
      <c r="AI74" s="554">
        <f t="shared" si="47"/>
        <v>14.937567568325994</v>
      </c>
      <c r="AJ74" s="529">
        <f t="shared" si="47"/>
        <v>0</v>
      </c>
      <c r="AK74" s="793">
        <f t="shared" si="47"/>
        <v>0</v>
      </c>
      <c r="AL74" s="525">
        <f t="shared" si="47"/>
        <v>0</v>
      </c>
      <c r="AM74" s="22">
        <f t="shared" si="38"/>
        <v>109040.6336812705</v>
      </c>
      <c r="AN74" s="102">
        <f t="shared" si="39"/>
        <v>53710</v>
      </c>
      <c r="AO74" s="24">
        <f t="shared" si="39"/>
        <v>0</v>
      </c>
      <c r="AP74" s="455">
        <f t="shared" si="40"/>
        <v>66.998592395538552</v>
      </c>
      <c r="AQ74" s="301">
        <f t="shared" si="41"/>
        <v>53710</v>
      </c>
    </row>
    <row r="75" spans="2:43" ht="26.25" customHeight="1" x14ac:dyDescent="0.2">
      <c r="B75" s="152" t="s">
        <v>44</v>
      </c>
      <c r="C75" s="17">
        <f t="shared" si="34"/>
        <v>17160</v>
      </c>
      <c r="D75" s="94"/>
      <c r="E75" s="18">
        <f t="shared" ref="E75:Q75" si="48">E32+E11+E53</f>
        <v>14693.377847503947</v>
      </c>
      <c r="F75" s="18">
        <f t="shared" si="48"/>
        <v>14667.502870537266</v>
      </c>
      <c r="G75" s="18">
        <f t="shared" si="48"/>
        <v>1690</v>
      </c>
      <c r="H75" s="18">
        <f t="shared" si="48"/>
        <v>9467.9293535880934</v>
      </c>
      <c r="I75" s="18">
        <f t="shared" si="48"/>
        <v>0</v>
      </c>
      <c r="J75" s="18">
        <f t="shared" si="48"/>
        <v>0</v>
      </c>
      <c r="K75" s="18">
        <f t="shared" si="48"/>
        <v>977.38829793846855</v>
      </c>
      <c r="L75" s="18">
        <f t="shared" si="48"/>
        <v>873.12189617243405</v>
      </c>
      <c r="M75" s="18">
        <f t="shared" si="48"/>
        <v>7990.7869740503911</v>
      </c>
      <c r="N75" s="18">
        <f t="shared" si="48"/>
        <v>410</v>
      </c>
      <c r="O75" s="18">
        <f t="shared" si="48"/>
        <v>0</v>
      </c>
      <c r="P75" s="18">
        <f t="shared" si="48"/>
        <v>8440</v>
      </c>
      <c r="Q75" s="18">
        <f t="shared" si="48"/>
        <v>0</v>
      </c>
      <c r="R75" s="18">
        <f t="shared" si="43"/>
        <v>2467.9686246107963</v>
      </c>
      <c r="S75" s="20">
        <f t="shared" si="36"/>
        <v>13276.215535866833</v>
      </c>
      <c r="T75" s="768">
        <f t="shared" si="44"/>
        <v>1117.5922810022657</v>
      </c>
      <c r="U75" s="865">
        <f t="shared" ref="U75:AL75" si="49">U32+U11+U53</f>
        <v>5048.75</v>
      </c>
      <c r="V75" s="775">
        <f t="shared" si="49"/>
        <v>0</v>
      </c>
      <c r="W75" s="76">
        <f t="shared" si="49"/>
        <v>47.036948659509278</v>
      </c>
      <c r="X75" s="76">
        <f t="shared" si="49"/>
        <v>74.252353896848049</v>
      </c>
      <c r="Y75" s="76">
        <f t="shared" si="49"/>
        <v>10.409471067206484</v>
      </c>
      <c r="Z75" s="76">
        <f t="shared" si="49"/>
        <v>88.782533258765156</v>
      </c>
      <c r="AA75" s="76">
        <f t="shared" si="49"/>
        <v>398.81432358205529</v>
      </c>
      <c r="AB75" s="76">
        <f t="shared" si="49"/>
        <v>49.101985429926764</v>
      </c>
      <c r="AC75" s="76">
        <f t="shared" si="49"/>
        <v>23.216445142244599</v>
      </c>
      <c r="AD75" s="76">
        <f t="shared" si="49"/>
        <v>125.58795052743044</v>
      </c>
      <c r="AE75" s="765">
        <f t="shared" si="49"/>
        <v>300.39026943827974</v>
      </c>
      <c r="AF75" s="856">
        <f t="shared" si="49"/>
        <v>668.06983227995909</v>
      </c>
      <c r="AG75" s="500">
        <f t="shared" si="49"/>
        <v>1339.5969453194125</v>
      </c>
      <c r="AH75" s="500">
        <f t="shared" si="49"/>
        <v>445.36427944309884</v>
      </c>
      <c r="AI75" s="554">
        <f t="shared" si="49"/>
        <v>14.937567568325994</v>
      </c>
      <c r="AJ75" s="529">
        <f t="shared" si="49"/>
        <v>0</v>
      </c>
      <c r="AK75" s="793">
        <f t="shared" si="49"/>
        <v>0</v>
      </c>
      <c r="AL75" s="525">
        <f t="shared" si="49"/>
        <v>0</v>
      </c>
      <c r="AM75" s="22">
        <f t="shared" si="38"/>
        <v>98280.633681270498</v>
      </c>
      <c r="AN75" s="102">
        <f t="shared" si="39"/>
        <v>46790</v>
      </c>
      <c r="AO75" s="24">
        <f t="shared" si="39"/>
        <v>0</v>
      </c>
      <c r="AP75" s="455">
        <f t="shared" si="40"/>
        <v>67.746745972861305</v>
      </c>
      <c r="AQ75" s="301">
        <f t="shared" si="41"/>
        <v>46790</v>
      </c>
    </row>
    <row r="76" spans="2:43" ht="26.25" customHeight="1" x14ac:dyDescent="0.2">
      <c r="B76" s="153" t="s">
        <v>45</v>
      </c>
      <c r="C76" s="17">
        <f t="shared" si="34"/>
        <v>20000</v>
      </c>
      <c r="D76" s="94"/>
      <c r="E76" s="18">
        <f t="shared" ref="E76:Q76" si="50">E33+E12+E54</f>
        <v>13633.377847503947</v>
      </c>
      <c r="F76" s="18">
        <f t="shared" si="50"/>
        <v>11687.502870537266</v>
      </c>
      <c r="G76" s="18">
        <f t="shared" si="50"/>
        <v>2360</v>
      </c>
      <c r="H76" s="18">
        <f t="shared" si="50"/>
        <v>17057.929353588093</v>
      </c>
      <c r="I76" s="18">
        <f t="shared" si="50"/>
        <v>0</v>
      </c>
      <c r="J76" s="18">
        <f t="shared" si="50"/>
        <v>0</v>
      </c>
      <c r="K76" s="18">
        <f t="shared" si="50"/>
        <v>967.38829793846855</v>
      </c>
      <c r="L76" s="18">
        <f t="shared" si="50"/>
        <v>873.12189617243405</v>
      </c>
      <c r="M76" s="18">
        <f t="shared" si="50"/>
        <v>7900.7869740503911</v>
      </c>
      <c r="N76" s="18">
        <f t="shared" si="50"/>
        <v>390</v>
      </c>
      <c r="O76" s="18">
        <f t="shared" si="50"/>
        <v>0</v>
      </c>
      <c r="P76" s="18">
        <f t="shared" si="50"/>
        <v>9860</v>
      </c>
      <c r="Q76" s="18">
        <f t="shared" si="50"/>
        <v>0</v>
      </c>
      <c r="R76" s="18">
        <f t="shared" si="43"/>
        <v>2147.9686246107963</v>
      </c>
      <c r="S76" s="20">
        <f t="shared" si="36"/>
        <v>13096.215535866833</v>
      </c>
      <c r="T76" s="768">
        <f t="shared" si="44"/>
        <v>1117.5922810022657</v>
      </c>
      <c r="U76" s="865">
        <f t="shared" ref="U76:AL76" si="51">U33+U12+U54</f>
        <v>5048.75</v>
      </c>
      <c r="V76" s="862">
        <f t="shared" si="51"/>
        <v>0</v>
      </c>
      <c r="W76" s="749">
        <f t="shared" si="51"/>
        <v>47.036948659509278</v>
      </c>
      <c r="X76" s="749">
        <f t="shared" si="51"/>
        <v>74.252353896848049</v>
      </c>
      <c r="Y76" s="749">
        <f t="shared" si="51"/>
        <v>10.409471067206484</v>
      </c>
      <c r="Z76" s="749">
        <f t="shared" si="51"/>
        <v>88.782533258765156</v>
      </c>
      <c r="AA76" s="749">
        <f t="shared" si="51"/>
        <v>398.81432358205529</v>
      </c>
      <c r="AB76" s="749">
        <f t="shared" si="51"/>
        <v>49.101985429926764</v>
      </c>
      <c r="AC76" s="749">
        <f t="shared" si="51"/>
        <v>23.216445142244599</v>
      </c>
      <c r="AD76" s="749">
        <f t="shared" si="51"/>
        <v>125.58795052743044</v>
      </c>
      <c r="AE76" s="863">
        <f t="shared" si="51"/>
        <v>300.39026943827974</v>
      </c>
      <c r="AF76" s="857">
        <f t="shared" si="51"/>
        <v>668.06983227995909</v>
      </c>
      <c r="AG76" s="750">
        <f t="shared" si="51"/>
        <v>1019.5969453194125</v>
      </c>
      <c r="AH76" s="750">
        <f t="shared" si="51"/>
        <v>445.36427944309884</v>
      </c>
      <c r="AI76" s="751">
        <f t="shared" si="51"/>
        <v>14.937567568325994</v>
      </c>
      <c r="AJ76" s="752">
        <f t="shared" si="51"/>
        <v>0</v>
      </c>
      <c r="AK76" s="852">
        <f t="shared" si="51"/>
        <v>0</v>
      </c>
      <c r="AL76" s="854">
        <f t="shared" si="51"/>
        <v>0</v>
      </c>
      <c r="AM76" s="22">
        <f t="shared" si="38"/>
        <v>106140.63368127051</v>
      </c>
      <c r="AN76" s="102">
        <f t="shared" si="39"/>
        <v>49760</v>
      </c>
      <c r="AO76" s="24">
        <f t="shared" si="39"/>
        <v>0</v>
      </c>
      <c r="AP76" s="455">
        <f t="shared" si="40"/>
        <v>68.082233647791753</v>
      </c>
      <c r="AQ76" s="301">
        <f t="shared" si="41"/>
        <v>49760</v>
      </c>
    </row>
    <row r="77" spans="2:43" ht="26.25" customHeight="1" x14ac:dyDescent="0.2">
      <c r="B77" s="151" t="s">
        <v>46</v>
      </c>
      <c r="C77" s="17">
        <f t="shared" si="34"/>
        <v>19550</v>
      </c>
      <c r="D77" s="94"/>
      <c r="E77" s="18">
        <f t="shared" ref="E77:Q77" si="52">E34+E13+E55</f>
        <v>21723.377847503947</v>
      </c>
      <c r="F77" s="18">
        <f t="shared" si="52"/>
        <v>11647.502870537266</v>
      </c>
      <c r="G77" s="18">
        <f t="shared" si="52"/>
        <v>2550</v>
      </c>
      <c r="H77" s="18">
        <f t="shared" si="52"/>
        <v>9397.9293535880934</v>
      </c>
      <c r="I77" s="18">
        <f t="shared" si="52"/>
        <v>0</v>
      </c>
      <c r="J77" s="18">
        <f t="shared" si="52"/>
        <v>0</v>
      </c>
      <c r="K77" s="18">
        <f t="shared" si="52"/>
        <v>967.38829793846855</v>
      </c>
      <c r="L77" s="18">
        <f t="shared" si="52"/>
        <v>873.12189617243405</v>
      </c>
      <c r="M77" s="18">
        <f t="shared" si="52"/>
        <v>7930.7869740503911</v>
      </c>
      <c r="N77" s="18">
        <f t="shared" si="52"/>
        <v>1140</v>
      </c>
      <c r="O77" s="18">
        <f t="shared" si="52"/>
        <v>0</v>
      </c>
      <c r="P77" s="18">
        <f t="shared" si="52"/>
        <v>8770</v>
      </c>
      <c r="Q77" s="18">
        <f t="shared" si="52"/>
        <v>0</v>
      </c>
      <c r="R77" s="18">
        <f t="shared" si="43"/>
        <v>2247.9686246107963</v>
      </c>
      <c r="S77" s="20">
        <f t="shared" si="36"/>
        <v>13206.215535866833</v>
      </c>
      <c r="T77" s="768">
        <f t="shared" si="44"/>
        <v>1117.5922810022657</v>
      </c>
      <c r="U77" s="865">
        <f t="shared" ref="U77:AL77" si="53">U34+U13+U55</f>
        <v>5048.75</v>
      </c>
      <c r="V77" s="775">
        <f t="shared" si="53"/>
        <v>0</v>
      </c>
      <c r="W77" s="76">
        <f t="shared" si="53"/>
        <v>47.036948659509278</v>
      </c>
      <c r="X77" s="76">
        <f t="shared" si="53"/>
        <v>74.252353896848049</v>
      </c>
      <c r="Y77" s="76">
        <f t="shared" si="53"/>
        <v>10.409471067206484</v>
      </c>
      <c r="Z77" s="76">
        <f t="shared" si="53"/>
        <v>88.782533258765156</v>
      </c>
      <c r="AA77" s="76">
        <f t="shared" si="53"/>
        <v>398.81432358205529</v>
      </c>
      <c r="AB77" s="76">
        <f t="shared" si="53"/>
        <v>49.101985429926764</v>
      </c>
      <c r="AC77" s="76">
        <f t="shared" si="53"/>
        <v>23.216445142244599</v>
      </c>
      <c r="AD77" s="76">
        <f t="shared" si="53"/>
        <v>125.58795052743044</v>
      </c>
      <c r="AE77" s="765">
        <f t="shared" si="53"/>
        <v>300.39026943827974</v>
      </c>
      <c r="AF77" s="856">
        <f t="shared" si="53"/>
        <v>668.06983227995909</v>
      </c>
      <c r="AG77" s="500">
        <f t="shared" si="53"/>
        <v>1119.5969453194125</v>
      </c>
      <c r="AH77" s="500">
        <f t="shared" si="53"/>
        <v>445.36427944309884</v>
      </c>
      <c r="AI77" s="554">
        <f t="shared" si="53"/>
        <v>14.937567568325994</v>
      </c>
      <c r="AJ77" s="529">
        <f t="shared" si="53"/>
        <v>0</v>
      </c>
      <c r="AK77" s="793">
        <f t="shared" si="53"/>
        <v>0</v>
      </c>
      <c r="AL77" s="525">
        <f t="shared" si="53"/>
        <v>0</v>
      </c>
      <c r="AM77" s="22">
        <f t="shared" si="38"/>
        <v>106170.63368127051</v>
      </c>
      <c r="AN77" s="102">
        <f t="shared" si="39"/>
        <v>54540</v>
      </c>
      <c r="AO77" s="24">
        <f t="shared" si="39"/>
        <v>0</v>
      </c>
      <c r="AP77" s="455">
        <f t="shared" si="40"/>
        <v>66.063228828923357</v>
      </c>
      <c r="AQ77" s="301">
        <f t="shared" si="41"/>
        <v>54540</v>
      </c>
    </row>
    <row r="78" spans="2:43" ht="26.25" customHeight="1" x14ac:dyDescent="0.2">
      <c r="B78" s="152" t="s">
        <v>47</v>
      </c>
      <c r="C78" s="17">
        <f t="shared" si="34"/>
        <v>17960</v>
      </c>
      <c r="D78" s="94"/>
      <c r="E78" s="18">
        <f t="shared" ref="E78:Q78" si="54">E35+E14+E56</f>
        <v>11923.377847503947</v>
      </c>
      <c r="F78" s="553">
        <f t="shared" si="54"/>
        <v>10987.502870537266</v>
      </c>
      <c r="G78" s="18">
        <f t="shared" si="54"/>
        <v>2700</v>
      </c>
      <c r="H78" s="18">
        <f t="shared" si="54"/>
        <v>16057.929353588093</v>
      </c>
      <c r="I78" s="553">
        <f t="shared" si="54"/>
        <v>0</v>
      </c>
      <c r="J78" s="553">
        <f t="shared" si="54"/>
        <v>0</v>
      </c>
      <c r="K78" s="553">
        <f t="shared" si="54"/>
        <v>947.38829793846855</v>
      </c>
      <c r="L78" s="553">
        <f t="shared" si="54"/>
        <v>873.12189617243405</v>
      </c>
      <c r="M78" s="553">
        <f t="shared" si="54"/>
        <v>7870.7869740503911</v>
      </c>
      <c r="N78" s="553">
        <f t="shared" si="54"/>
        <v>540</v>
      </c>
      <c r="O78" s="553">
        <f t="shared" si="54"/>
        <v>0</v>
      </c>
      <c r="P78" s="18">
        <f t="shared" si="54"/>
        <v>13740</v>
      </c>
      <c r="Q78" s="18">
        <f t="shared" si="54"/>
        <v>0</v>
      </c>
      <c r="R78" s="18">
        <f t="shared" si="43"/>
        <v>2137.9686246107963</v>
      </c>
      <c r="S78" s="20">
        <f t="shared" si="36"/>
        <v>13076.215535866833</v>
      </c>
      <c r="T78" s="768">
        <f t="shared" si="44"/>
        <v>1117.5922810022657</v>
      </c>
      <c r="U78" s="865">
        <f t="shared" ref="U78:AL78" si="55">U35+U14+U56</f>
        <v>5048.75</v>
      </c>
      <c r="V78" s="775">
        <f t="shared" si="55"/>
        <v>0</v>
      </c>
      <c r="W78" s="76">
        <f t="shared" si="55"/>
        <v>47.036948659509278</v>
      </c>
      <c r="X78" s="76">
        <f t="shared" si="55"/>
        <v>74.252353896848049</v>
      </c>
      <c r="Y78" s="76">
        <f t="shared" si="55"/>
        <v>10.409471067206484</v>
      </c>
      <c r="Z78" s="76">
        <f t="shared" si="55"/>
        <v>88.782533258765156</v>
      </c>
      <c r="AA78" s="76">
        <f t="shared" si="55"/>
        <v>398.81432358205529</v>
      </c>
      <c r="AB78" s="76">
        <f t="shared" si="55"/>
        <v>49.101985429926764</v>
      </c>
      <c r="AC78" s="76">
        <f t="shared" si="55"/>
        <v>23.216445142244599</v>
      </c>
      <c r="AD78" s="76">
        <f t="shared" si="55"/>
        <v>125.58795052743044</v>
      </c>
      <c r="AE78" s="765">
        <f t="shared" si="55"/>
        <v>300.39026943827974</v>
      </c>
      <c r="AF78" s="856">
        <f t="shared" si="55"/>
        <v>668.06983227995909</v>
      </c>
      <c r="AG78" s="500">
        <f t="shared" si="55"/>
        <v>1009.5969453194125</v>
      </c>
      <c r="AH78" s="500">
        <f t="shared" si="55"/>
        <v>445.36427944309884</v>
      </c>
      <c r="AI78" s="554">
        <f t="shared" si="55"/>
        <v>14.937567568325994</v>
      </c>
      <c r="AJ78" s="529">
        <f t="shared" si="55"/>
        <v>0</v>
      </c>
      <c r="AK78" s="793">
        <f t="shared" si="55"/>
        <v>0</v>
      </c>
      <c r="AL78" s="525">
        <f t="shared" si="55"/>
        <v>0</v>
      </c>
      <c r="AM78" s="22">
        <f t="shared" si="38"/>
        <v>104980.6336812705</v>
      </c>
      <c r="AN78" s="102">
        <f t="shared" si="39"/>
        <v>65580</v>
      </c>
      <c r="AO78" s="24">
        <f t="shared" si="39"/>
        <v>0</v>
      </c>
      <c r="AP78" s="455">
        <f t="shared" si="40"/>
        <v>61.55033046925093</v>
      </c>
      <c r="AQ78" s="301">
        <f t="shared" si="41"/>
        <v>65580</v>
      </c>
    </row>
    <row r="79" spans="2:43" ht="26.25" customHeight="1" x14ac:dyDescent="0.2">
      <c r="B79" s="151" t="s">
        <v>48</v>
      </c>
      <c r="C79" s="17">
        <f t="shared" si="34"/>
        <v>21230</v>
      </c>
      <c r="D79" s="94"/>
      <c r="E79" s="18">
        <f t="shared" ref="E79:Q79" si="56">E36+E15+E57</f>
        <v>16493.377847503947</v>
      </c>
      <c r="F79" s="553">
        <f t="shared" si="56"/>
        <v>10437.502870537266</v>
      </c>
      <c r="G79" s="18">
        <f t="shared" si="56"/>
        <v>2090</v>
      </c>
      <c r="H79" s="18">
        <f t="shared" si="56"/>
        <v>8447.9293535880934</v>
      </c>
      <c r="I79" s="553">
        <f t="shared" si="56"/>
        <v>0</v>
      </c>
      <c r="J79" s="553">
        <f t="shared" si="56"/>
        <v>0</v>
      </c>
      <c r="K79" s="553">
        <f t="shared" si="56"/>
        <v>1007.3882979384686</v>
      </c>
      <c r="L79" s="553">
        <f t="shared" si="56"/>
        <v>873.12189617243405</v>
      </c>
      <c r="M79" s="553">
        <f t="shared" si="56"/>
        <v>8060.7869740503911</v>
      </c>
      <c r="N79" s="553">
        <f t="shared" si="56"/>
        <v>340</v>
      </c>
      <c r="O79" s="553">
        <f t="shared" si="56"/>
        <v>0</v>
      </c>
      <c r="P79" s="18">
        <f t="shared" si="56"/>
        <v>6850</v>
      </c>
      <c r="Q79" s="18">
        <f t="shared" si="56"/>
        <v>0</v>
      </c>
      <c r="R79" s="18">
        <f t="shared" si="43"/>
        <v>2157.9686246107963</v>
      </c>
      <c r="S79" s="20">
        <f t="shared" si="36"/>
        <v>13246.215535866833</v>
      </c>
      <c r="T79" s="768">
        <f t="shared" si="44"/>
        <v>1117.5922810022657</v>
      </c>
      <c r="U79" s="865">
        <f t="shared" ref="U79:AL79" si="57">U36+U15+U57</f>
        <v>5048.75</v>
      </c>
      <c r="V79" s="775">
        <f t="shared" si="57"/>
        <v>0</v>
      </c>
      <c r="W79" s="76">
        <f t="shared" si="57"/>
        <v>47.036948659509278</v>
      </c>
      <c r="X79" s="76">
        <f t="shared" si="57"/>
        <v>74.252353896848049</v>
      </c>
      <c r="Y79" s="76">
        <f t="shared" si="57"/>
        <v>10.409471067206484</v>
      </c>
      <c r="Z79" s="76">
        <f t="shared" si="57"/>
        <v>88.782533258765156</v>
      </c>
      <c r="AA79" s="76">
        <f t="shared" si="57"/>
        <v>398.81432358205529</v>
      </c>
      <c r="AB79" s="76">
        <f t="shared" si="57"/>
        <v>49.101985429926764</v>
      </c>
      <c r="AC79" s="76">
        <f t="shared" si="57"/>
        <v>23.216445142244599</v>
      </c>
      <c r="AD79" s="76">
        <f t="shared" si="57"/>
        <v>125.58795052743044</v>
      </c>
      <c r="AE79" s="765">
        <f t="shared" si="57"/>
        <v>300.39026943827974</v>
      </c>
      <c r="AF79" s="856">
        <f t="shared" si="57"/>
        <v>668.06983227995909</v>
      </c>
      <c r="AG79" s="500">
        <f t="shared" si="57"/>
        <v>1029.5969453194125</v>
      </c>
      <c r="AH79" s="500">
        <f t="shared" si="57"/>
        <v>445.36427944309884</v>
      </c>
      <c r="AI79" s="554">
        <f t="shared" si="57"/>
        <v>14.937567568325994</v>
      </c>
      <c r="AJ79" s="529">
        <f t="shared" si="57"/>
        <v>0</v>
      </c>
      <c r="AK79" s="793">
        <f t="shared" si="57"/>
        <v>0</v>
      </c>
      <c r="AL79" s="525">
        <f t="shared" si="57"/>
        <v>0</v>
      </c>
      <c r="AM79" s="22">
        <f t="shared" si="38"/>
        <v>97400.633681270498</v>
      </c>
      <c r="AN79" s="102">
        <f t="shared" si="39"/>
        <v>48650</v>
      </c>
      <c r="AO79" s="24">
        <f t="shared" si="39"/>
        <v>0</v>
      </c>
      <c r="AP79" s="455">
        <f t="shared" si="40"/>
        <v>66.68963442762599</v>
      </c>
      <c r="AQ79" s="301">
        <f t="shared" si="41"/>
        <v>48650</v>
      </c>
    </row>
    <row r="80" spans="2:43" ht="26.25" customHeight="1" x14ac:dyDescent="0.2">
      <c r="B80" s="152" t="s">
        <v>49</v>
      </c>
      <c r="C80" s="17">
        <f t="shared" si="34"/>
        <v>19900</v>
      </c>
      <c r="D80" s="94"/>
      <c r="E80" s="18">
        <f t="shared" ref="E80:Q80" si="58">E37+E16+E58</f>
        <v>9293.3778475039471</v>
      </c>
      <c r="F80" s="553">
        <f t="shared" si="58"/>
        <v>15527.502870537266</v>
      </c>
      <c r="G80" s="18">
        <f t="shared" si="58"/>
        <v>2310</v>
      </c>
      <c r="H80" s="18">
        <f t="shared" si="58"/>
        <v>17417.929353588093</v>
      </c>
      <c r="I80" s="553">
        <f t="shared" si="58"/>
        <v>0</v>
      </c>
      <c r="J80" s="553">
        <f t="shared" si="58"/>
        <v>0</v>
      </c>
      <c r="K80" s="553">
        <f t="shared" si="58"/>
        <v>1377.3882979384684</v>
      </c>
      <c r="L80" s="553">
        <f t="shared" si="58"/>
        <v>873.12189617243405</v>
      </c>
      <c r="M80" s="553">
        <f t="shared" si="58"/>
        <v>8100.7869740503911</v>
      </c>
      <c r="N80" s="553">
        <f t="shared" si="58"/>
        <v>570</v>
      </c>
      <c r="O80" s="553">
        <f t="shared" si="58"/>
        <v>0</v>
      </c>
      <c r="P80" s="18">
        <f t="shared" si="58"/>
        <v>9050</v>
      </c>
      <c r="Q80" s="18">
        <f t="shared" si="58"/>
        <v>0</v>
      </c>
      <c r="R80" s="18">
        <f t="shared" si="43"/>
        <v>2407.9686246107963</v>
      </c>
      <c r="S80" s="20">
        <f t="shared" si="36"/>
        <v>13286.215535866833</v>
      </c>
      <c r="T80" s="768">
        <f t="shared" si="44"/>
        <v>1117.5922810022657</v>
      </c>
      <c r="U80" s="865">
        <f t="shared" ref="U80:AL80" si="59">U37+U16+U58</f>
        <v>5048.75</v>
      </c>
      <c r="V80" s="775">
        <f t="shared" si="59"/>
        <v>0</v>
      </c>
      <c r="W80" s="76">
        <f t="shared" si="59"/>
        <v>47.036948659509278</v>
      </c>
      <c r="X80" s="76">
        <f t="shared" si="59"/>
        <v>74.252353896848049</v>
      </c>
      <c r="Y80" s="76">
        <f t="shared" si="59"/>
        <v>10.409471067206484</v>
      </c>
      <c r="Z80" s="76">
        <f t="shared" si="59"/>
        <v>88.782533258765156</v>
      </c>
      <c r="AA80" s="76">
        <f t="shared" si="59"/>
        <v>398.81432358205529</v>
      </c>
      <c r="AB80" s="76">
        <f t="shared" si="59"/>
        <v>49.101985429926764</v>
      </c>
      <c r="AC80" s="76">
        <f t="shared" si="59"/>
        <v>23.216445142244599</v>
      </c>
      <c r="AD80" s="76">
        <f t="shared" si="59"/>
        <v>125.58795052743044</v>
      </c>
      <c r="AE80" s="765">
        <f t="shared" si="59"/>
        <v>300.39026943827974</v>
      </c>
      <c r="AF80" s="856">
        <f t="shared" si="59"/>
        <v>668.06983227995909</v>
      </c>
      <c r="AG80" s="500">
        <f t="shared" si="59"/>
        <v>1279.5969453194125</v>
      </c>
      <c r="AH80" s="500">
        <f t="shared" si="59"/>
        <v>445.36427944309884</v>
      </c>
      <c r="AI80" s="554">
        <f t="shared" si="59"/>
        <v>14.937567568325994</v>
      </c>
      <c r="AJ80" s="529">
        <f t="shared" si="59"/>
        <v>0</v>
      </c>
      <c r="AK80" s="793">
        <f t="shared" si="59"/>
        <v>0</v>
      </c>
      <c r="AL80" s="525">
        <f t="shared" si="59"/>
        <v>0</v>
      </c>
      <c r="AM80" s="22">
        <f t="shared" si="38"/>
        <v>106280.63368127051</v>
      </c>
      <c r="AN80" s="102">
        <f t="shared" si="39"/>
        <v>47250</v>
      </c>
      <c r="AO80" s="24">
        <f t="shared" si="39"/>
        <v>0</v>
      </c>
      <c r="AP80" s="455">
        <f t="shared" si="40"/>
        <v>69.224382869355594</v>
      </c>
      <c r="AQ80" s="301">
        <f>AN80+AO80</f>
        <v>47250</v>
      </c>
    </row>
    <row r="81" spans="2:43" ht="26.25" customHeight="1" x14ac:dyDescent="0.2">
      <c r="B81" s="152" t="s">
        <v>50</v>
      </c>
      <c r="C81" s="17">
        <f t="shared" si="34"/>
        <v>18710</v>
      </c>
      <c r="D81" s="94"/>
      <c r="E81" s="18">
        <f t="shared" ref="E81:Q81" si="60">E38+E17+E59</f>
        <v>14523.377847503947</v>
      </c>
      <c r="F81" s="553">
        <f t="shared" si="60"/>
        <v>10407.502870537266</v>
      </c>
      <c r="G81" s="18">
        <f t="shared" si="60"/>
        <v>4540</v>
      </c>
      <c r="H81" s="18">
        <f t="shared" si="60"/>
        <v>8357.9293535880934</v>
      </c>
      <c r="I81" s="553">
        <f t="shared" si="60"/>
        <v>0</v>
      </c>
      <c r="J81" s="553">
        <f t="shared" si="60"/>
        <v>0</v>
      </c>
      <c r="K81" s="553">
        <f t="shared" si="60"/>
        <v>947.38829793846855</v>
      </c>
      <c r="L81" s="553">
        <f t="shared" si="60"/>
        <v>873.12189617243405</v>
      </c>
      <c r="M81" s="553">
        <f t="shared" si="60"/>
        <v>7870.7869740503911</v>
      </c>
      <c r="N81" s="553">
        <f t="shared" si="60"/>
        <v>600</v>
      </c>
      <c r="O81" s="553">
        <f t="shared" si="60"/>
        <v>0</v>
      </c>
      <c r="P81" s="18">
        <f t="shared" si="60"/>
        <v>7790</v>
      </c>
      <c r="Q81" s="18">
        <f t="shared" si="60"/>
        <v>0</v>
      </c>
      <c r="R81" s="18">
        <f t="shared" si="43"/>
        <v>2207.9686246107963</v>
      </c>
      <c r="S81" s="20">
        <f t="shared" si="36"/>
        <v>13826.215535866833</v>
      </c>
      <c r="T81" s="768">
        <f t="shared" si="44"/>
        <v>1117.5922810022657</v>
      </c>
      <c r="U81" s="865">
        <f t="shared" ref="U81:AL81" si="61">U38+U17+U59</f>
        <v>5048.75</v>
      </c>
      <c r="V81" s="775">
        <f t="shared" si="61"/>
        <v>0</v>
      </c>
      <c r="W81" s="76">
        <f t="shared" si="61"/>
        <v>47.036948659509278</v>
      </c>
      <c r="X81" s="76">
        <f t="shared" si="61"/>
        <v>74.252353896848049</v>
      </c>
      <c r="Y81" s="76">
        <f t="shared" si="61"/>
        <v>10.409471067206484</v>
      </c>
      <c r="Z81" s="76">
        <f t="shared" si="61"/>
        <v>88.782533258765156</v>
      </c>
      <c r="AA81" s="76">
        <f t="shared" si="61"/>
        <v>398.81432358205529</v>
      </c>
      <c r="AB81" s="76">
        <f t="shared" si="61"/>
        <v>49.101985429926764</v>
      </c>
      <c r="AC81" s="76">
        <f t="shared" si="61"/>
        <v>23.216445142244599</v>
      </c>
      <c r="AD81" s="76">
        <f t="shared" si="61"/>
        <v>125.58795052743044</v>
      </c>
      <c r="AE81" s="765">
        <f t="shared" si="61"/>
        <v>300.39026943827974</v>
      </c>
      <c r="AF81" s="856">
        <f t="shared" si="61"/>
        <v>668.06983227995909</v>
      </c>
      <c r="AG81" s="500">
        <f t="shared" si="61"/>
        <v>1079.5969453194125</v>
      </c>
      <c r="AH81" s="500">
        <f t="shared" si="61"/>
        <v>445.36427944309884</v>
      </c>
      <c r="AI81" s="554">
        <f t="shared" si="61"/>
        <v>14.937567568325994</v>
      </c>
      <c r="AJ81" s="529">
        <f t="shared" si="61"/>
        <v>0</v>
      </c>
      <c r="AK81" s="793">
        <f t="shared" si="61"/>
        <v>0</v>
      </c>
      <c r="AL81" s="525">
        <f t="shared" si="61"/>
        <v>0</v>
      </c>
      <c r="AM81" s="22">
        <f t="shared" si="38"/>
        <v>96820.633681270498</v>
      </c>
      <c r="AN81" s="102">
        <f t="shared" si="39"/>
        <v>48870</v>
      </c>
      <c r="AO81" s="24">
        <f t="shared" si="39"/>
        <v>0</v>
      </c>
      <c r="AP81" s="455">
        <f t="shared" si="40"/>
        <v>66.456319967065554</v>
      </c>
      <c r="AQ81" s="301">
        <f t="shared" si="41"/>
        <v>48870</v>
      </c>
    </row>
    <row r="82" spans="2:43" ht="26.25" customHeight="1" x14ac:dyDescent="0.2">
      <c r="B82" s="151" t="s">
        <v>51</v>
      </c>
      <c r="C82" s="17">
        <f t="shared" si="34"/>
        <v>19370</v>
      </c>
      <c r="D82" s="94"/>
      <c r="E82" s="18">
        <f t="shared" ref="E82:Q82" si="62">E39+E18+E60</f>
        <v>12823.377847503947</v>
      </c>
      <c r="F82" s="553">
        <f t="shared" si="62"/>
        <v>10047.502870537266</v>
      </c>
      <c r="G82" s="18">
        <f t="shared" si="62"/>
        <v>2300</v>
      </c>
      <c r="H82" s="18">
        <f t="shared" si="62"/>
        <v>12637.929353588093</v>
      </c>
      <c r="I82" s="553">
        <f t="shared" si="62"/>
        <v>0</v>
      </c>
      <c r="J82" s="553">
        <f t="shared" si="62"/>
        <v>0</v>
      </c>
      <c r="K82" s="553">
        <f t="shared" si="62"/>
        <v>947.38829793846855</v>
      </c>
      <c r="L82" s="553">
        <f t="shared" si="62"/>
        <v>873.12189617243405</v>
      </c>
      <c r="M82" s="553">
        <f t="shared" si="62"/>
        <v>7950.7869740503911</v>
      </c>
      <c r="N82" s="553">
        <f t="shared" si="62"/>
        <v>600</v>
      </c>
      <c r="O82" s="553">
        <f t="shared" si="62"/>
        <v>0</v>
      </c>
      <c r="P82" s="18">
        <f t="shared" si="62"/>
        <v>7960</v>
      </c>
      <c r="Q82" s="18">
        <f t="shared" si="62"/>
        <v>0</v>
      </c>
      <c r="R82" s="18">
        <f t="shared" si="43"/>
        <v>2207.9686246107963</v>
      </c>
      <c r="S82" s="20">
        <f t="shared" si="36"/>
        <v>13286.215535866833</v>
      </c>
      <c r="T82" s="768">
        <f t="shared" si="44"/>
        <v>1117.5922810022657</v>
      </c>
      <c r="U82" s="865">
        <f t="shared" ref="U82:AL82" si="63">U39+U18+U60</f>
        <v>5048.75</v>
      </c>
      <c r="V82" s="775">
        <f t="shared" si="63"/>
        <v>0</v>
      </c>
      <c r="W82" s="76">
        <f t="shared" si="63"/>
        <v>47.036948659509278</v>
      </c>
      <c r="X82" s="76">
        <f t="shared" si="63"/>
        <v>74.252353896848049</v>
      </c>
      <c r="Y82" s="76">
        <f t="shared" si="63"/>
        <v>10.409471067206484</v>
      </c>
      <c r="Z82" s="76">
        <f t="shared" si="63"/>
        <v>88.782533258765156</v>
      </c>
      <c r="AA82" s="76">
        <f t="shared" si="63"/>
        <v>398.81432358205529</v>
      </c>
      <c r="AB82" s="76">
        <f t="shared" si="63"/>
        <v>49.101985429926764</v>
      </c>
      <c r="AC82" s="76">
        <f t="shared" si="63"/>
        <v>23.216445142244599</v>
      </c>
      <c r="AD82" s="76">
        <f t="shared" si="63"/>
        <v>125.58795052743044</v>
      </c>
      <c r="AE82" s="765">
        <f t="shared" si="63"/>
        <v>300.39026943827974</v>
      </c>
      <c r="AF82" s="856">
        <f t="shared" si="63"/>
        <v>668.06983227995909</v>
      </c>
      <c r="AG82" s="500">
        <f t="shared" si="63"/>
        <v>1079.5969453194125</v>
      </c>
      <c r="AH82" s="500">
        <f t="shared" si="63"/>
        <v>445.36427944309884</v>
      </c>
      <c r="AI82" s="554">
        <f t="shared" si="63"/>
        <v>14.937567568325994</v>
      </c>
      <c r="AJ82" s="529">
        <f t="shared" si="63"/>
        <v>0</v>
      </c>
      <c r="AK82" s="793">
        <f t="shared" si="63"/>
        <v>0</v>
      </c>
      <c r="AL82" s="525">
        <f t="shared" si="63"/>
        <v>0</v>
      </c>
      <c r="AM82" s="22">
        <f t="shared" si="38"/>
        <v>97170.633681270498</v>
      </c>
      <c r="AN82" s="102">
        <f t="shared" si="39"/>
        <v>46210</v>
      </c>
      <c r="AO82" s="24">
        <f t="shared" si="39"/>
        <v>0</v>
      </c>
      <c r="AP82" s="455">
        <f t="shared" si="40"/>
        <v>67.771100731272398</v>
      </c>
      <c r="AQ82" s="301">
        <f t="shared" si="41"/>
        <v>46210</v>
      </c>
    </row>
    <row r="83" spans="2:43" ht="26.25" customHeight="1" thickBot="1" x14ac:dyDescent="0.25">
      <c r="B83" s="154" t="s">
        <v>52</v>
      </c>
      <c r="C83" s="295">
        <f t="shared" si="34"/>
        <v>23060</v>
      </c>
      <c r="D83" s="295"/>
      <c r="E83" s="98">
        <f t="shared" ref="E83:Q83" si="64">E40+E19+E61</f>
        <v>8823.3778475039471</v>
      </c>
      <c r="F83" s="623">
        <f t="shared" si="64"/>
        <v>9467.5028705372661</v>
      </c>
      <c r="G83" s="98">
        <f t="shared" si="64"/>
        <v>2130</v>
      </c>
      <c r="H83" s="98">
        <f t="shared" si="64"/>
        <v>14967.929353588093</v>
      </c>
      <c r="I83" s="623">
        <f t="shared" si="64"/>
        <v>0</v>
      </c>
      <c r="J83" s="623">
        <f t="shared" si="64"/>
        <v>0</v>
      </c>
      <c r="K83" s="623">
        <f t="shared" si="64"/>
        <v>23737.388297938469</v>
      </c>
      <c r="L83" s="623">
        <f t="shared" si="64"/>
        <v>873.12189617243405</v>
      </c>
      <c r="M83" s="623">
        <f t="shared" si="64"/>
        <v>7950.7869740503911</v>
      </c>
      <c r="N83" s="623">
        <f t="shared" si="64"/>
        <v>310</v>
      </c>
      <c r="O83" s="623">
        <f t="shared" si="64"/>
        <v>0</v>
      </c>
      <c r="P83" s="98">
        <f t="shared" si="64"/>
        <v>12630</v>
      </c>
      <c r="Q83" s="98">
        <f t="shared" si="64"/>
        <v>2900</v>
      </c>
      <c r="R83" s="98">
        <f t="shared" si="43"/>
        <v>2567.9686246107963</v>
      </c>
      <c r="S83" s="296">
        <f t="shared" si="36"/>
        <v>13336.215535866833</v>
      </c>
      <c r="T83" s="868">
        <f t="shared" si="44"/>
        <v>1160.592281002266</v>
      </c>
      <c r="U83" s="866">
        <f t="shared" ref="U83:AL83" si="65">U40+U19+U61</f>
        <v>5048.75</v>
      </c>
      <c r="V83" s="860">
        <f t="shared" si="65"/>
        <v>0</v>
      </c>
      <c r="W83" s="666">
        <f t="shared" si="65"/>
        <v>47.036948659509278</v>
      </c>
      <c r="X83" s="666">
        <f t="shared" si="65"/>
        <v>74.252353896848049</v>
      </c>
      <c r="Y83" s="666">
        <f t="shared" si="65"/>
        <v>10.409471067206484</v>
      </c>
      <c r="Z83" s="666">
        <f t="shared" si="65"/>
        <v>88.782533258765156</v>
      </c>
      <c r="AA83" s="666">
        <f t="shared" si="65"/>
        <v>398.81432358205529</v>
      </c>
      <c r="AB83" s="666">
        <f t="shared" si="65"/>
        <v>49.101985429926764</v>
      </c>
      <c r="AC83" s="666">
        <f t="shared" si="65"/>
        <v>23.216445142244599</v>
      </c>
      <c r="AD83" s="666">
        <f t="shared" si="65"/>
        <v>168.58795052743045</v>
      </c>
      <c r="AE83" s="861">
        <f t="shared" si="65"/>
        <v>300.39026943827974</v>
      </c>
      <c r="AF83" s="855">
        <f t="shared" si="65"/>
        <v>668.06983227995909</v>
      </c>
      <c r="AG83" s="688">
        <f t="shared" si="65"/>
        <v>1439.5969453194125</v>
      </c>
      <c r="AH83" s="688">
        <f t="shared" si="65"/>
        <v>445.36427944309884</v>
      </c>
      <c r="AI83" s="689">
        <f t="shared" si="65"/>
        <v>14.937567568325994</v>
      </c>
      <c r="AJ83" s="667">
        <f t="shared" si="65"/>
        <v>0</v>
      </c>
      <c r="AK83" s="851">
        <f t="shared" si="65"/>
        <v>0</v>
      </c>
      <c r="AL83" s="853">
        <f t="shared" si="65"/>
        <v>0</v>
      </c>
      <c r="AM83" s="461">
        <f t="shared" si="38"/>
        <v>128963.63368127051</v>
      </c>
      <c r="AN83" s="299">
        <f t="shared" si="39"/>
        <v>50540</v>
      </c>
      <c r="AO83" s="670">
        <f t="shared" si="39"/>
        <v>0</v>
      </c>
      <c r="AP83" s="671">
        <f t="shared" si="40"/>
        <v>71.844581102051876</v>
      </c>
      <c r="AQ83" s="692">
        <f t="shared" si="41"/>
        <v>50540</v>
      </c>
    </row>
    <row r="84" spans="2:43" ht="26.25" customHeight="1" thickBot="1" x14ac:dyDescent="0.25">
      <c r="B84" s="265" t="s">
        <v>53</v>
      </c>
      <c r="C84" s="82">
        <f t="shared" ref="C84:AL84" si="66">SUM(C72:C83)</f>
        <v>237240</v>
      </c>
      <c r="D84" s="82"/>
      <c r="E84" s="83">
        <f t="shared" si="66"/>
        <v>153460.53417004738</v>
      </c>
      <c r="F84" s="83">
        <f t="shared" si="66"/>
        <v>138780.03444644719</v>
      </c>
      <c r="G84" s="83">
        <f t="shared" si="66"/>
        <v>27670</v>
      </c>
      <c r="H84" s="83">
        <f t="shared" si="66"/>
        <v>153335.15224305706</v>
      </c>
      <c r="I84" s="83">
        <f t="shared" si="66"/>
        <v>0</v>
      </c>
      <c r="J84" s="83">
        <f>SUM(J72:J83)</f>
        <v>0</v>
      </c>
      <c r="K84" s="115">
        <f t="shared" si="66"/>
        <v>34798.659575261627</v>
      </c>
      <c r="L84" s="83">
        <f t="shared" si="66"/>
        <v>10477.462754069209</v>
      </c>
      <c r="M84" s="83">
        <f t="shared" si="66"/>
        <v>95639.443688604704</v>
      </c>
      <c r="N84" s="83">
        <f t="shared" si="66"/>
        <v>6190</v>
      </c>
      <c r="O84" s="83">
        <f t="shared" si="66"/>
        <v>0</v>
      </c>
      <c r="P84" s="83">
        <f t="shared" si="66"/>
        <v>108950</v>
      </c>
      <c r="Q84" s="83">
        <f t="shared" si="66"/>
        <v>2900</v>
      </c>
      <c r="R84" s="83">
        <f t="shared" si="66"/>
        <v>27145.623495329553</v>
      </c>
      <c r="S84" s="84">
        <f t="shared" si="66"/>
        <v>160124.58643040201</v>
      </c>
      <c r="T84" s="769">
        <f t="shared" si="66"/>
        <v>13454.107372027189</v>
      </c>
      <c r="U84" s="772">
        <f t="shared" si="66"/>
        <v>60585</v>
      </c>
      <c r="V84" s="530">
        <f t="shared" si="66"/>
        <v>0</v>
      </c>
      <c r="W84" s="85">
        <f t="shared" si="66"/>
        <v>564.44338391411134</v>
      </c>
      <c r="X84" s="85">
        <f t="shared" si="66"/>
        <v>891.02824676217654</v>
      </c>
      <c r="Y84" s="85">
        <f t="shared" si="66"/>
        <v>124.9136528064778</v>
      </c>
      <c r="Z84" s="85">
        <f t="shared" si="66"/>
        <v>1065.3903991051818</v>
      </c>
      <c r="AA84" s="85">
        <f t="shared" si="66"/>
        <v>4785.7718829846635</v>
      </c>
      <c r="AB84" s="85">
        <f t="shared" si="66"/>
        <v>589.22382515912113</v>
      </c>
      <c r="AC84" s="85">
        <f t="shared" si="66"/>
        <v>278.5973417069352</v>
      </c>
      <c r="AD84" s="85">
        <f t="shared" si="66"/>
        <v>1550.055406329165</v>
      </c>
      <c r="AE84" s="87">
        <f t="shared" si="66"/>
        <v>3604.6832332593563</v>
      </c>
      <c r="AF84" s="183">
        <f t="shared" si="66"/>
        <v>8016.8379873595086</v>
      </c>
      <c r="AG84" s="120">
        <f t="shared" si="66"/>
        <v>13605.163343832946</v>
      </c>
      <c r="AH84" s="419">
        <f t="shared" si="66"/>
        <v>5344.3713533171858</v>
      </c>
      <c r="AI84" s="183">
        <f t="shared" si="66"/>
        <v>179.25081081991189</v>
      </c>
      <c r="AJ84" s="530">
        <f t="shared" si="66"/>
        <v>0</v>
      </c>
      <c r="AK84" s="196">
        <f t="shared" si="66"/>
        <v>0</v>
      </c>
      <c r="AL84" s="598">
        <f t="shared" si="66"/>
        <v>0</v>
      </c>
      <c r="AM84" s="298">
        <f t="shared" si="38"/>
        <v>1230750.6041752459</v>
      </c>
      <c r="AN84" s="324">
        <f>SUM(AN72:AN83)</f>
        <v>622220</v>
      </c>
      <c r="AO84" s="266">
        <f>SUM(AO72:AO83)</f>
        <v>0</v>
      </c>
      <c r="AP84" s="454">
        <f t="shared" si="40"/>
        <v>66.420406314165518</v>
      </c>
      <c r="AQ84" s="200">
        <f t="shared" si="41"/>
        <v>622220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10" spans="2:10" ht="16.5" x14ac:dyDescent="0.25">
      <c r="B110" s="1074"/>
      <c r="C110" s="1074"/>
      <c r="D110" s="1074"/>
      <c r="E110" s="1074"/>
      <c r="F110" s="1074"/>
      <c r="G110" s="1074"/>
      <c r="H110" s="1074"/>
      <c r="I110" s="1074"/>
      <c r="J110" s="1074"/>
    </row>
    <row r="111" spans="2:10" ht="16.5" x14ac:dyDescent="0.25">
      <c r="B111" s="1073"/>
      <c r="C111" s="1073"/>
      <c r="D111" s="1073"/>
      <c r="E111" s="1073"/>
      <c r="F111" s="1073"/>
      <c r="G111" s="1073"/>
      <c r="H111" s="1073"/>
      <c r="I111" s="1073"/>
      <c r="J111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1:J111"/>
    <mergeCell ref="B67:AQ67"/>
    <mergeCell ref="B68:AQ68"/>
    <mergeCell ref="B110:J110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833537" r:id="rId4">
          <objectPr defaultSize="0" r:id="rId5">
            <anchor moveWithCells="1" sizeWithCells="1">
              <from>
                <xdr:col>1</xdr:col>
                <xdr:colOff>676275</xdr:colOff>
                <xdr:row>1</xdr:row>
                <xdr:rowOff>47625</xdr:rowOff>
              </from>
              <to>
                <xdr:col>2</xdr:col>
                <xdr:colOff>723900</xdr:colOff>
                <xdr:row>4</xdr:row>
                <xdr:rowOff>66675</xdr:rowOff>
              </to>
            </anchor>
          </objectPr>
        </oleObject>
      </mc:Choice>
      <mc:Fallback>
        <oleObject progId="Word.Document.8" shapeId="833537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R85"/>
  <sheetViews>
    <sheetView topLeftCell="K61" zoomScale="69" zoomScaleNormal="69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4.8554687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2.8554687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38" width="12.7109375" style="1" customWidth="1"/>
    <col min="39" max="39" width="16" style="1" bestFit="1" customWidth="1"/>
    <col min="40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269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154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27510</v>
      </c>
      <c r="D8" s="98"/>
      <c r="E8" s="98">
        <v>2450</v>
      </c>
      <c r="F8" s="98">
        <v>14360</v>
      </c>
      <c r="G8" s="98">
        <v>3160</v>
      </c>
      <c r="H8" s="98">
        <v>18870</v>
      </c>
      <c r="I8" s="326"/>
      <c r="J8" s="609"/>
      <c r="K8" s="326">
        <v>60</v>
      </c>
      <c r="L8" s="326"/>
      <c r="M8" s="98">
        <v>490</v>
      </c>
      <c r="N8" s="98">
        <v>790</v>
      </c>
      <c r="O8" s="326"/>
      <c r="P8" s="98">
        <v>15420</v>
      </c>
      <c r="Q8" s="98"/>
      <c r="R8" s="98">
        <f>SUM(AF8:AI8)</f>
        <v>520</v>
      </c>
      <c r="S8" s="296">
        <v>1410</v>
      </c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>
        <v>520</v>
      </c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85040</v>
      </c>
      <c r="AN8" s="299">
        <v>15030</v>
      </c>
      <c r="AO8" s="281">
        <v>0</v>
      </c>
      <c r="AP8" s="14">
        <f t="shared" ref="AP8:AP20" si="1">(AM8*100)/(AM8+AQ8)</f>
        <v>84.98051364045169</v>
      </c>
      <c r="AQ8" s="550">
        <f t="shared" ref="AQ8:AQ20" si="2">AN8+AO8</f>
        <v>15030</v>
      </c>
    </row>
    <row r="9" spans="2:43" ht="26.25" customHeight="1" x14ac:dyDescent="0.2">
      <c r="B9" s="151" t="s">
        <v>42</v>
      </c>
      <c r="C9" s="18">
        <v>24740</v>
      </c>
      <c r="D9" s="18"/>
      <c r="E9" s="18">
        <v>1710</v>
      </c>
      <c r="F9" s="18">
        <v>11260</v>
      </c>
      <c r="G9" s="18">
        <v>4780</v>
      </c>
      <c r="H9" s="18">
        <v>14420</v>
      </c>
      <c r="I9" s="277"/>
      <c r="J9" s="609"/>
      <c r="K9" s="277">
        <v>680</v>
      </c>
      <c r="L9" s="277"/>
      <c r="M9" s="98">
        <v>1350</v>
      </c>
      <c r="N9" s="18">
        <v>610</v>
      </c>
      <c r="O9" s="277"/>
      <c r="P9" s="18">
        <v>15580</v>
      </c>
      <c r="Q9" s="18"/>
      <c r="R9" s="18">
        <f t="shared" ref="R9:R19" si="3">SUM(AF9:AI9)</f>
        <v>370</v>
      </c>
      <c r="S9" s="20">
        <v>1400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>
        <v>370</v>
      </c>
      <c r="AH9" s="498"/>
      <c r="AI9" s="522"/>
      <c r="AJ9" s="77"/>
      <c r="AK9" s="78"/>
      <c r="AL9" s="188"/>
      <c r="AM9" s="22">
        <f t="shared" si="0"/>
        <v>76900</v>
      </c>
      <c r="AN9" s="101">
        <v>18760</v>
      </c>
      <c r="AO9" s="24">
        <v>0</v>
      </c>
      <c r="AP9" s="25">
        <f t="shared" si="1"/>
        <v>80.388877273677608</v>
      </c>
      <c r="AQ9" s="301">
        <f t="shared" si="2"/>
        <v>18760</v>
      </c>
    </row>
    <row r="10" spans="2:43" ht="26.25" customHeight="1" x14ac:dyDescent="0.2">
      <c r="B10" s="152" t="s">
        <v>43</v>
      </c>
      <c r="C10" s="18">
        <v>33540</v>
      </c>
      <c r="D10" s="18"/>
      <c r="E10" s="18">
        <v>7560</v>
      </c>
      <c r="F10" s="18">
        <v>12000</v>
      </c>
      <c r="G10" s="18">
        <v>5420</v>
      </c>
      <c r="H10" s="18">
        <v>19680</v>
      </c>
      <c r="I10" s="19"/>
      <c r="J10" s="609"/>
      <c r="K10" s="277">
        <v>0</v>
      </c>
      <c r="L10" s="277"/>
      <c r="M10" s="98">
        <v>680</v>
      </c>
      <c r="N10" s="18">
        <v>620</v>
      </c>
      <c r="O10" s="277"/>
      <c r="P10" s="18">
        <v>16000</v>
      </c>
      <c r="Q10" s="18"/>
      <c r="R10" s="18">
        <f t="shared" si="3"/>
        <v>520</v>
      </c>
      <c r="S10" s="20">
        <v>1760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520</v>
      </c>
      <c r="AH10" s="498"/>
      <c r="AI10" s="522"/>
      <c r="AJ10" s="181"/>
      <c r="AK10" s="110"/>
      <c r="AL10" s="189"/>
      <c r="AM10" s="22">
        <f t="shared" si="0"/>
        <v>97780</v>
      </c>
      <c r="AN10" s="101">
        <v>24190</v>
      </c>
      <c r="AO10" s="24">
        <v>0</v>
      </c>
      <c r="AP10" s="25">
        <f t="shared" si="1"/>
        <v>80.167254242846596</v>
      </c>
      <c r="AQ10" s="301">
        <f t="shared" si="2"/>
        <v>24190</v>
      </c>
    </row>
    <row r="11" spans="2:43" ht="26.25" customHeight="1" x14ac:dyDescent="0.2">
      <c r="B11" s="152" t="s">
        <v>44</v>
      </c>
      <c r="C11" s="18">
        <v>28520</v>
      </c>
      <c r="D11" s="18"/>
      <c r="E11" s="18">
        <v>10400</v>
      </c>
      <c r="F11" s="18">
        <v>7060</v>
      </c>
      <c r="G11" s="18">
        <v>3600</v>
      </c>
      <c r="H11" s="18">
        <v>7640</v>
      </c>
      <c r="I11" s="19"/>
      <c r="J11" s="609"/>
      <c r="K11" s="277">
        <v>170</v>
      </c>
      <c r="L11" s="277"/>
      <c r="M11" s="98">
        <v>100</v>
      </c>
      <c r="N11" s="18">
        <v>740</v>
      </c>
      <c r="O11" s="277"/>
      <c r="P11" s="18">
        <v>14360</v>
      </c>
      <c r="Q11" s="18"/>
      <c r="R11" s="18">
        <f t="shared" si="3"/>
        <v>210</v>
      </c>
      <c r="S11" s="462">
        <v>760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210</v>
      </c>
      <c r="AH11" s="498"/>
      <c r="AI11" s="522"/>
      <c r="AJ11" s="181"/>
      <c r="AK11" s="110"/>
      <c r="AL11" s="189"/>
      <c r="AM11" s="22">
        <f t="shared" si="0"/>
        <v>73560</v>
      </c>
      <c r="AN11" s="102">
        <v>19210</v>
      </c>
      <c r="AO11" s="24">
        <v>0</v>
      </c>
      <c r="AP11" s="25">
        <f t="shared" si="1"/>
        <v>79.292874851783978</v>
      </c>
      <c r="AQ11" s="301">
        <f t="shared" si="2"/>
        <v>19210</v>
      </c>
    </row>
    <row r="12" spans="2:43" ht="26.25" customHeight="1" x14ac:dyDescent="0.2">
      <c r="B12" s="153" t="s">
        <v>45</v>
      </c>
      <c r="C12" s="334">
        <v>27550</v>
      </c>
      <c r="D12" s="18"/>
      <c r="E12" s="334">
        <v>12820</v>
      </c>
      <c r="F12" s="334">
        <v>16540</v>
      </c>
      <c r="G12" s="18">
        <v>3700</v>
      </c>
      <c r="H12" s="18">
        <v>21040</v>
      </c>
      <c r="I12" s="277"/>
      <c r="J12" s="609"/>
      <c r="K12" s="612">
        <v>160</v>
      </c>
      <c r="L12" s="612"/>
      <c r="M12" s="98">
        <v>450</v>
      </c>
      <c r="N12" s="334">
        <v>790</v>
      </c>
      <c r="O12" s="612"/>
      <c r="P12" s="18">
        <v>21500</v>
      </c>
      <c r="Q12" s="18"/>
      <c r="R12" s="18">
        <f t="shared" si="3"/>
        <v>170</v>
      </c>
      <c r="S12" s="20">
        <v>500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170</v>
      </c>
      <c r="AH12" s="498"/>
      <c r="AI12" s="522"/>
      <c r="AJ12" s="77"/>
      <c r="AK12" s="78"/>
      <c r="AL12" s="188"/>
      <c r="AM12" s="22">
        <f t="shared" si="0"/>
        <v>105220</v>
      </c>
      <c r="AN12" s="102">
        <v>25490</v>
      </c>
      <c r="AO12" s="24">
        <v>0</v>
      </c>
      <c r="AP12" s="25">
        <f t="shared" si="1"/>
        <v>80.498814168770565</v>
      </c>
      <c r="AQ12" s="301">
        <f t="shared" si="2"/>
        <v>25490</v>
      </c>
    </row>
    <row r="13" spans="2:43" ht="26.25" customHeight="1" x14ac:dyDescent="0.2">
      <c r="B13" s="151" t="s">
        <v>46</v>
      </c>
      <c r="C13" s="18">
        <v>34750</v>
      </c>
      <c r="D13" s="18"/>
      <c r="E13" s="18">
        <v>17570</v>
      </c>
      <c r="F13" s="18">
        <v>8080</v>
      </c>
      <c r="G13" s="18">
        <v>3960</v>
      </c>
      <c r="H13" s="18">
        <v>9510</v>
      </c>
      <c r="I13" s="277"/>
      <c r="J13" s="610"/>
      <c r="K13" s="277">
        <v>80</v>
      </c>
      <c r="L13" s="277"/>
      <c r="M13" s="18">
        <v>370</v>
      </c>
      <c r="N13" s="18">
        <v>1390</v>
      </c>
      <c r="O13" s="277"/>
      <c r="P13" s="18">
        <v>14540</v>
      </c>
      <c r="Q13" s="18"/>
      <c r="R13" s="18">
        <f t="shared" si="3"/>
        <v>150</v>
      </c>
      <c r="S13" s="462">
        <v>640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150</v>
      </c>
      <c r="AH13" s="498"/>
      <c r="AI13" s="522"/>
      <c r="AJ13" s="77"/>
      <c r="AK13" s="78"/>
      <c r="AL13" s="188"/>
      <c r="AM13" s="22">
        <f t="shared" si="0"/>
        <v>91040</v>
      </c>
      <c r="AN13" s="103">
        <v>20300</v>
      </c>
      <c r="AO13" s="31">
        <v>0</v>
      </c>
      <c r="AP13" s="32">
        <f t="shared" si="1"/>
        <v>81.767558828812639</v>
      </c>
      <c r="AQ13" s="620">
        <f t="shared" si="2"/>
        <v>20300</v>
      </c>
    </row>
    <row r="14" spans="2:43" ht="26.25" customHeight="1" x14ac:dyDescent="0.2">
      <c r="B14" s="152" t="s">
        <v>47</v>
      </c>
      <c r="C14" s="18">
        <v>27480</v>
      </c>
      <c r="D14" s="18"/>
      <c r="E14" s="18">
        <v>16350</v>
      </c>
      <c r="F14" s="18">
        <v>11660</v>
      </c>
      <c r="G14" s="18">
        <v>2320</v>
      </c>
      <c r="H14" s="18">
        <v>15690</v>
      </c>
      <c r="I14" s="277"/>
      <c r="J14" s="610"/>
      <c r="K14" s="277">
        <v>160</v>
      </c>
      <c r="L14" s="277"/>
      <c r="M14" s="18">
        <v>920</v>
      </c>
      <c r="N14" s="18">
        <v>950</v>
      </c>
      <c r="O14" s="277"/>
      <c r="P14" s="18">
        <v>12320</v>
      </c>
      <c r="Q14" s="18"/>
      <c r="R14" s="18">
        <f t="shared" si="3"/>
        <v>230</v>
      </c>
      <c r="S14" s="20">
        <v>1540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230</v>
      </c>
      <c r="AH14" s="498"/>
      <c r="AI14" s="522"/>
      <c r="AJ14" s="77"/>
      <c r="AK14" s="78"/>
      <c r="AL14" s="188"/>
      <c r="AM14" s="22">
        <f t="shared" si="0"/>
        <v>89620</v>
      </c>
      <c r="AN14" s="23">
        <v>16220</v>
      </c>
      <c r="AO14" s="24">
        <v>0</v>
      </c>
      <c r="AP14" s="25">
        <f t="shared" si="1"/>
        <v>84.674981103552525</v>
      </c>
      <c r="AQ14" s="301">
        <f t="shared" si="2"/>
        <v>16220</v>
      </c>
    </row>
    <row r="15" spans="2:43" ht="26.25" customHeight="1" x14ac:dyDescent="0.2">
      <c r="B15" s="151" t="s">
        <v>48</v>
      </c>
      <c r="C15" s="18">
        <v>25180</v>
      </c>
      <c r="D15" s="18"/>
      <c r="E15" s="18">
        <v>5710</v>
      </c>
      <c r="F15" s="18">
        <v>10700</v>
      </c>
      <c r="G15" s="18">
        <v>3320</v>
      </c>
      <c r="H15" s="18">
        <v>13610</v>
      </c>
      <c r="I15" s="277"/>
      <c r="J15" s="610"/>
      <c r="K15" s="277">
        <v>350</v>
      </c>
      <c r="L15" s="608"/>
      <c r="M15" s="18">
        <v>640</v>
      </c>
      <c r="N15" s="18">
        <v>470</v>
      </c>
      <c r="O15" s="608"/>
      <c r="P15" s="18">
        <v>10020</v>
      </c>
      <c r="Q15" s="18"/>
      <c r="R15" s="18">
        <f t="shared" si="3"/>
        <v>570</v>
      </c>
      <c r="S15" s="20">
        <v>1960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570</v>
      </c>
      <c r="AH15" s="498"/>
      <c r="AI15" s="522"/>
      <c r="AJ15" s="77"/>
      <c r="AK15" s="78"/>
      <c r="AL15" s="188"/>
      <c r="AM15" s="22">
        <f t="shared" si="0"/>
        <v>72530</v>
      </c>
      <c r="AN15" s="23">
        <v>21910</v>
      </c>
      <c r="AO15" s="24">
        <v>0</v>
      </c>
      <c r="AP15" s="25">
        <f t="shared" si="1"/>
        <v>76.800084709868699</v>
      </c>
      <c r="AQ15" s="301">
        <f t="shared" si="2"/>
        <v>21910</v>
      </c>
    </row>
    <row r="16" spans="2:43" ht="26.25" customHeight="1" x14ac:dyDescent="0.2">
      <c r="B16" s="152" t="s">
        <v>49</v>
      </c>
      <c r="C16" s="18">
        <v>22040</v>
      </c>
      <c r="D16" s="18"/>
      <c r="E16" s="18">
        <v>8770</v>
      </c>
      <c r="F16" s="18">
        <v>5520</v>
      </c>
      <c r="G16" s="18">
        <v>12480</v>
      </c>
      <c r="H16" s="18">
        <v>9270</v>
      </c>
      <c r="I16" s="277"/>
      <c r="J16" s="610"/>
      <c r="K16" s="277">
        <v>250</v>
      </c>
      <c r="L16" s="608"/>
      <c r="M16" s="18">
        <v>910</v>
      </c>
      <c r="N16" s="18">
        <v>1340</v>
      </c>
      <c r="O16" s="608"/>
      <c r="P16" s="18">
        <v>17880</v>
      </c>
      <c r="Q16" s="18"/>
      <c r="R16" s="18">
        <f t="shared" si="3"/>
        <v>1460</v>
      </c>
      <c r="S16" s="20">
        <v>2260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1460</v>
      </c>
      <c r="AH16" s="498"/>
      <c r="AI16" s="522"/>
      <c r="AJ16" s="77"/>
      <c r="AK16" s="78"/>
      <c r="AL16" s="188"/>
      <c r="AM16" s="22">
        <f t="shared" si="0"/>
        <v>82180</v>
      </c>
      <c r="AN16" s="23">
        <v>21070</v>
      </c>
      <c r="AO16" s="24">
        <v>0</v>
      </c>
      <c r="AP16" s="25">
        <f t="shared" si="1"/>
        <v>79.593220338983045</v>
      </c>
      <c r="AQ16" s="301">
        <f t="shared" si="2"/>
        <v>21070</v>
      </c>
    </row>
    <row r="17" spans="2:43" ht="26.25" customHeight="1" x14ac:dyDescent="0.2">
      <c r="B17" s="152" t="s">
        <v>50</v>
      </c>
      <c r="C17" s="18">
        <v>27170</v>
      </c>
      <c r="D17" s="18"/>
      <c r="E17" s="18">
        <v>12440</v>
      </c>
      <c r="F17" s="18">
        <v>9360</v>
      </c>
      <c r="G17" s="18">
        <v>6720</v>
      </c>
      <c r="H17" s="18">
        <v>19570</v>
      </c>
      <c r="I17" s="277"/>
      <c r="J17" s="610"/>
      <c r="K17" s="277">
        <v>60</v>
      </c>
      <c r="L17" s="608"/>
      <c r="M17" s="18">
        <v>940</v>
      </c>
      <c r="N17" s="18">
        <v>1070</v>
      </c>
      <c r="O17" s="608"/>
      <c r="P17" s="18">
        <v>20560</v>
      </c>
      <c r="Q17" s="18"/>
      <c r="R17" s="18">
        <f t="shared" si="3"/>
        <v>180</v>
      </c>
      <c r="S17" s="20">
        <v>2175</v>
      </c>
      <c r="T17" s="777">
        <f t="shared" si="4"/>
        <v>46</v>
      </c>
      <c r="U17" s="786"/>
      <c r="V17" s="297"/>
      <c r="W17" s="76"/>
      <c r="X17" s="76">
        <v>46</v>
      </c>
      <c r="Y17" s="76"/>
      <c r="Z17" s="76"/>
      <c r="AA17" s="76"/>
      <c r="AB17" s="76"/>
      <c r="AC17" s="76"/>
      <c r="AD17" s="76"/>
      <c r="AE17" s="511"/>
      <c r="AF17" s="521"/>
      <c r="AG17" s="498">
        <v>180</v>
      </c>
      <c r="AH17" s="498"/>
      <c r="AI17" s="522"/>
      <c r="AJ17" s="77"/>
      <c r="AK17" s="78"/>
      <c r="AL17" s="188"/>
      <c r="AM17" s="22">
        <f t="shared" si="0"/>
        <v>100291</v>
      </c>
      <c r="AN17" s="23">
        <v>21770</v>
      </c>
      <c r="AO17" s="24">
        <v>0</v>
      </c>
      <c r="AP17" s="25">
        <f t="shared" si="1"/>
        <v>82.164655377229423</v>
      </c>
      <c r="AQ17" s="301">
        <f t="shared" si="2"/>
        <v>21770</v>
      </c>
    </row>
    <row r="18" spans="2:43" ht="26.25" customHeight="1" x14ac:dyDescent="0.2">
      <c r="B18" s="151" t="s">
        <v>51</v>
      </c>
      <c r="C18" s="18">
        <v>25640</v>
      </c>
      <c r="D18" s="18"/>
      <c r="E18" s="18">
        <v>5530</v>
      </c>
      <c r="F18" s="18">
        <v>8260</v>
      </c>
      <c r="G18" s="18">
        <v>2280</v>
      </c>
      <c r="H18" s="18">
        <v>8580</v>
      </c>
      <c r="I18" s="277"/>
      <c r="J18" s="610"/>
      <c r="K18" s="277">
        <v>230</v>
      </c>
      <c r="L18" s="608"/>
      <c r="M18" s="18">
        <v>1400</v>
      </c>
      <c r="N18" s="18">
        <v>940</v>
      </c>
      <c r="O18" s="608"/>
      <c r="P18" s="18">
        <v>17400</v>
      </c>
      <c r="Q18" s="18">
        <v>0</v>
      </c>
      <c r="R18" s="18">
        <f t="shared" si="3"/>
        <v>710</v>
      </c>
      <c r="S18" s="20">
        <v>3410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710</v>
      </c>
      <c r="AH18" s="498"/>
      <c r="AI18" s="522"/>
      <c r="AJ18" s="480"/>
      <c r="AK18" s="99"/>
      <c r="AL18" s="204"/>
      <c r="AM18" s="22">
        <f t="shared" si="0"/>
        <v>74380</v>
      </c>
      <c r="AN18" s="23">
        <v>25510</v>
      </c>
      <c r="AO18" s="24">
        <v>0</v>
      </c>
      <c r="AP18" s="25">
        <f t="shared" si="1"/>
        <v>74.461908098908793</v>
      </c>
      <c r="AQ18" s="301">
        <f t="shared" si="2"/>
        <v>25510</v>
      </c>
    </row>
    <row r="19" spans="2:43" ht="26.25" customHeight="1" thickBot="1" x14ac:dyDescent="0.25">
      <c r="B19" s="153" t="s">
        <v>52</v>
      </c>
      <c r="C19" s="79">
        <v>29330</v>
      </c>
      <c r="D19" s="79"/>
      <c r="E19" s="79">
        <v>2780</v>
      </c>
      <c r="F19" s="79">
        <v>5580</v>
      </c>
      <c r="G19" s="79">
        <v>3960</v>
      </c>
      <c r="H19" s="79">
        <v>11130</v>
      </c>
      <c r="I19" s="327"/>
      <c r="J19" s="611"/>
      <c r="K19" s="327">
        <v>80</v>
      </c>
      <c r="L19" s="327"/>
      <c r="M19" s="79">
        <v>130</v>
      </c>
      <c r="N19" s="79">
        <v>520</v>
      </c>
      <c r="O19" s="327"/>
      <c r="P19" s="79">
        <v>26960</v>
      </c>
      <c r="Q19" s="79"/>
      <c r="R19" s="79">
        <f t="shared" si="3"/>
        <v>740</v>
      </c>
      <c r="S19" s="80">
        <v>2070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740</v>
      </c>
      <c r="AH19" s="499"/>
      <c r="AI19" s="552"/>
      <c r="AJ19" s="481"/>
      <c r="AK19" s="192"/>
      <c r="AL19" s="187"/>
      <c r="AM19" s="460">
        <f t="shared" si="0"/>
        <v>83280</v>
      </c>
      <c r="AN19" s="193">
        <v>25560</v>
      </c>
      <c r="AO19" s="194">
        <v>0</v>
      </c>
      <c r="AP19" s="33">
        <f t="shared" si="1"/>
        <v>76.515986769570006</v>
      </c>
      <c r="AQ19" s="323">
        <f t="shared" si="2"/>
        <v>25560</v>
      </c>
    </row>
    <row r="20" spans="2:43" ht="26.25" customHeight="1" thickBot="1" x14ac:dyDescent="0.25">
      <c r="B20" s="179" t="s">
        <v>53</v>
      </c>
      <c r="C20" s="82">
        <f t="shared" ref="C20:AO20" si="5">SUM(C8:C19)</f>
        <v>333450</v>
      </c>
      <c r="D20" s="82"/>
      <c r="E20" s="83">
        <f t="shared" si="5"/>
        <v>104090</v>
      </c>
      <c r="F20" s="83">
        <f t="shared" si="5"/>
        <v>120380</v>
      </c>
      <c r="G20" s="83">
        <f t="shared" si="5"/>
        <v>55700</v>
      </c>
      <c r="H20" s="83">
        <f t="shared" si="5"/>
        <v>169010</v>
      </c>
      <c r="I20" s="195">
        <f t="shared" si="5"/>
        <v>0</v>
      </c>
      <c r="J20" s="83">
        <f t="shared" si="5"/>
        <v>0</v>
      </c>
      <c r="K20" s="328">
        <f t="shared" si="5"/>
        <v>2280</v>
      </c>
      <c r="L20" s="328">
        <f t="shared" si="5"/>
        <v>0</v>
      </c>
      <c r="M20" s="83">
        <f t="shared" si="5"/>
        <v>8380</v>
      </c>
      <c r="N20" s="83">
        <f t="shared" si="5"/>
        <v>10230</v>
      </c>
      <c r="O20" s="328">
        <f t="shared" si="5"/>
        <v>0</v>
      </c>
      <c r="P20" s="83">
        <f t="shared" si="5"/>
        <v>202540</v>
      </c>
      <c r="Q20" s="83">
        <f t="shared" si="5"/>
        <v>0</v>
      </c>
      <c r="R20" s="83">
        <f t="shared" si="5"/>
        <v>5830</v>
      </c>
      <c r="S20" s="84">
        <f t="shared" si="5"/>
        <v>19885</v>
      </c>
      <c r="T20" s="791">
        <f t="shared" si="5"/>
        <v>46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46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5830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1031821</v>
      </c>
      <c r="AN20" s="198">
        <f t="shared" si="5"/>
        <v>255020</v>
      </c>
      <c r="AO20" s="199">
        <f t="shared" si="5"/>
        <v>0</v>
      </c>
      <c r="AP20" s="37">
        <f t="shared" si="1"/>
        <v>80.182477866340903</v>
      </c>
      <c r="AQ20" s="200">
        <f t="shared" si="2"/>
        <v>255020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SAN FRANCESCO AL CAMPO.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154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Foglio2!D31</f>
        <v>0</v>
      </c>
      <c r="D29" s="340"/>
      <c r="E29" s="215">
        <f>Foglio2!E31</f>
        <v>7008.8175899624357</v>
      </c>
      <c r="F29" s="215">
        <f>Foglio2!F31</f>
        <v>1630.6466228024628</v>
      </c>
      <c r="G29" s="329">
        <f>Foglio2!G31</f>
        <v>0</v>
      </c>
      <c r="H29" s="329">
        <f>Foglio2!H31</f>
        <v>686.08174820524846</v>
      </c>
      <c r="I29" s="329">
        <f>Foglio2!I31</f>
        <v>0</v>
      </c>
      <c r="J29" s="277">
        <f>Foglio2!J31</f>
        <v>0</v>
      </c>
      <c r="K29" s="215">
        <f>Foglio2!K31</f>
        <v>973.13558116156673</v>
      </c>
      <c r="L29" s="215">
        <f>Foglio2!L31</f>
        <v>896.85083265809453</v>
      </c>
      <c r="M29" s="215">
        <f>Foglio2!M31</f>
        <v>8084.6922775574285</v>
      </c>
      <c r="N29" s="215">
        <f>Foglio2!N31</f>
        <v>0</v>
      </c>
      <c r="O29" s="215">
        <f>Foglio2!O31</f>
        <v>0</v>
      </c>
      <c r="P29" s="329">
        <f>Foglio2!P31</f>
        <v>0</v>
      </c>
      <c r="Q29" s="329">
        <f>Foglio2!Q31</f>
        <v>0</v>
      </c>
      <c r="R29" s="215">
        <f t="shared" ref="R29:R34" si="6">SUM(AF29:AI29)</f>
        <v>2196.0724494308138</v>
      </c>
      <c r="S29" s="619">
        <f>Foglio2!T31</f>
        <v>13431.589383760935</v>
      </c>
      <c r="T29" s="842">
        <f t="shared" ref="T29:T34" si="7">SUM(V29:AE29)</f>
        <v>1147.9652178957531</v>
      </c>
      <c r="U29" s="437">
        <f>Foglio2!V31</f>
        <v>6053.75</v>
      </c>
      <c r="V29" s="844">
        <f>Foglio2!W31</f>
        <v>0</v>
      </c>
      <c r="W29" s="489">
        <f>Foglio2!X31</f>
        <v>48.315277346618899</v>
      </c>
      <c r="X29" s="489">
        <f>Foglio2!Y31</f>
        <v>76.27031885369199</v>
      </c>
      <c r="Y29" s="489">
        <f>Foglio2!Z31</f>
        <v>10.692370486962053</v>
      </c>
      <c r="Z29" s="489">
        <f>Foglio2!AA31</f>
        <v>91.195386609446928</v>
      </c>
      <c r="AA29" s="489">
        <f>Foglio2!AB31</f>
        <v>409.65294737025238</v>
      </c>
      <c r="AB29" s="489">
        <f>Foglio2!AC31</f>
        <v>50.436435864275346</v>
      </c>
      <c r="AC29" s="489">
        <f>Foglio2!AD31</f>
        <v>23.847401203039968</v>
      </c>
      <c r="AD29" s="489">
        <f>Foglio2!AE31</f>
        <v>129.00106903298345</v>
      </c>
      <c r="AE29" s="845">
        <f>Foglio2!AF31</f>
        <v>308.5540111284821</v>
      </c>
      <c r="AF29" s="434">
        <f>Foglio2!AG31</f>
        <v>686.22604470304816</v>
      </c>
      <c r="AG29" s="215">
        <f>Foglio2!AH31</f>
        <v>1037.0348802705591</v>
      </c>
      <c r="AH29" s="215">
        <f>Foglio2!AI31</f>
        <v>457.46799685783208</v>
      </c>
      <c r="AI29" s="619">
        <f>Foglio2!AJ31</f>
        <v>15.343527599374243</v>
      </c>
      <c r="AJ29" s="606"/>
      <c r="AK29" s="753"/>
      <c r="AL29" s="847"/>
      <c r="AM29" s="55">
        <f t="shared" ref="AM29:AM41" si="8">SUM(C29:S29)+T29+U29+AJ29+AK29+AL29</f>
        <v>42109.601703434739</v>
      </c>
      <c r="AN29" s="222">
        <v>0</v>
      </c>
      <c r="AO29" s="223">
        <v>0</v>
      </c>
      <c r="AP29" s="58">
        <f t="shared" ref="AP29:AP41" si="9">(AM29*100)/(AM29+AQ29)</f>
        <v>99.999999999999986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7008.8175899624357</v>
      </c>
      <c r="F30" s="434">
        <f t="shared" si="12"/>
        <v>1630.6466228024628</v>
      </c>
      <c r="G30" s="340">
        <f t="shared" si="12"/>
        <v>0</v>
      </c>
      <c r="H30" s="340">
        <f t="shared" si="12"/>
        <v>686.08174820524846</v>
      </c>
      <c r="I30" s="340">
        <f t="shared" si="12"/>
        <v>0</v>
      </c>
      <c r="J30" s="19">
        <f t="shared" si="12"/>
        <v>0</v>
      </c>
      <c r="K30" s="434">
        <f t="shared" si="12"/>
        <v>973.13558116156673</v>
      </c>
      <c r="L30" s="434">
        <f t="shared" si="12"/>
        <v>896.85083265809453</v>
      </c>
      <c r="M30" s="434">
        <f t="shared" si="12"/>
        <v>8084.6922775574285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2196.0724494308138</v>
      </c>
      <c r="S30" s="437">
        <f t="shared" ref="S30:S35" si="13">S29</f>
        <v>13431.589383760935</v>
      </c>
      <c r="T30" s="842">
        <f t="shared" si="7"/>
        <v>1147.9652178957531</v>
      </c>
      <c r="U30" s="437">
        <f t="shared" ref="U30:AI32" si="14">U29</f>
        <v>6053.75</v>
      </c>
      <c r="V30" s="844">
        <f t="shared" si="14"/>
        <v>0</v>
      </c>
      <c r="W30" s="433">
        <f t="shared" si="14"/>
        <v>48.315277346618899</v>
      </c>
      <c r="X30" s="433">
        <f t="shared" si="14"/>
        <v>76.27031885369199</v>
      </c>
      <c r="Y30" s="433">
        <f t="shared" si="14"/>
        <v>10.692370486962053</v>
      </c>
      <c r="Z30" s="433">
        <f t="shared" si="14"/>
        <v>91.195386609446928</v>
      </c>
      <c r="AA30" s="433">
        <f t="shared" si="14"/>
        <v>409.65294737025238</v>
      </c>
      <c r="AB30" s="433">
        <f t="shared" si="14"/>
        <v>50.436435864275346</v>
      </c>
      <c r="AC30" s="433">
        <f t="shared" si="14"/>
        <v>23.847401203039968</v>
      </c>
      <c r="AD30" s="433">
        <f t="shared" si="14"/>
        <v>129.00106903298345</v>
      </c>
      <c r="AE30" s="846">
        <f t="shared" si="14"/>
        <v>308.5540111284821</v>
      </c>
      <c r="AF30" s="434">
        <f t="shared" si="14"/>
        <v>686.22604470304816</v>
      </c>
      <c r="AG30" s="434">
        <f t="shared" si="14"/>
        <v>1037.0348802705591</v>
      </c>
      <c r="AH30" s="434">
        <f t="shared" si="14"/>
        <v>457.46799685783208</v>
      </c>
      <c r="AI30" s="437">
        <f t="shared" si="14"/>
        <v>15.343527599374243</v>
      </c>
      <c r="AJ30" s="606"/>
      <c r="AK30" s="753"/>
      <c r="AL30" s="847"/>
      <c r="AM30" s="55">
        <f t="shared" si="8"/>
        <v>42109.601703434739</v>
      </c>
      <c r="AN30" s="56"/>
      <c r="AO30" s="57"/>
      <c r="AP30" s="58">
        <f t="shared" si="9"/>
        <v>99.999999999999986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7008.8175899624357</v>
      </c>
      <c r="F31" s="434">
        <f t="shared" si="12"/>
        <v>1630.6466228024628</v>
      </c>
      <c r="G31" s="340">
        <f t="shared" si="12"/>
        <v>0</v>
      </c>
      <c r="H31" s="340">
        <f t="shared" si="12"/>
        <v>686.08174820524846</v>
      </c>
      <c r="I31" s="340">
        <f t="shared" si="12"/>
        <v>0</v>
      </c>
      <c r="J31" s="19">
        <f t="shared" si="12"/>
        <v>0</v>
      </c>
      <c r="K31" s="434">
        <f t="shared" si="12"/>
        <v>973.13558116156673</v>
      </c>
      <c r="L31" s="434">
        <f t="shared" si="12"/>
        <v>896.85083265809453</v>
      </c>
      <c r="M31" s="434">
        <f t="shared" si="12"/>
        <v>8084.6922775574285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2196.0724494308138</v>
      </c>
      <c r="S31" s="437">
        <f t="shared" si="13"/>
        <v>13431.589383760935</v>
      </c>
      <c r="T31" s="842">
        <f t="shared" si="7"/>
        <v>1147.9652178957531</v>
      </c>
      <c r="U31" s="437">
        <f t="shared" si="14"/>
        <v>6053.75</v>
      </c>
      <c r="V31" s="844">
        <f t="shared" si="14"/>
        <v>0</v>
      </c>
      <c r="W31" s="433">
        <f t="shared" si="14"/>
        <v>48.315277346618899</v>
      </c>
      <c r="X31" s="433">
        <f t="shared" si="14"/>
        <v>76.27031885369199</v>
      </c>
      <c r="Y31" s="433">
        <f t="shared" si="14"/>
        <v>10.692370486962053</v>
      </c>
      <c r="Z31" s="433">
        <f t="shared" si="14"/>
        <v>91.195386609446928</v>
      </c>
      <c r="AA31" s="433">
        <f t="shared" si="14"/>
        <v>409.65294737025238</v>
      </c>
      <c r="AB31" s="433">
        <f t="shared" si="14"/>
        <v>50.436435864275346</v>
      </c>
      <c r="AC31" s="433">
        <f t="shared" si="14"/>
        <v>23.847401203039968</v>
      </c>
      <c r="AD31" s="433">
        <f t="shared" si="14"/>
        <v>129.00106903298345</v>
      </c>
      <c r="AE31" s="846">
        <f t="shared" si="14"/>
        <v>308.5540111284821</v>
      </c>
      <c r="AF31" s="434">
        <f t="shared" si="14"/>
        <v>686.22604470304816</v>
      </c>
      <c r="AG31" s="434">
        <f t="shared" si="14"/>
        <v>1037.0348802705591</v>
      </c>
      <c r="AH31" s="434">
        <f t="shared" si="14"/>
        <v>457.46799685783208</v>
      </c>
      <c r="AI31" s="437">
        <f t="shared" si="14"/>
        <v>15.343527599374243</v>
      </c>
      <c r="AJ31" s="606"/>
      <c r="AK31" s="753"/>
      <c r="AL31" s="847"/>
      <c r="AM31" s="55">
        <f t="shared" si="8"/>
        <v>42109.601703434739</v>
      </c>
      <c r="AN31" s="56"/>
      <c r="AO31" s="57"/>
      <c r="AP31" s="58">
        <f t="shared" si="9"/>
        <v>99.999999999999986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7008.8175899624357</v>
      </c>
      <c r="F32" s="434">
        <f t="shared" si="12"/>
        <v>1630.6466228024628</v>
      </c>
      <c r="G32" s="340">
        <f t="shared" si="12"/>
        <v>0</v>
      </c>
      <c r="H32" s="340">
        <f t="shared" si="12"/>
        <v>686.08174820524846</v>
      </c>
      <c r="I32" s="340">
        <f t="shared" si="12"/>
        <v>0</v>
      </c>
      <c r="J32" s="19">
        <f t="shared" si="12"/>
        <v>0</v>
      </c>
      <c r="K32" s="434">
        <f t="shared" si="12"/>
        <v>973.13558116156673</v>
      </c>
      <c r="L32" s="434">
        <f t="shared" si="12"/>
        <v>896.85083265809453</v>
      </c>
      <c r="M32" s="434">
        <f t="shared" si="12"/>
        <v>8084.6922775574285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2196.0724494308138</v>
      </c>
      <c r="S32" s="437">
        <f t="shared" si="13"/>
        <v>13431.589383760935</v>
      </c>
      <c r="T32" s="842">
        <f t="shared" si="7"/>
        <v>1147.9652178957531</v>
      </c>
      <c r="U32" s="437">
        <f t="shared" si="14"/>
        <v>6053.75</v>
      </c>
      <c r="V32" s="844">
        <f t="shared" si="14"/>
        <v>0</v>
      </c>
      <c r="W32" s="433">
        <f t="shared" si="14"/>
        <v>48.315277346618899</v>
      </c>
      <c r="X32" s="433">
        <f t="shared" si="14"/>
        <v>76.27031885369199</v>
      </c>
      <c r="Y32" s="433">
        <f t="shared" si="14"/>
        <v>10.692370486962053</v>
      </c>
      <c r="Z32" s="433">
        <f t="shared" si="14"/>
        <v>91.195386609446928</v>
      </c>
      <c r="AA32" s="433">
        <f t="shared" si="14"/>
        <v>409.65294737025238</v>
      </c>
      <c r="AB32" s="433">
        <f t="shared" si="14"/>
        <v>50.436435864275346</v>
      </c>
      <c r="AC32" s="433">
        <f t="shared" si="14"/>
        <v>23.847401203039968</v>
      </c>
      <c r="AD32" s="433">
        <f t="shared" si="14"/>
        <v>129.00106903298345</v>
      </c>
      <c r="AE32" s="846">
        <f t="shared" si="14"/>
        <v>308.5540111284821</v>
      </c>
      <c r="AF32" s="434">
        <f t="shared" si="14"/>
        <v>686.22604470304816</v>
      </c>
      <c r="AG32" s="434">
        <f t="shared" si="14"/>
        <v>1037.0348802705591</v>
      </c>
      <c r="AH32" s="434">
        <f t="shared" si="14"/>
        <v>457.46799685783208</v>
      </c>
      <c r="AI32" s="437">
        <f t="shared" si="14"/>
        <v>15.343527599374243</v>
      </c>
      <c r="AJ32" s="606"/>
      <c r="AK32" s="753"/>
      <c r="AL32" s="847"/>
      <c r="AM32" s="55">
        <f t="shared" si="8"/>
        <v>42109.601703434739</v>
      </c>
      <c r="AN32" s="56"/>
      <c r="AO32" s="57"/>
      <c r="AP32" s="58">
        <f t="shared" si="9"/>
        <v>99.999999999999986</v>
      </c>
      <c r="AQ32" s="652">
        <f t="shared" si="10"/>
        <v>0</v>
      </c>
    </row>
    <row r="33" spans="2:44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7008.8175899624357</v>
      </c>
      <c r="F33" s="434">
        <f t="shared" si="15"/>
        <v>1630.6466228024628</v>
      </c>
      <c r="G33" s="340">
        <f t="shared" si="15"/>
        <v>0</v>
      </c>
      <c r="H33" s="340">
        <f t="shared" si="15"/>
        <v>686.08174820524846</v>
      </c>
      <c r="I33" s="340">
        <f t="shared" si="15"/>
        <v>0</v>
      </c>
      <c r="J33" s="19">
        <f t="shared" si="15"/>
        <v>0</v>
      </c>
      <c r="K33" s="434">
        <f t="shared" si="15"/>
        <v>973.13558116156673</v>
      </c>
      <c r="L33" s="434">
        <f t="shared" si="15"/>
        <v>896.85083265809453</v>
      </c>
      <c r="M33" s="434">
        <f t="shared" si="15"/>
        <v>8084.6922775574285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2196.0724494308138</v>
      </c>
      <c r="S33" s="437">
        <f t="shared" si="13"/>
        <v>13431.589383760935</v>
      </c>
      <c r="T33" s="842">
        <f t="shared" si="7"/>
        <v>1147.9652178957531</v>
      </c>
      <c r="U33" s="437">
        <f t="shared" ref="U33:AI33" si="16">U32</f>
        <v>6053.75</v>
      </c>
      <c r="V33" s="844">
        <f t="shared" si="16"/>
        <v>0</v>
      </c>
      <c r="W33" s="433">
        <f t="shared" si="16"/>
        <v>48.315277346618899</v>
      </c>
      <c r="X33" s="433">
        <f t="shared" si="16"/>
        <v>76.27031885369199</v>
      </c>
      <c r="Y33" s="433">
        <f t="shared" si="16"/>
        <v>10.692370486962053</v>
      </c>
      <c r="Z33" s="433">
        <f t="shared" si="16"/>
        <v>91.195386609446928</v>
      </c>
      <c r="AA33" s="433">
        <f t="shared" si="16"/>
        <v>409.65294737025238</v>
      </c>
      <c r="AB33" s="433">
        <f t="shared" si="16"/>
        <v>50.436435864275346</v>
      </c>
      <c r="AC33" s="433">
        <f t="shared" si="16"/>
        <v>23.847401203039968</v>
      </c>
      <c r="AD33" s="433">
        <f t="shared" si="16"/>
        <v>129.00106903298345</v>
      </c>
      <c r="AE33" s="846">
        <f t="shared" si="16"/>
        <v>308.5540111284821</v>
      </c>
      <c r="AF33" s="434">
        <f t="shared" si="16"/>
        <v>686.22604470304816</v>
      </c>
      <c r="AG33" s="434">
        <f t="shared" si="16"/>
        <v>1037.0348802705591</v>
      </c>
      <c r="AH33" s="434">
        <f t="shared" si="16"/>
        <v>457.46799685783208</v>
      </c>
      <c r="AI33" s="437">
        <f t="shared" si="16"/>
        <v>15.343527599374243</v>
      </c>
      <c r="AJ33" s="606"/>
      <c r="AK33" s="753"/>
      <c r="AL33" s="847"/>
      <c r="AM33" s="55">
        <f t="shared" si="8"/>
        <v>42109.601703434739</v>
      </c>
      <c r="AN33" s="56"/>
      <c r="AO33" s="57"/>
      <c r="AP33" s="58">
        <f t="shared" si="9"/>
        <v>99.999999999999986</v>
      </c>
      <c r="AQ33" s="652">
        <f t="shared" si="10"/>
        <v>0</v>
      </c>
    </row>
    <row r="34" spans="2:44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7008.8175899624357</v>
      </c>
      <c r="F34" s="434">
        <f t="shared" si="17"/>
        <v>1630.6466228024628</v>
      </c>
      <c r="G34" s="340">
        <f t="shared" si="17"/>
        <v>0</v>
      </c>
      <c r="H34" s="340">
        <f t="shared" si="17"/>
        <v>686.08174820524846</v>
      </c>
      <c r="I34" s="340">
        <f t="shared" si="17"/>
        <v>0</v>
      </c>
      <c r="J34" s="19">
        <f t="shared" si="17"/>
        <v>0</v>
      </c>
      <c r="K34" s="434">
        <f t="shared" si="17"/>
        <v>973.13558116156673</v>
      </c>
      <c r="L34" s="434">
        <f t="shared" si="17"/>
        <v>896.85083265809453</v>
      </c>
      <c r="M34" s="434">
        <f t="shared" si="17"/>
        <v>8084.6922775574285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2196.0724494308138</v>
      </c>
      <c r="S34" s="437">
        <f t="shared" si="13"/>
        <v>13431.589383760935</v>
      </c>
      <c r="T34" s="842">
        <f t="shared" si="7"/>
        <v>1147.9652178957531</v>
      </c>
      <c r="U34" s="437">
        <f t="shared" ref="U34:AI38" si="18">U33</f>
        <v>6053.75</v>
      </c>
      <c r="V34" s="844">
        <f t="shared" si="18"/>
        <v>0</v>
      </c>
      <c r="W34" s="433">
        <f t="shared" si="18"/>
        <v>48.315277346618899</v>
      </c>
      <c r="X34" s="433">
        <f t="shared" si="18"/>
        <v>76.27031885369199</v>
      </c>
      <c r="Y34" s="433">
        <f t="shared" si="18"/>
        <v>10.692370486962053</v>
      </c>
      <c r="Z34" s="433">
        <f t="shared" si="18"/>
        <v>91.195386609446928</v>
      </c>
      <c r="AA34" s="433">
        <f t="shared" si="18"/>
        <v>409.65294737025238</v>
      </c>
      <c r="AB34" s="433">
        <f t="shared" si="18"/>
        <v>50.436435864275346</v>
      </c>
      <c r="AC34" s="433">
        <f t="shared" si="18"/>
        <v>23.847401203039968</v>
      </c>
      <c r="AD34" s="433">
        <f t="shared" si="18"/>
        <v>129.00106903298345</v>
      </c>
      <c r="AE34" s="846">
        <f t="shared" si="18"/>
        <v>308.5540111284821</v>
      </c>
      <c r="AF34" s="434">
        <f t="shared" si="18"/>
        <v>686.22604470304816</v>
      </c>
      <c r="AG34" s="434">
        <f t="shared" si="18"/>
        <v>1037.0348802705591</v>
      </c>
      <c r="AH34" s="434">
        <f t="shared" si="18"/>
        <v>457.46799685783208</v>
      </c>
      <c r="AI34" s="437">
        <f t="shared" si="18"/>
        <v>15.343527599374243</v>
      </c>
      <c r="AJ34" s="606"/>
      <c r="AK34" s="753"/>
      <c r="AL34" s="847"/>
      <c r="AM34" s="55">
        <f t="shared" si="8"/>
        <v>42109.601703434739</v>
      </c>
      <c r="AN34" s="61"/>
      <c r="AO34" s="62"/>
      <c r="AP34" s="63">
        <f t="shared" si="9"/>
        <v>99.999999999999986</v>
      </c>
      <c r="AQ34" s="653">
        <f t="shared" si="10"/>
        <v>0</v>
      </c>
    </row>
    <row r="35" spans="2:44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7008.8175899624357</v>
      </c>
      <c r="F35" s="434">
        <f t="shared" si="17"/>
        <v>1630.6466228024628</v>
      </c>
      <c r="G35" s="340">
        <f t="shared" si="17"/>
        <v>0</v>
      </c>
      <c r="H35" s="340">
        <f t="shared" si="17"/>
        <v>686.08174820524846</v>
      </c>
      <c r="I35" s="340">
        <f t="shared" si="17"/>
        <v>0</v>
      </c>
      <c r="J35" s="19">
        <f t="shared" si="17"/>
        <v>0</v>
      </c>
      <c r="K35" s="434">
        <f t="shared" si="17"/>
        <v>973.13558116156673</v>
      </c>
      <c r="L35" s="434">
        <f t="shared" si="17"/>
        <v>896.85083265809453</v>
      </c>
      <c r="M35" s="434">
        <f t="shared" si="17"/>
        <v>8084.6922775574285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2196.0724494308138</v>
      </c>
      <c r="S35" s="437">
        <f t="shared" si="13"/>
        <v>13431.589383760935</v>
      </c>
      <c r="T35" s="842">
        <f t="shared" ref="T35:T40" si="20">SUM(V35:AE35)</f>
        <v>1147.9652178957531</v>
      </c>
      <c r="U35" s="437">
        <f t="shared" si="18"/>
        <v>6053.75</v>
      </c>
      <c r="V35" s="844">
        <f t="shared" si="18"/>
        <v>0</v>
      </c>
      <c r="W35" s="433">
        <f t="shared" si="18"/>
        <v>48.315277346618899</v>
      </c>
      <c r="X35" s="433">
        <f t="shared" si="18"/>
        <v>76.27031885369199</v>
      </c>
      <c r="Y35" s="433">
        <f t="shared" si="18"/>
        <v>10.692370486962053</v>
      </c>
      <c r="Z35" s="433">
        <f t="shared" si="18"/>
        <v>91.195386609446928</v>
      </c>
      <c r="AA35" s="433">
        <f t="shared" si="18"/>
        <v>409.65294737025238</v>
      </c>
      <c r="AB35" s="433">
        <f t="shared" si="18"/>
        <v>50.436435864275346</v>
      </c>
      <c r="AC35" s="433">
        <f t="shared" si="18"/>
        <v>23.847401203039968</v>
      </c>
      <c r="AD35" s="433">
        <f t="shared" si="18"/>
        <v>129.00106903298345</v>
      </c>
      <c r="AE35" s="846">
        <f t="shared" si="18"/>
        <v>308.5540111284821</v>
      </c>
      <c r="AF35" s="434">
        <f t="shared" si="18"/>
        <v>686.22604470304816</v>
      </c>
      <c r="AG35" s="434">
        <f t="shared" si="18"/>
        <v>1037.0348802705591</v>
      </c>
      <c r="AH35" s="434">
        <f t="shared" si="18"/>
        <v>457.46799685783208</v>
      </c>
      <c r="AI35" s="437">
        <f t="shared" si="18"/>
        <v>15.343527599374243</v>
      </c>
      <c r="AJ35" s="606"/>
      <c r="AK35" s="753"/>
      <c r="AL35" s="847"/>
      <c r="AM35" s="55">
        <f t="shared" si="8"/>
        <v>42109.601703434739</v>
      </c>
      <c r="AN35" s="56"/>
      <c r="AO35" s="57"/>
      <c r="AP35" s="58">
        <f t="shared" si="9"/>
        <v>99.999999999999986</v>
      </c>
      <c r="AQ35" s="652">
        <f t="shared" si="10"/>
        <v>0</v>
      </c>
    </row>
    <row r="36" spans="2:44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7008.8175899624357</v>
      </c>
      <c r="F36" s="434">
        <f t="shared" si="17"/>
        <v>1630.6466228024628</v>
      </c>
      <c r="G36" s="340">
        <f t="shared" si="17"/>
        <v>0</v>
      </c>
      <c r="H36" s="340">
        <f t="shared" si="17"/>
        <v>686.08174820524846</v>
      </c>
      <c r="I36" s="340">
        <f t="shared" si="17"/>
        <v>0</v>
      </c>
      <c r="J36" s="19">
        <f t="shared" si="17"/>
        <v>0</v>
      </c>
      <c r="K36" s="434">
        <f t="shared" si="17"/>
        <v>973.13558116156673</v>
      </c>
      <c r="L36" s="434">
        <f t="shared" si="17"/>
        <v>896.85083265809453</v>
      </c>
      <c r="M36" s="434">
        <f t="shared" si="17"/>
        <v>8084.6922775574285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2196.0724494308138</v>
      </c>
      <c r="S36" s="437">
        <f>S35</f>
        <v>13431.589383760935</v>
      </c>
      <c r="T36" s="842">
        <f t="shared" si="20"/>
        <v>1147.9652178957531</v>
      </c>
      <c r="U36" s="437">
        <f t="shared" si="18"/>
        <v>6053.75</v>
      </c>
      <c r="V36" s="844">
        <f t="shared" si="18"/>
        <v>0</v>
      </c>
      <c r="W36" s="433">
        <f t="shared" si="18"/>
        <v>48.315277346618899</v>
      </c>
      <c r="X36" s="433">
        <f t="shared" si="18"/>
        <v>76.27031885369199</v>
      </c>
      <c r="Y36" s="433">
        <f t="shared" si="18"/>
        <v>10.692370486962053</v>
      </c>
      <c r="Z36" s="433">
        <f t="shared" si="18"/>
        <v>91.195386609446928</v>
      </c>
      <c r="AA36" s="433">
        <f t="shared" si="18"/>
        <v>409.65294737025238</v>
      </c>
      <c r="AB36" s="433">
        <f t="shared" si="18"/>
        <v>50.436435864275346</v>
      </c>
      <c r="AC36" s="433">
        <f t="shared" si="18"/>
        <v>23.847401203039968</v>
      </c>
      <c r="AD36" s="433">
        <f t="shared" si="18"/>
        <v>129.00106903298345</v>
      </c>
      <c r="AE36" s="846">
        <f t="shared" si="18"/>
        <v>308.5540111284821</v>
      </c>
      <c r="AF36" s="434">
        <f t="shared" si="18"/>
        <v>686.22604470304816</v>
      </c>
      <c r="AG36" s="434">
        <f t="shared" si="18"/>
        <v>1037.0348802705591</v>
      </c>
      <c r="AH36" s="434">
        <f t="shared" si="18"/>
        <v>457.46799685783208</v>
      </c>
      <c r="AI36" s="437">
        <f t="shared" si="18"/>
        <v>15.343527599374243</v>
      </c>
      <c r="AJ36" s="606"/>
      <c r="AK36" s="753"/>
      <c r="AL36" s="847"/>
      <c r="AM36" s="55">
        <f t="shared" si="8"/>
        <v>42109.601703434739</v>
      </c>
      <c r="AN36" s="56"/>
      <c r="AO36" s="57"/>
      <c r="AP36" s="58">
        <f>(AM36*100)/(AM36+AQ36)</f>
        <v>99.999999999999986</v>
      </c>
      <c r="AQ36" s="652">
        <f t="shared" si="10"/>
        <v>0</v>
      </c>
    </row>
    <row r="37" spans="2:44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7008.8175899624357</v>
      </c>
      <c r="F37" s="434">
        <f t="shared" si="17"/>
        <v>1630.6466228024628</v>
      </c>
      <c r="G37" s="340">
        <f t="shared" si="17"/>
        <v>0</v>
      </c>
      <c r="H37" s="340">
        <f t="shared" si="17"/>
        <v>686.08174820524846</v>
      </c>
      <c r="I37" s="340">
        <f t="shared" si="17"/>
        <v>0</v>
      </c>
      <c r="J37" s="19">
        <f t="shared" si="17"/>
        <v>0</v>
      </c>
      <c r="K37" s="434">
        <f t="shared" si="17"/>
        <v>973.13558116156673</v>
      </c>
      <c r="L37" s="434">
        <f t="shared" si="17"/>
        <v>896.85083265809453</v>
      </c>
      <c r="M37" s="434">
        <f t="shared" si="17"/>
        <v>8084.6922775574285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2196.0724494308138</v>
      </c>
      <c r="S37" s="437">
        <f>S36</f>
        <v>13431.589383760935</v>
      </c>
      <c r="T37" s="842">
        <f t="shared" si="20"/>
        <v>1147.9652178957531</v>
      </c>
      <c r="U37" s="437">
        <f t="shared" si="18"/>
        <v>6053.75</v>
      </c>
      <c r="V37" s="844">
        <f t="shared" si="18"/>
        <v>0</v>
      </c>
      <c r="W37" s="433">
        <f t="shared" si="18"/>
        <v>48.315277346618899</v>
      </c>
      <c r="X37" s="433">
        <f t="shared" si="18"/>
        <v>76.27031885369199</v>
      </c>
      <c r="Y37" s="433">
        <f t="shared" si="18"/>
        <v>10.692370486962053</v>
      </c>
      <c r="Z37" s="433">
        <f t="shared" si="18"/>
        <v>91.195386609446928</v>
      </c>
      <c r="AA37" s="433">
        <f t="shared" si="18"/>
        <v>409.65294737025238</v>
      </c>
      <c r="AB37" s="433">
        <f t="shared" si="18"/>
        <v>50.436435864275346</v>
      </c>
      <c r="AC37" s="433">
        <f t="shared" si="18"/>
        <v>23.847401203039968</v>
      </c>
      <c r="AD37" s="433">
        <f t="shared" si="18"/>
        <v>129.00106903298345</v>
      </c>
      <c r="AE37" s="846">
        <f t="shared" si="18"/>
        <v>308.5540111284821</v>
      </c>
      <c r="AF37" s="434">
        <f t="shared" si="18"/>
        <v>686.22604470304816</v>
      </c>
      <c r="AG37" s="434">
        <f t="shared" si="18"/>
        <v>1037.0348802705591</v>
      </c>
      <c r="AH37" s="434">
        <f t="shared" si="18"/>
        <v>457.46799685783208</v>
      </c>
      <c r="AI37" s="437">
        <f t="shared" si="18"/>
        <v>15.343527599374243</v>
      </c>
      <c r="AJ37" s="606"/>
      <c r="AK37" s="753"/>
      <c r="AL37" s="847"/>
      <c r="AM37" s="55">
        <f t="shared" si="8"/>
        <v>42109.601703434739</v>
      </c>
      <c r="AN37" s="56"/>
      <c r="AO37" s="57"/>
      <c r="AP37" s="58">
        <f>(AM37*100)/(AM37+AQ37)</f>
        <v>99.999999999999986</v>
      </c>
      <c r="AQ37" s="652">
        <f>AN37+AO37</f>
        <v>0</v>
      </c>
    </row>
    <row r="38" spans="2:44" ht="26.25" customHeight="1" x14ac:dyDescent="0.2">
      <c r="B38" s="151" t="s">
        <v>50</v>
      </c>
      <c r="C38" s="340">
        <f>C37</f>
        <v>0</v>
      </c>
      <c r="D38" s="340"/>
      <c r="E38" s="434">
        <f t="shared" si="17"/>
        <v>7008.8175899624357</v>
      </c>
      <c r="F38" s="434">
        <f t="shared" si="17"/>
        <v>1630.6466228024628</v>
      </c>
      <c r="G38" s="340">
        <f t="shared" si="17"/>
        <v>0</v>
      </c>
      <c r="H38" s="340">
        <f t="shared" si="17"/>
        <v>686.08174820524846</v>
      </c>
      <c r="I38" s="340">
        <f t="shared" si="17"/>
        <v>0</v>
      </c>
      <c r="J38" s="19">
        <f t="shared" si="17"/>
        <v>0</v>
      </c>
      <c r="K38" s="434">
        <f t="shared" si="17"/>
        <v>973.13558116156673</v>
      </c>
      <c r="L38" s="434">
        <f t="shared" si="17"/>
        <v>896.85083265809453</v>
      </c>
      <c r="M38" s="434">
        <f t="shared" si="17"/>
        <v>8084.6922775574285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2196.0724494308138</v>
      </c>
      <c r="S38" s="437">
        <f>S37</f>
        <v>13431.589383760935</v>
      </c>
      <c r="T38" s="842">
        <f t="shared" si="20"/>
        <v>1147.9652178957531</v>
      </c>
      <c r="U38" s="437">
        <f t="shared" si="18"/>
        <v>6053.75</v>
      </c>
      <c r="V38" s="844">
        <f t="shared" si="18"/>
        <v>0</v>
      </c>
      <c r="W38" s="433">
        <f t="shared" si="18"/>
        <v>48.315277346618899</v>
      </c>
      <c r="X38" s="433">
        <f t="shared" si="18"/>
        <v>76.27031885369199</v>
      </c>
      <c r="Y38" s="433">
        <f t="shared" si="18"/>
        <v>10.692370486962053</v>
      </c>
      <c r="Z38" s="433">
        <f t="shared" si="18"/>
        <v>91.195386609446928</v>
      </c>
      <c r="AA38" s="433">
        <f t="shared" si="18"/>
        <v>409.65294737025238</v>
      </c>
      <c r="AB38" s="433">
        <f t="shared" si="18"/>
        <v>50.436435864275346</v>
      </c>
      <c r="AC38" s="433">
        <f t="shared" si="18"/>
        <v>23.847401203039968</v>
      </c>
      <c r="AD38" s="433">
        <f t="shared" si="18"/>
        <v>129.00106903298345</v>
      </c>
      <c r="AE38" s="846">
        <f t="shared" si="18"/>
        <v>308.5540111284821</v>
      </c>
      <c r="AF38" s="434">
        <f t="shared" si="18"/>
        <v>686.22604470304816</v>
      </c>
      <c r="AG38" s="434">
        <f t="shared" si="18"/>
        <v>1037.0348802705591</v>
      </c>
      <c r="AH38" s="434">
        <f t="shared" si="18"/>
        <v>457.46799685783208</v>
      </c>
      <c r="AI38" s="437">
        <f t="shared" si="18"/>
        <v>15.343527599374243</v>
      </c>
      <c r="AJ38" s="606"/>
      <c r="AK38" s="753"/>
      <c r="AL38" s="847"/>
      <c r="AM38" s="55">
        <f t="shared" si="8"/>
        <v>42109.601703434739</v>
      </c>
      <c r="AN38" s="56"/>
      <c r="AO38" s="57"/>
      <c r="AP38" s="58">
        <f t="shared" si="9"/>
        <v>99.999999999999986</v>
      </c>
      <c r="AQ38" s="652">
        <f t="shared" si="10"/>
        <v>0</v>
      </c>
    </row>
    <row r="39" spans="2:44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7008.8175899624357</v>
      </c>
      <c r="F39" s="434">
        <f t="shared" si="21"/>
        <v>1630.6466228024628</v>
      </c>
      <c r="G39" s="340">
        <f t="shared" si="21"/>
        <v>0</v>
      </c>
      <c r="H39" s="340">
        <f t="shared" si="21"/>
        <v>686.08174820524846</v>
      </c>
      <c r="I39" s="340">
        <f t="shared" si="21"/>
        <v>0</v>
      </c>
      <c r="J39" s="19">
        <f t="shared" si="21"/>
        <v>0</v>
      </c>
      <c r="K39" s="434">
        <f t="shared" si="21"/>
        <v>973.13558116156673</v>
      </c>
      <c r="L39" s="434">
        <f t="shared" si="21"/>
        <v>896.85083265809453</v>
      </c>
      <c r="M39" s="434">
        <f t="shared" si="21"/>
        <v>8084.6922775574285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2196.0724494308138</v>
      </c>
      <c r="S39" s="437">
        <f>S38</f>
        <v>13431.589383760935</v>
      </c>
      <c r="T39" s="842">
        <f t="shared" si="20"/>
        <v>1147.9652178957531</v>
      </c>
      <c r="U39" s="437">
        <f t="shared" ref="U39:AI39" si="22">U38</f>
        <v>6053.75</v>
      </c>
      <c r="V39" s="844">
        <f t="shared" si="22"/>
        <v>0</v>
      </c>
      <c r="W39" s="433">
        <f t="shared" si="22"/>
        <v>48.315277346618899</v>
      </c>
      <c r="X39" s="433">
        <f t="shared" si="22"/>
        <v>76.27031885369199</v>
      </c>
      <c r="Y39" s="433">
        <f t="shared" si="22"/>
        <v>10.692370486962053</v>
      </c>
      <c r="Z39" s="433">
        <f t="shared" si="22"/>
        <v>91.195386609446928</v>
      </c>
      <c r="AA39" s="433">
        <f t="shared" si="22"/>
        <v>409.65294737025238</v>
      </c>
      <c r="AB39" s="433">
        <f t="shared" si="22"/>
        <v>50.436435864275346</v>
      </c>
      <c r="AC39" s="433">
        <f t="shared" si="22"/>
        <v>23.847401203039968</v>
      </c>
      <c r="AD39" s="433">
        <f t="shared" si="22"/>
        <v>129.00106903298345</v>
      </c>
      <c r="AE39" s="846">
        <f t="shared" si="22"/>
        <v>308.5540111284821</v>
      </c>
      <c r="AF39" s="434">
        <f t="shared" si="22"/>
        <v>686.22604470304816</v>
      </c>
      <c r="AG39" s="434">
        <f t="shared" si="22"/>
        <v>1037.0348802705591</v>
      </c>
      <c r="AH39" s="434">
        <f t="shared" si="22"/>
        <v>457.46799685783208</v>
      </c>
      <c r="AI39" s="437">
        <f t="shared" si="22"/>
        <v>15.343527599374243</v>
      </c>
      <c r="AJ39" s="606"/>
      <c r="AK39" s="753"/>
      <c r="AL39" s="847"/>
      <c r="AM39" s="55">
        <f t="shared" si="8"/>
        <v>42109.601703434739</v>
      </c>
      <c r="AN39" s="56"/>
      <c r="AO39" s="57"/>
      <c r="AP39" s="58">
        <f t="shared" si="9"/>
        <v>99.999999999999986</v>
      </c>
      <c r="AQ39" s="652">
        <f>AN39+AO39</f>
        <v>0</v>
      </c>
    </row>
    <row r="40" spans="2:44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7008.8175899624357</v>
      </c>
      <c r="F40" s="434">
        <f t="shared" si="23"/>
        <v>1630.6466228024628</v>
      </c>
      <c r="G40" s="340">
        <f t="shared" si="23"/>
        <v>0</v>
      </c>
      <c r="H40" s="340">
        <f t="shared" si="23"/>
        <v>686.08174820524846</v>
      </c>
      <c r="I40" s="340">
        <f t="shared" si="23"/>
        <v>0</v>
      </c>
      <c r="J40" s="19">
        <f t="shared" si="23"/>
        <v>0</v>
      </c>
      <c r="K40" s="434">
        <f t="shared" si="23"/>
        <v>973.13558116156673</v>
      </c>
      <c r="L40" s="434">
        <f t="shared" si="23"/>
        <v>896.85083265809453</v>
      </c>
      <c r="M40" s="434">
        <f t="shared" si="23"/>
        <v>8084.6922775574285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2196.0724494308138</v>
      </c>
      <c r="S40" s="437">
        <f>S39</f>
        <v>13431.589383760935</v>
      </c>
      <c r="T40" s="842">
        <f t="shared" si="20"/>
        <v>1147.9652178957531</v>
      </c>
      <c r="U40" s="437">
        <f t="shared" ref="U40:AI40" si="24">U39</f>
        <v>6053.75</v>
      </c>
      <c r="V40" s="844">
        <f t="shared" si="24"/>
        <v>0</v>
      </c>
      <c r="W40" s="433">
        <f t="shared" si="24"/>
        <v>48.315277346618899</v>
      </c>
      <c r="X40" s="433">
        <f t="shared" si="24"/>
        <v>76.27031885369199</v>
      </c>
      <c r="Y40" s="433">
        <f t="shared" si="24"/>
        <v>10.692370486962053</v>
      </c>
      <c r="Z40" s="433">
        <f t="shared" si="24"/>
        <v>91.195386609446928</v>
      </c>
      <c r="AA40" s="433">
        <f t="shared" si="24"/>
        <v>409.65294737025238</v>
      </c>
      <c r="AB40" s="433">
        <f t="shared" si="24"/>
        <v>50.436435864275346</v>
      </c>
      <c r="AC40" s="433">
        <f t="shared" si="24"/>
        <v>23.847401203039968</v>
      </c>
      <c r="AD40" s="433">
        <f t="shared" si="24"/>
        <v>129.00106903298345</v>
      </c>
      <c r="AE40" s="846">
        <f t="shared" si="24"/>
        <v>308.5540111284821</v>
      </c>
      <c r="AF40" s="434">
        <f t="shared" si="24"/>
        <v>686.22604470304816</v>
      </c>
      <c r="AG40" s="434">
        <f t="shared" si="24"/>
        <v>1037.0348802705591</v>
      </c>
      <c r="AH40" s="434">
        <f t="shared" si="24"/>
        <v>457.46799685783208</v>
      </c>
      <c r="AI40" s="437">
        <f t="shared" si="24"/>
        <v>15.343527599374243</v>
      </c>
      <c r="AJ40" s="606"/>
      <c r="AK40" s="753"/>
      <c r="AL40" s="847"/>
      <c r="AM40" s="55">
        <f t="shared" si="8"/>
        <v>42109.601703434739</v>
      </c>
      <c r="AN40" s="112"/>
      <c r="AO40" s="113"/>
      <c r="AP40" s="65">
        <f t="shared" si="9"/>
        <v>99.999999999999986</v>
      </c>
      <c r="AQ40" s="654">
        <f t="shared" si="10"/>
        <v>0</v>
      </c>
    </row>
    <row r="41" spans="2:44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84105.81107954921</v>
      </c>
      <c r="F41" s="115">
        <f t="shared" si="25"/>
        <v>19567.75947362955</v>
      </c>
      <c r="G41" s="435">
        <f t="shared" si="25"/>
        <v>0</v>
      </c>
      <c r="H41" s="191">
        <f t="shared" si="25"/>
        <v>8232.9809784629797</v>
      </c>
      <c r="I41" s="191">
        <f t="shared" si="25"/>
        <v>0</v>
      </c>
      <c r="J41" s="195">
        <f>SUM(J29:J40)</f>
        <v>0</v>
      </c>
      <c r="K41" s="115">
        <f t="shared" si="25"/>
        <v>11677.626973938801</v>
      </c>
      <c r="L41" s="115">
        <f t="shared" si="25"/>
        <v>10762.209991897131</v>
      </c>
      <c r="M41" s="115">
        <f t="shared" si="25"/>
        <v>97016.30733068916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26352.86939316976</v>
      </c>
      <c r="S41" s="118">
        <f t="shared" si="25"/>
        <v>161179.07260513122</v>
      </c>
      <c r="T41" s="843">
        <f>SUM(T29:T40)</f>
        <v>13775.582614749037</v>
      </c>
      <c r="U41" s="841">
        <f t="shared" si="25"/>
        <v>72645</v>
      </c>
      <c r="V41" s="706">
        <f t="shared" si="25"/>
        <v>0</v>
      </c>
      <c r="W41" s="119">
        <f t="shared" si="25"/>
        <v>579.7833281594269</v>
      </c>
      <c r="X41" s="119">
        <f t="shared" si="25"/>
        <v>915.2438262443037</v>
      </c>
      <c r="Y41" s="119">
        <f t="shared" si="25"/>
        <v>128.3084458435446</v>
      </c>
      <c r="Z41" s="119">
        <f t="shared" si="25"/>
        <v>1094.3446393133631</v>
      </c>
      <c r="AA41" s="119">
        <f t="shared" si="25"/>
        <v>4915.8353684430267</v>
      </c>
      <c r="AB41" s="119">
        <f t="shared" si="25"/>
        <v>605.23723037130412</v>
      </c>
      <c r="AC41" s="119">
        <f t="shared" si="25"/>
        <v>286.16881443647964</v>
      </c>
      <c r="AD41" s="119">
        <f t="shared" si="25"/>
        <v>1548.0128283958013</v>
      </c>
      <c r="AE41" s="121">
        <f t="shared" si="25"/>
        <v>3702.6481335417861</v>
      </c>
      <c r="AF41" s="183">
        <f t="shared" si="25"/>
        <v>8234.7125364365802</v>
      </c>
      <c r="AG41" s="120">
        <f t="shared" si="25"/>
        <v>12444.418563246711</v>
      </c>
      <c r="AH41" s="120">
        <f t="shared" si="25"/>
        <v>5489.6159622939849</v>
      </c>
      <c r="AI41" s="183">
        <f t="shared" si="25"/>
        <v>184.12233119249095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505315.22044121684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4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4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2:44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4" ht="20.25" x14ac:dyDescent="0.3">
      <c r="B45" s="1067" t="str">
        <f>B3</f>
        <v>RACCOLTA DIFFERENZIATA ANNO 2023- SAN FRANCESCO AL CAMPO.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4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4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4" ht="90" thickBot="1" x14ac:dyDescent="0.25">
      <c r="B48" s="1064" t="s">
        <v>154</v>
      </c>
      <c r="C48" s="718" t="s">
        <v>4</v>
      </c>
      <c r="D48" s="743" t="s">
        <v>176</v>
      </c>
      <c r="E48" s="719" t="s">
        <v>5</v>
      </c>
      <c r="F48" s="720" t="s">
        <v>6</v>
      </c>
      <c r="G48" s="721" t="s">
        <v>212</v>
      </c>
      <c r="H48" s="722" t="s">
        <v>8</v>
      </c>
      <c r="I48" s="721" t="s">
        <v>9</v>
      </c>
      <c r="J48" s="731" t="s">
        <v>197</v>
      </c>
      <c r="K48" s="719" t="s">
        <v>11</v>
      </c>
      <c r="L48" s="719" t="s">
        <v>12</v>
      </c>
      <c r="M48" s="723" t="s">
        <v>13</v>
      </c>
      <c r="N48" s="723" t="s">
        <v>14</v>
      </c>
      <c r="O48" s="723" t="s">
        <v>8</v>
      </c>
      <c r="P48" s="438" t="s">
        <v>16</v>
      </c>
      <c r="Q48" s="438" t="s">
        <v>219</v>
      </c>
      <c r="R48" s="724" t="s">
        <v>18</v>
      </c>
      <c r="S48" s="732" t="s">
        <v>19</v>
      </c>
      <c r="T48" s="726" t="s">
        <v>20</v>
      </c>
      <c r="U48" s="724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744" t="s">
        <v>32</v>
      </c>
      <c r="AK48" s="646" t="s">
        <v>33</v>
      </c>
      <c r="AL48" s="202" t="s">
        <v>150</v>
      </c>
      <c r="AM48" s="647" t="s">
        <v>35</v>
      </c>
      <c r="AN48" s="648" t="s">
        <v>236</v>
      </c>
      <c r="AO48" s="649" t="s">
        <v>36</v>
      </c>
      <c r="AP48" s="650" t="s">
        <v>37</v>
      </c>
      <c r="AQ48" s="651" t="s">
        <v>38</v>
      </c>
    </row>
    <row r="49" spans="2:43" ht="13.5" thickBot="1" x14ac:dyDescent="0.25">
      <c r="B49" s="1065"/>
      <c r="C49" s="171" t="s">
        <v>39</v>
      </c>
      <c r="D49" s="601" t="s">
        <v>39</v>
      </c>
      <c r="E49" s="135" t="s">
        <v>39</v>
      </c>
      <c r="F49" s="135" t="s">
        <v>39</v>
      </c>
      <c r="G49" s="32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546" t="s">
        <v>39</v>
      </c>
      <c r="AG49" s="546" t="s">
        <v>39</v>
      </c>
      <c r="AH49" s="546" t="s">
        <v>39</v>
      </c>
      <c r="AI49" s="54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3.75" customHeight="1" thickBot="1" x14ac:dyDescent="0.3">
      <c r="B50" s="738" t="s">
        <v>41</v>
      </c>
      <c r="C50" s="263"/>
      <c r="D50" s="264"/>
      <c r="E50" s="302"/>
      <c r="F50" s="437"/>
      <c r="G50" s="329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215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652">
        <f>AN50+AO50</f>
        <v>0</v>
      </c>
    </row>
    <row r="51" spans="2:43" ht="26.25" customHeight="1" thickBot="1" x14ac:dyDescent="0.3">
      <c r="B51" s="468" t="s">
        <v>42</v>
      </c>
      <c r="C51" s="217"/>
      <c r="D51" s="262"/>
      <c r="E51" s="215"/>
      <c r="F51" s="215"/>
      <c r="G51" s="329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215">
        <f>SUM(AF51:AI51)</f>
        <v>0</v>
      </c>
      <c r="S51" s="220"/>
      <c r="T51" s="315">
        <f t="shared" ref="T51:T61" si="26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27">SUM(C51:U51)</f>
        <v>0</v>
      </c>
      <c r="AN51" s="56"/>
      <c r="AO51" s="57"/>
      <c r="AP51" s="58" t="e">
        <f t="shared" ref="AP51:AP56" si="28">(AM51*100)/(AM51+AQ51)</f>
        <v>#DIV/0!</v>
      </c>
      <c r="AQ51" s="652">
        <f t="shared" ref="AQ51:AQ57" si="29">AN51+AO51</f>
        <v>0</v>
      </c>
    </row>
    <row r="52" spans="2:43" ht="26.25" customHeight="1" thickBot="1" x14ac:dyDescent="0.3">
      <c r="B52" s="469" t="s">
        <v>43</v>
      </c>
      <c r="C52" s="217"/>
      <c r="D52" s="262"/>
      <c r="E52" s="215"/>
      <c r="F52" s="215"/>
      <c r="G52" s="329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215">
        <f t="shared" ref="R52:R61" si="30">SUM(AF52:AI52)</f>
        <v>0</v>
      </c>
      <c r="S52" s="220"/>
      <c r="T52" s="315">
        <f t="shared" si="26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27"/>
        <v>0</v>
      </c>
      <c r="AN52" s="56"/>
      <c r="AO52" s="57"/>
      <c r="AP52" s="58" t="e">
        <f t="shared" si="28"/>
        <v>#DIV/0!</v>
      </c>
      <c r="AQ52" s="652">
        <f t="shared" si="29"/>
        <v>0</v>
      </c>
    </row>
    <row r="53" spans="2:43" ht="26.25" customHeight="1" thickBot="1" x14ac:dyDescent="0.3">
      <c r="B53" s="469" t="s">
        <v>44</v>
      </c>
      <c r="C53" s="217"/>
      <c r="D53" s="262"/>
      <c r="E53" s="215"/>
      <c r="F53" s="215"/>
      <c r="G53" s="329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215">
        <f t="shared" si="30"/>
        <v>0</v>
      </c>
      <c r="S53" s="220"/>
      <c r="T53" s="315">
        <f t="shared" si="26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27"/>
        <v>0</v>
      </c>
      <c r="AN53" s="56"/>
      <c r="AO53" s="57"/>
      <c r="AP53" s="58" t="e">
        <f t="shared" si="28"/>
        <v>#DIV/0!</v>
      </c>
      <c r="AQ53" s="652">
        <f t="shared" si="29"/>
        <v>0</v>
      </c>
    </row>
    <row r="54" spans="2:43" ht="26.25" customHeight="1" thickBot="1" x14ac:dyDescent="0.3">
      <c r="B54" s="470" t="s">
        <v>45</v>
      </c>
      <c r="C54" s="217"/>
      <c r="D54" s="262"/>
      <c r="E54" s="215"/>
      <c r="F54" s="215"/>
      <c r="G54" s="329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215">
        <f t="shared" si="30"/>
        <v>0</v>
      </c>
      <c r="S54" s="220"/>
      <c r="T54" s="315">
        <f t="shared" si="26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27"/>
        <v>0</v>
      </c>
      <c r="AN54" s="56"/>
      <c r="AO54" s="57"/>
      <c r="AP54" s="58" t="e">
        <f t="shared" si="28"/>
        <v>#DIV/0!</v>
      </c>
      <c r="AQ54" s="652">
        <f t="shared" si="29"/>
        <v>0</v>
      </c>
    </row>
    <row r="55" spans="2:43" ht="26.25" customHeight="1" thickBot="1" x14ac:dyDescent="0.3">
      <c r="B55" s="151" t="s">
        <v>46</v>
      </c>
      <c r="C55" s="217"/>
      <c r="D55" s="262"/>
      <c r="E55" s="215"/>
      <c r="F55" s="215"/>
      <c r="G55" s="329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215">
        <f t="shared" si="30"/>
        <v>0</v>
      </c>
      <c r="S55" s="220"/>
      <c r="T55" s="315">
        <f t="shared" si="26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27"/>
        <v>0</v>
      </c>
      <c r="AN55" s="61"/>
      <c r="AO55" s="62"/>
      <c r="AP55" s="63" t="e">
        <f t="shared" si="28"/>
        <v>#DIV/0!</v>
      </c>
      <c r="AQ55" s="653">
        <f t="shared" si="29"/>
        <v>0</v>
      </c>
    </row>
    <row r="56" spans="2:43" ht="26.25" customHeight="1" thickBot="1" x14ac:dyDescent="0.3">
      <c r="B56" s="469" t="s">
        <v>47</v>
      </c>
      <c r="C56" s="217"/>
      <c r="D56" s="262"/>
      <c r="E56" s="215"/>
      <c r="F56" s="215"/>
      <c r="G56" s="329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215">
        <f t="shared" si="30"/>
        <v>0</v>
      </c>
      <c r="S56" s="220"/>
      <c r="T56" s="315">
        <f t="shared" si="26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27"/>
        <v>0</v>
      </c>
      <c r="AN56" s="56"/>
      <c r="AO56" s="57"/>
      <c r="AP56" s="58" t="e">
        <f t="shared" si="28"/>
        <v>#DIV/0!</v>
      </c>
      <c r="AQ56" s="652">
        <f t="shared" si="29"/>
        <v>0</v>
      </c>
    </row>
    <row r="57" spans="2:43" ht="26.25" customHeight="1" thickBot="1" x14ac:dyDescent="0.3">
      <c r="B57" s="468" t="s">
        <v>48</v>
      </c>
      <c r="C57" s="217"/>
      <c r="D57" s="262"/>
      <c r="E57" s="215"/>
      <c r="F57" s="215"/>
      <c r="G57" s="329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215">
        <f t="shared" si="30"/>
        <v>0</v>
      </c>
      <c r="S57" s="220"/>
      <c r="T57" s="315">
        <f t="shared" si="26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27"/>
        <v>0</v>
      </c>
      <c r="AN57" s="56"/>
      <c r="AO57" s="57"/>
      <c r="AP57" s="58" t="e">
        <f t="shared" ref="AP57:AP62" si="31">(AM57*100)/(AM57+AQ57)</f>
        <v>#DIV/0!</v>
      </c>
      <c r="AQ57" s="652">
        <f t="shared" si="29"/>
        <v>0</v>
      </c>
    </row>
    <row r="58" spans="2:43" ht="26.25" customHeight="1" thickBot="1" x14ac:dyDescent="0.3">
      <c r="B58" s="469" t="s">
        <v>49</v>
      </c>
      <c r="C58" s="217"/>
      <c r="D58" s="262"/>
      <c r="E58" s="215"/>
      <c r="F58" s="215"/>
      <c r="G58" s="329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215">
        <f t="shared" si="30"/>
        <v>0</v>
      </c>
      <c r="S58" s="220"/>
      <c r="T58" s="315">
        <f t="shared" si="26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27"/>
        <v>0</v>
      </c>
      <c r="AN58" s="56"/>
      <c r="AO58" s="57"/>
      <c r="AP58" s="58" t="e">
        <f t="shared" si="31"/>
        <v>#DIV/0!</v>
      </c>
      <c r="AQ58" s="652">
        <f>AN58+AO58</f>
        <v>0</v>
      </c>
    </row>
    <row r="59" spans="2:43" ht="26.25" customHeight="1" thickBot="1" x14ac:dyDescent="0.3">
      <c r="B59" s="469" t="s">
        <v>50</v>
      </c>
      <c r="C59" s="217"/>
      <c r="D59" s="262"/>
      <c r="E59" s="215"/>
      <c r="F59" s="215"/>
      <c r="G59" s="329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215">
        <f t="shared" si="30"/>
        <v>0</v>
      </c>
      <c r="S59" s="220"/>
      <c r="T59" s="315">
        <f t="shared" si="26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27"/>
        <v>0</v>
      </c>
      <c r="AN59" s="56"/>
      <c r="AO59" s="57"/>
      <c r="AP59" s="58" t="e">
        <f t="shared" si="31"/>
        <v>#DIV/0!</v>
      </c>
      <c r="AQ59" s="652">
        <f>AN59+AO59</f>
        <v>0</v>
      </c>
    </row>
    <row r="60" spans="2:43" ht="26.25" customHeight="1" thickBot="1" x14ac:dyDescent="0.3">
      <c r="B60" s="468" t="s">
        <v>51</v>
      </c>
      <c r="C60" s="217"/>
      <c r="D60" s="262"/>
      <c r="E60" s="215"/>
      <c r="F60" s="215"/>
      <c r="G60" s="329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215">
        <f t="shared" si="30"/>
        <v>0</v>
      </c>
      <c r="S60" s="220"/>
      <c r="T60" s="315">
        <f t="shared" si="26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27"/>
        <v>0</v>
      </c>
      <c r="AN60" s="56"/>
      <c r="AO60" s="57"/>
      <c r="AP60" s="58" t="e">
        <f t="shared" si="31"/>
        <v>#DIV/0!</v>
      </c>
      <c r="AQ60" s="652">
        <f>AN60+AO60</f>
        <v>0</v>
      </c>
    </row>
    <row r="61" spans="2:43" ht="26.25" customHeight="1" thickBot="1" x14ac:dyDescent="0.3">
      <c r="B61" s="470" t="s">
        <v>52</v>
      </c>
      <c r="C61" s="306"/>
      <c r="D61" s="453"/>
      <c r="E61" s="307"/>
      <c r="F61" s="307"/>
      <c r="G61" s="330"/>
      <c r="H61" s="308"/>
      <c r="I61" s="308"/>
      <c r="J61" s="308"/>
      <c r="K61" s="307">
        <v>22966</v>
      </c>
      <c r="L61" s="307"/>
      <c r="M61" s="309"/>
      <c r="N61" s="307"/>
      <c r="O61" s="307"/>
      <c r="P61" s="330"/>
      <c r="Q61" s="330">
        <v>4040</v>
      </c>
      <c r="R61" s="215">
        <f t="shared" si="30"/>
        <v>333</v>
      </c>
      <c r="S61" s="310"/>
      <c r="T61" s="315">
        <f t="shared" si="26"/>
        <v>53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53</v>
      </c>
      <c r="AE61" s="311">
        <v>0</v>
      </c>
      <c r="AF61" s="504"/>
      <c r="AG61" s="504">
        <v>333</v>
      </c>
      <c r="AH61" s="504"/>
      <c r="AI61" s="504"/>
      <c r="AJ61" s="312"/>
      <c r="AK61" s="313"/>
      <c r="AL61" s="314"/>
      <c r="AM61" s="221">
        <f t="shared" si="27"/>
        <v>27392</v>
      </c>
      <c r="AN61" s="112"/>
      <c r="AO61" s="113"/>
      <c r="AP61" s="65">
        <f t="shared" si="31"/>
        <v>100</v>
      </c>
      <c r="AQ61" s="654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15">
        <f t="shared" si="32"/>
        <v>0</v>
      </c>
      <c r="G62" s="43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22966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4040</v>
      </c>
      <c r="R62" s="115">
        <f>SUM(R50:R61)</f>
        <v>333</v>
      </c>
      <c r="S62" s="116">
        <f>SUM(S50:S61)</f>
        <v>0</v>
      </c>
      <c r="T62" s="117">
        <f>SUM(T50:T61)</f>
        <v>53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53</v>
      </c>
      <c r="AE62" s="184">
        <f t="shared" si="33"/>
        <v>0</v>
      </c>
      <c r="AF62" s="184">
        <f t="shared" si="33"/>
        <v>0</v>
      </c>
      <c r="AG62" s="184">
        <f t="shared" si="33"/>
        <v>333</v>
      </c>
      <c r="AH62" s="184">
        <f t="shared" si="33"/>
        <v>0</v>
      </c>
      <c r="AI62" s="184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221">
        <f>SUM(C62:U62)</f>
        <v>27392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639" t="s">
        <v>54</v>
      </c>
      <c r="C63" s="628">
        <v>0.83412037037037035</v>
      </c>
      <c r="D63" s="628" t="s">
        <v>220</v>
      </c>
      <c r="E63" s="629">
        <v>0.83473379629629629</v>
      </c>
      <c r="F63" s="629" t="s">
        <v>221</v>
      </c>
      <c r="G63" s="629" t="s">
        <v>213</v>
      </c>
      <c r="H63" s="629">
        <v>0.62577546296296294</v>
      </c>
      <c r="I63" s="629"/>
      <c r="J63" s="629" t="s">
        <v>198</v>
      </c>
      <c r="K63" s="629" t="s">
        <v>56</v>
      </c>
      <c r="L63" s="629" t="s">
        <v>222</v>
      </c>
      <c r="M63" s="629">
        <v>0.83446759259259251</v>
      </c>
      <c r="N63" s="629">
        <v>0.83415509259259257</v>
      </c>
      <c r="O63" s="629" t="s">
        <v>227</v>
      </c>
      <c r="P63" s="629" t="s">
        <v>214</v>
      </c>
      <c r="Q63" s="629" t="s">
        <v>238</v>
      </c>
      <c r="R63" s="629"/>
      <c r="S63" s="632">
        <v>0.83549768518518519</v>
      </c>
      <c r="T63" s="633"/>
      <c r="U63" s="638">
        <v>0.70906250000000004</v>
      </c>
      <c r="V63" s="740" t="s">
        <v>59</v>
      </c>
      <c r="W63" s="632">
        <v>0.83439814814814817</v>
      </c>
      <c r="X63" s="632">
        <v>0.54311342592592593</v>
      </c>
      <c r="Y63" s="632">
        <v>0.33552083333333332</v>
      </c>
      <c r="Z63" s="632" t="s">
        <v>60</v>
      </c>
      <c r="AA63" s="632">
        <v>0.33415509259259263</v>
      </c>
      <c r="AB63" s="632">
        <v>0.62581018518518516</v>
      </c>
      <c r="AC63" s="632">
        <v>0.83427083333333341</v>
      </c>
      <c r="AD63" s="632">
        <v>0.67084490740740732</v>
      </c>
      <c r="AE63" s="632">
        <v>0.6673958333333333</v>
      </c>
      <c r="AF63" s="741" t="s">
        <v>208</v>
      </c>
      <c r="AG63" s="634" t="s">
        <v>209</v>
      </c>
      <c r="AH63" s="634" t="s">
        <v>210</v>
      </c>
      <c r="AI63" s="745" t="s">
        <v>211</v>
      </c>
      <c r="AJ63" s="740">
        <v>0.6257638888888889</v>
      </c>
      <c r="AK63" s="376">
        <v>0.83543981481481477</v>
      </c>
      <c r="AL63" s="636">
        <v>0.83545138888888892</v>
      </c>
      <c r="AM63" s="374"/>
      <c r="AN63" s="375">
        <v>0.83542824074074085</v>
      </c>
      <c r="AO63" s="376">
        <v>0.83549768518518519</v>
      </c>
      <c r="AP63" s="746"/>
      <c r="AQ63" s="747"/>
    </row>
    <row r="64" spans="2:43" ht="36" customHeight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SAN FRANCESCO AL CAMPO.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154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2.5" customHeight="1" x14ac:dyDescent="0.2">
      <c r="B72" s="150" t="s">
        <v>41</v>
      </c>
      <c r="C72" s="261">
        <f t="shared" ref="C72:C83" si="34">C29+C8+C50</f>
        <v>27510</v>
      </c>
      <c r="D72" s="261"/>
      <c r="E72" s="79">
        <f t="shared" ref="E72:Q72" si="35">E29+E8+E50</f>
        <v>9458.8175899624366</v>
      </c>
      <c r="F72" s="524">
        <f t="shared" si="35"/>
        <v>15990.646622802462</v>
      </c>
      <c r="G72" s="524">
        <f t="shared" si="35"/>
        <v>3160</v>
      </c>
      <c r="H72" s="524">
        <f t="shared" si="35"/>
        <v>19556.081748205248</v>
      </c>
      <c r="I72" s="524">
        <f t="shared" si="35"/>
        <v>0</v>
      </c>
      <c r="J72" s="524">
        <f t="shared" si="35"/>
        <v>0</v>
      </c>
      <c r="K72" s="524">
        <f t="shared" si="35"/>
        <v>1033.1355811615667</v>
      </c>
      <c r="L72" s="524">
        <f t="shared" si="35"/>
        <v>896.85083265809453</v>
      </c>
      <c r="M72" s="524">
        <f t="shared" si="35"/>
        <v>8574.6922775574276</v>
      </c>
      <c r="N72" s="524">
        <f t="shared" si="35"/>
        <v>790</v>
      </c>
      <c r="O72" s="524">
        <f t="shared" si="35"/>
        <v>0</v>
      </c>
      <c r="P72" s="524">
        <f t="shared" si="35"/>
        <v>15420</v>
      </c>
      <c r="Q72" s="524">
        <f t="shared" si="35"/>
        <v>0</v>
      </c>
      <c r="R72" s="524">
        <f>SUM(AF72:AI72)</f>
        <v>2716.0724494308138</v>
      </c>
      <c r="S72" s="665">
        <f t="shared" ref="S72:S83" si="36">S29+S8+S50</f>
        <v>14841.589383760935</v>
      </c>
      <c r="T72" s="867">
        <f>SUM(V72:AE72)</f>
        <v>1147.9652178957531</v>
      </c>
      <c r="U72" s="864">
        <f t="shared" ref="U72:AL72" si="37">U29+U8+U50</f>
        <v>6053.75</v>
      </c>
      <c r="V72" s="860">
        <f t="shared" si="37"/>
        <v>0</v>
      </c>
      <c r="W72" s="666">
        <f t="shared" si="37"/>
        <v>48.315277346618899</v>
      </c>
      <c r="X72" s="666">
        <f t="shared" si="37"/>
        <v>76.27031885369199</v>
      </c>
      <c r="Y72" s="666">
        <f t="shared" si="37"/>
        <v>10.692370486962053</v>
      </c>
      <c r="Z72" s="666">
        <f t="shared" si="37"/>
        <v>91.195386609446928</v>
      </c>
      <c r="AA72" s="666">
        <f t="shared" si="37"/>
        <v>409.65294737025238</v>
      </c>
      <c r="AB72" s="666">
        <f t="shared" si="37"/>
        <v>50.436435864275346</v>
      </c>
      <c r="AC72" s="666">
        <f t="shared" si="37"/>
        <v>23.847401203039968</v>
      </c>
      <c r="AD72" s="666">
        <f t="shared" si="37"/>
        <v>129.00106903298345</v>
      </c>
      <c r="AE72" s="861">
        <f t="shared" si="37"/>
        <v>308.5540111284821</v>
      </c>
      <c r="AF72" s="855">
        <f t="shared" si="37"/>
        <v>686.22604470304816</v>
      </c>
      <c r="AG72" s="688">
        <f t="shared" si="37"/>
        <v>1557.0348802705591</v>
      </c>
      <c r="AH72" s="688">
        <f t="shared" si="37"/>
        <v>457.46799685783208</v>
      </c>
      <c r="AI72" s="689">
        <f t="shared" si="37"/>
        <v>15.343527599374243</v>
      </c>
      <c r="AJ72" s="667">
        <f t="shared" si="37"/>
        <v>0</v>
      </c>
      <c r="AK72" s="851">
        <f t="shared" si="37"/>
        <v>0</v>
      </c>
      <c r="AL72" s="853">
        <f t="shared" si="37"/>
        <v>0</v>
      </c>
      <c r="AM72" s="100">
        <f t="shared" ref="AM72:AM82" si="38">SUM(C72:S72)+T72+U72+AJ72+AK72+AL72</f>
        <v>127149.60170343473</v>
      </c>
      <c r="AN72" s="668">
        <f t="shared" ref="AN72:AO83" si="39">AN8</f>
        <v>15030</v>
      </c>
      <c r="AO72" s="669">
        <f t="shared" si="39"/>
        <v>0</v>
      </c>
      <c r="AP72" s="690">
        <f t="shared" ref="AP72:AP84" si="40">(AM72*100)/(AM72+AQ72)</f>
        <v>89.428863339095358</v>
      </c>
      <c r="AQ72" s="691">
        <f t="shared" ref="AQ72:AQ84" si="41">AN72+AO72</f>
        <v>15030</v>
      </c>
    </row>
    <row r="73" spans="2:43" ht="26.25" customHeight="1" x14ac:dyDescent="0.2">
      <c r="B73" s="151" t="s">
        <v>42</v>
      </c>
      <c r="C73" s="17">
        <f t="shared" si="34"/>
        <v>24740</v>
      </c>
      <c r="D73" s="94"/>
      <c r="E73" s="18">
        <f t="shared" ref="E73:Q73" si="42">E30+E9+E51</f>
        <v>8718.8175899624366</v>
      </c>
      <c r="F73" s="18">
        <f t="shared" si="42"/>
        <v>12890.646622802462</v>
      </c>
      <c r="G73" s="18">
        <f t="shared" si="42"/>
        <v>4780</v>
      </c>
      <c r="H73" s="18">
        <f t="shared" si="42"/>
        <v>15106.081748205248</v>
      </c>
      <c r="I73" s="18">
        <f t="shared" si="42"/>
        <v>0</v>
      </c>
      <c r="J73" s="18">
        <f t="shared" si="42"/>
        <v>0</v>
      </c>
      <c r="K73" s="18">
        <f t="shared" si="42"/>
        <v>1653.1355811615667</v>
      </c>
      <c r="L73" s="18">
        <f t="shared" si="42"/>
        <v>896.85083265809453</v>
      </c>
      <c r="M73" s="18">
        <f t="shared" si="42"/>
        <v>9434.6922775574276</v>
      </c>
      <c r="N73" s="18">
        <f t="shared" si="42"/>
        <v>610</v>
      </c>
      <c r="O73" s="18">
        <f t="shared" si="42"/>
        <v>0</v>
      </c>
      <c r="P73" s="18">
        <f t="shared" si="42"/>
        <v>15580</v>
      </c>
      <c r="Q73" s="18">
        <f t="shared" si="42"/>
        <v>0</v>
      </c>
      <c r="R73" s="18">
        <f t="shared" ref="R73:R83" si="43">SUM(AF73:AI73)</f>
        <v>2566.0724494308138</v>
      </c>
      <c r="S73" s="20">
        <f t="shared" si="36"/>
        <v>14831.589383760935</v>
      </c>
      <c r="T73" s="768">
        <f t="shared" ref="T73:T83" si="44">SUM(V73:AE73)</f>
        <v>1147.9652178957531</v>
      </c>
      <c r="U73" s="865">
        <f t="shared" ref="U73:AL73" si="45">U30+U9+U51</f>
        <v>6053.75</v>
      </c>
      <c r="V73" s="775">
        <f t="shared" si="45"/>
        <v>0</v>
      </c>
      <c r="W73" s="76">
        <f t="shared" si="45"/>
        <v>48.315277346618899</v>
      </c>
      <c r="X73" s="76">
        <f t="shared" si="45"/>
        <v>76.27031885369199</v>
      </c>
      <c r="Y73" s="76">
        <f t="shared" si="45"/>
        <v>10.692370486962053</v>
      </c>
      <c r="Z73" s="76">
        <f t="shared" si="45"/>
        <v>91.195386609446928</v>
      </c>
      <c r="AA73" s="76">
        <f t="shared" si="45"/>
        <v>409.65294737025238</v>
      </c>
      <c r="AB73" s="76">
        <f t="shared" si="45"/>
        <v>50.436435864275346</v>
      </c>
      <c r="AC73" s="76">
        <f t="shared" si="45"/>
        <v>23.847401203039968</v>
      </c>
      <c r="AD73" s="76">
        <f t="shared" si="45"/>
        <v>129.00106903298345</v>
      </c>
      <c r="AE73" s="765">
        <f t="shared" si="45"/>
        <v>308.5540111284821</v>
      </c>
      <c r="AF73" s="856">
        <f t="shared" si="45"/>
        <v>686.22604470304816</v>
      </c>
      <c r="AG73" s="500">
        <f t="shared" si="45"/>
        <v>1407.0348802705591</v>
      </c>
      <c r="AH73" s="500">
        <f t="shared" si="45"/>
        <v>457.46799685783208</v>
      </c>
      <c r="AI73" s="554">
        <f t="shared" si="45"/>
        <v>15.343527599374243</v>
      </c>
      <c r="AJ73" s="529">
        <f t="shared" si="45"/>
        <v>0</v>
      </c>
      <c r="AK73" s="793">
        <f t="shared" si="45"/>
        <v>0</v>
      </c>
      <c r="AL73" s="525">
        <f t="shared" si="45"/>
        <v>0</v>
      </c>
      <c r="AM73" s="22">
        <f t="shared" si="38"/>
        <v>119009.60170343473</v>
      </c>
      <c r="AN73" s="102">
        <f t="shared" si="39"/>
        <v>18760</v>
      </c>
      <c r="AO73" s="24">
        <f t="shared" si="39"/>
        <v>0</v>
      </c>
      <c r="AP73" s="455">
        <f t="shared" si="40"/>
        <v>86.383062904991846</v>
      </c>
      <c r="AQ73" s="301">
        <f t="shared" si="41"/>
        <v>18760</v>
      </c>
    </row>
    <row r="74" spans="2:43" ht="26.25" customHeight="1" x14ac:dyDescent="0.2">
      <c r="B74" s="152" t="s">
        <v>43</v>
      </c>
      <c r="C74" s="17">
        <f t="shared" si="34"/>
        <v>33540</v>
      </c>
      <c r="D74" s="94"/>
      <c r="E74" s="18">
        <f t="shared" ref="E74:Q74" si="46">E31+E10+E52</f>
        <v>14568.817589962437</v>
      </c>
      <c r="F74" s="18">
        <f t="shared" si="46"/>
        <v>13630.646622802462</v>
      </c>
      <c r="G74" s="18">
        <f t="shared" si="46"/>
        <v>5420</v>
      </c>
      <c r="H74" s="18">
        <f t="shared" si="46"/>
        <v>20366.081748205248</v>
      </c>
      <c r="I74" s="18">
        <f t="shared" si="46"/>
        <v>0</v>
      </c>
      <c r="J74" s="18">
        <f t="shared" si="46"/>
        <v>0</v>
      </c>
      <c r="K74" s="18">
        <f t="shared" si="46"/>
        <v>973.13558116156673</v>
      </c>
      <c r="L74" s="18">
        <f t="shared" si="46"/>
        <v>896.85083265809453</v>
      </c>
      <c r="M74" s="18">
        <f t="shared" si="46"/>
        <v>8764.6922775574276</v>
      </c>
      <c r="N74" s="18">
        <f t="shared" si="46"/>
        <v>620</v>
      </c>
      <c r="O74" s="18">
        <f t="shared" si="46"/>
        <v>0</v>
      </c>
      <c r="P74" s="18">
        <f t="shared" si="46"/>
        <v>16000</v>
      </c>
      <c r="Q74" s="18">
        <f t="shared" si="46"/>
        <v>0</v>
      </c>
      <c r="R74" s="18">
        <f t="shared" si="43"/>
        <v>2716.0724494308138</v>
      </c>
      <c r="S74" s="20">
        <f t="shared" si="36"/>
        <v>15191.589383760935</v>
      </c>
      <c r="T74" s="768">
        <f t="shared" si="44"/>
        <v>1147.9652178957531</v>
      </c>
      <c r="U74" s="865">
        <f t="shared" ref="U74:AL74" si="47">U31+U10+U52</f>
        <v>6053.75</v>
      </c>
      <c r="V74" s="775">
        <f t="shared" si="47"/>
        <v>0</v>
      </c>
      <c r="W74" s="76">
        <f t="shared" si="47"/>
        <v>48.315277346618899</v>
      </c>
      <c r="X74" s="76">
        <f t="shared" si="47"/>
        <v>76.27031885369199</v>
      </c>
      <c r="Y74" s="76">
        <f t="shared" si="47"/>
        <v>10.692370486962053</v>
      </c>
      <c r="Z74" s="76">
        <f t="shared" si="47"/>
        <v>91.195386609446928</v>
      </c>
      <c r="AA74" s="76">
        <f t="shared" si="47"/>
        <v>409.65294737025238</v>
      </c>
      <c r="AB74" s="76">
        <f t="shared" si="47"/>
        <v>50.436435864275346</v>
      </c>
      <c r="AC74" s="76">
        <f t="shared" si="47"/>
        <v>23.847401203039968</v>
      </c>
      <c r="AD74" s="76">
        <f t="shared" si="47"/>
        <v>129.00106903298345</v>
      </c>
      <c r="AE74" s="765">
        <f t="shared" si="47"/>
        <v>308.5540111284821</v>
      </c>
      <c r="AF74" s="856">
        <f t="shared" si="47"/>
        <v>686.22604470304816</v>
      </c>
      <c r="AG74" s="500">
        <f t="shared" si="47"/>
        <v>1557.0348802705591</v>
      </c>
      <c r="AH74" s="500">
        <f t="shared" si="47"/>
        <v>457.46799685783208</v>
      </c>
      <c r="AI74" s="554">
        <f t="shared" si="47"/>
        <v>15.343527599374243</v>
      </c>
      <c r="AJ74" s="529">
        <f t="shared" si="47"/>
        <v>0</v>
      </c>
      <c r="AK74" s="793">
        <f t="shared" si="47"/>
        <v>0</v>
      </c>
      <c r="AL74" s="525">
        <f t="shared" si="47"/>
        <v>0</v>
      </c>
      <c r="AM74" s="22">
        <f t="shared" si="38"/>
        <v>139889.60170343475</v>
      </c>
      <c r="AN74" s="102">
        <f t="shared" si="39"/>
        <v>24190</v>
      </c>
      <c r="AO74" s="24">
        <f t="shared" si="39"/>
        <v>0</v>
      </c>
      <c r="AP74" s="455">
        <f t="shared" si="40"/>
        <v>85.257155826278677</v>
      </c>
      <c r="AQ74" s="301">
        <f t="shared" si="41"/>
        <v>24190</v>
      </c>
    </row>
    <row r="75" spans="2:43" ht="26.25" customHeight="1" x14ac:dyDescent="0.2">
      <c r="B75" s="152" t="s">
        <v>44</v>
      </c>
      <c r="C75" s="17">
        <f t="shared" si="34"/>
        <v>28520</v>
      </c>
      <c r="D75" s="94"/>
      <c r="E75" s="18">
        <f t="shared" ref="E75:Q75" si="48">E32+E11+E53</f>
        <v>17408.817589962437</v>
      </c>
      <c r="F75" s="18">
        <f t="shared" si="48"/>
        <v>8690.6466228024619</v>
      </c>
      <c r="G75" s="18">
        <f t="shared" si="48"/>
        <v>3600</v>
      </c>
      <c r="H75" s="18">
        <f t="shared" si="48"/>
        <v>8326.081748205248</v>
      </c>
      <c r="I75" s="18">
        <f t="shared" si="48"/>
        <v>0</v>
      </c>
      <c r="J75" s="18">
        <f t="shared" si="48"/>
        <v>0</v>
      </c>
      <c r="K75" s="18">
        <f t="shared" si="48"/>
        <v>1143.1355811615667</v>
      </c>
      <c r="L75" s="18">
        <f t="shared" si="48"/>
        <v>896.85083265809453</v>
      </c>
      <c r="M75" s="18">
        <f t="shared" si="48"/>
        <v>8184.6922775574285</v>
      </c>
      <c r="N75" s="18">
        <f t="shared" si="48"/>
        <v>740</v>
      </c>
      <c r="O75" s="18">
        <f t="shared" si="48"/>
        <v>0</v>
      </c>
      <c r="P75" s="18">
        <f t="shared" si="48"/>
        <v>14360</v>
      </c>
      <c r="Q75" s="18">
        <f t="shared" si="48"/>
        <v>0</v>
      </c>
      <c r="R75" s="18">
        <f t="shared" si="43"/>
        <v>2406.0724494308138</v>
      </c>
      <c r="S75" s="20">
        <f t="shared" si="36"/>
        <v>14191.589383760935</v>
      </c>
      <c r="T75" s="768">
        <f t="shared" si="44"/>
        <v>1147.9652178957531</v>
      </c>
      <c r="U75" s="865">
        <f t="shared" ref="U75:AL75" si="49">U32+U11+U53</f>
        <v>6053.75</v>
      </c>
      <c r="V75" s="775">
        <f t="shared" si="49"/>
        <v>0</v>
      </c>
      <c r="W75" s="76">
        <f t="shared" si="49"/>
        <v>48.315277346618899</v>
      </c>
      <c r="X75" s="76">
        <f t="shared" si="49"/>
        <v>76.27031885369199</v>
      </c>
      <c r="Y75" s="76">
        <f t="shared" si="49"/>
        <v>10.692370486962053</v>
      </c>
      <c r="Z75" s="76">
        <f t="shared" si="49"/>
        <v>91.195386609446928</v>
      </c>
      <c r="AA75" s="76">
        <f t="shared" si="49"/>
        <v>409.65294737025238</v>
      </c>
      <c r="AB75" s="76">
        <f t="shared" si="49"/>
        <v>50.436435864275346</v>
      </c>
      <c r="AC75" s="76">
        <f t="shared" si="49"/>
        <v>23.847401203039968</v>
      </c>
      <c r="AD75" s="76">
        <f t="shared" si="49"/>
        <v>129.00106903298345</v>
      </c>
      <c r="AE75" s="765">
        <f t="shared" si="49"/>
        <v>308.5540111284821</v>
      </c>
      <c r="AF75" s="856">
        <f t="shared" si="49"/>
        <v>686.22604470304816</v>
      </c>
      <c r="AG75" s="500">
        <f t="shared" si="49"/>
        <v>1247.0348802705591</v>
      </c>
      <c r="AH75" s="500">
        <f t="shared" si="49"/>
        <v>457.46799685783208</v>
      </c>
      <c r="AI75" s="554">
        <f t="shared" si="49"/>
        <v>15.343527599374243</v>
      </c>
      <c r="AJ75" s="529">
        <f t="shared" si="49"/>
        <v>0</v>
      </c>
      <c r="AK75" s="793">
        <f t="shared" si="49"/>
        <v>0</v>
      </c>
      <c r="AL75" s="525">
        <f t="shared" si="49"/>
        <v>0</v>
      </c>
      <c r="AM75" s="22">
        <f t="shared" si="38"/>
        <v>115669.60170343473</v>
      </c>
      <c r="AN75" s="102">
        <f t="shared" si="39"/>
        <v>19210</v>
      </c>
      <c r="AO75" s="24">
        <f t="shared" si="39"/>
        <v>0</v>
      </c>
      <c r="AP75" s="455">
        <f t="shared" si="40"/>
        <v>85.75766850035798</v>
      </c>
      <c r="AQ75" s="301">
        <f t="shared" si="41"/>
        <v>19210</v>
      </c>
    </row>
    <row r="76" spans="2:43" ht="26.25" customHeight="1" x14ac:dyDescent="0.2">
      <c r="B76" s="153" t="s">
        <v>45</v>
      </c>
      <c r="C76" s="17">
        <f t="shared" si="34"/>
        <v>27550</v>
      </c>
      <c r="D76" s="94"/>
      <c r="E76" s="18">
        <f t="shared" ref="E76:Q76" si="50">E33+E12+E54</f>
        <v>19828.817589962437</v>
      </c>
      <c r="F76" s="18">
        <f t="shared" si="50"/>
        <v>18170.646622802462</v>
      </c>
      <c r="G76" s="18">
        <f t="shared" si="50"/>
        <v>3700</v>
      </c>
      <c r="H76" s="18">
        <f t="shared" si="50"/>
        <v>21726.081748205248</v>
      </c>
      <c r="I76" s="18">
        <f t="shared" si="50"/>
        <v>0</v>
      </c>
      <c r="J76" s="18">
        <f t="shared" si="50"/>
        <v>0</v>
      </c>
      <c r="K76" s="18">
        <f t="shared" si="50"/>
        <v>1133.1355811615667</v>
      </c>
      <c r="L76" s="18">
        <f t="shared" si="50"/>
        <v>896.85083265809453</v>
      </c>
      <c r="M76" s="18">
        <f t="shared" si="50"/>
        <v>8534.6922775574276</v>
      </c>
      <c r="N76" s="18">
        <f t="shared" si="50"/>
        <v>790</v>
      </c>
      <c r="O76" s="18">
        <f t="shared" si="50"/>
        <v>0</v>
      </c>
      <c r="P76" s="18">
        <f t="shared" si="50"/>
        <v>21500</v>
      </c>
      <c r="Q76" s="18">
        <f t="shared" si="50"/>
        <v>0</v>
      </c>
      <c r="R76" s="18">
        <f t="shared" si="43"/>
        <v>2366.0724494308138</v>
      </c>
      <c r="S76" s="20">
        <f t="shared" si="36"/>
        <v>13931.589383760935</v>
      </c>
      <c r="T76" s="768">
        <f t="shared" si="44"/>
        <v>1147.9652178957531</v>
      </c>
      <c r="U76" s="865">
        <f t="shared" ref="U76:AL76" si="51">U33+U12+U54</f>
        <v>6053.75</v>
      </c>
      <c r="V76" s="862">
        <f t="shared" si="51"/>
        <v>0</v>
      </c>
      <c r="W76" s="749">
        <f t="shared" si="51"/>
        <v>48.315277346618899</v>
      </c>
      <c r="X76" s="749">
        <f t="shared" si="51"/>
        <v>76.27031885369199</v>
      </c>
      <c r="Y76" s="749">
        <f t="shared" si="51"/>
        <v>10.692370486962053</v>
      </c>
      <c r="Z76" s="749">
        <f t="shared" si="51"/>
        <v>91.195386609446928</v>
      </c>
      <c r="AA76" s="749">
        <f t="shared" si="51"/>
        <v>409.65294737025238</v>
      </c>
      <c r="AB76" s="749">
        <f t="shared" si="51"/>
        <v>50.436435864275346</v>
      </c>
      <c r="AC76" s="749">
        <f t="shared" si="51"/>
        <v>23.847401203039968</v>
      </c>
      <c r="AD76" s="749">
        <f t="shared" si="51"/>
        <v>129.00106903298345</v>
      </c>
      <c r="AE76" s="863">
        <f t="shared" si="51"/>
        <v>308.5540111284821</v>
      </c>
      <c r="AF76" s="857">
        <f t="shared" si="51"/>
        <v>686.22604470304816</v>
      </c>
      <c r="AG76" s="750">
        <f t="shared" si="51"/>
        <v>1207.0348802705591</v>
      </c>
      <c r="AH76" s="750">
        <f t="shared" si="51"/>
        <v>457.46799685783208</v>
      </c>
      <c r="AI76" s="751">
        <f t="shared" si="51"/>
        <v>15.343527599374243</v>
      </c>
      <c r="AJ76" s="752">
        <f t="shared" si="51"/>
        <v>0</v>
      </c>
      <c r="AK76" s="852">
        <f t="shared" si="51"/>
        <v>0</v>
      </c>
      <c r="AL76" s="854">
        <f t="shared" si="51"/>
        <v>0</v>
      </c>
      <c r="AM76" s="22">
        <f t="shared" si="38"/>
        <v>147329.60170343475</v>
      </c>
      <c r="AN76" s="102">
        <f t="shared" si="39"/>
        <v>25490</v>
      </c>
      <c r="AO76" s="24">
        <f t="shared" si="39"/>
        <v>0</v>
      </c>
      <c r="AP76" s="455">
        <f t="shared" si="40"/>
        <v>85.250515711902963</v>
      </c>
      <c r="AQ76" s="301">
        <f t="shared" si="41"/>
        <v>25490</v>
      </c>
    </row>
    <row r="77" spans="2:43" ht="26.25" customHeight="1" x14ac:dyDescent="0.2">
      <c r="B77" s="151" t="s">
        <v>46</v>
      </c>
      <c r="C77" s="17">
        <f t="shared" si="34"/>
        <v>34750</v>
      </c>
      <c r="D77" s="94"/>
      <c r="E77" s="18">
        <f t="shared" ref="E77:Q77" si="52">E34+E13+E55</f>
        <v>24578.817589962437</v>
      </c>
      <c r="F77" s="18">
        <f t="shared" si="52"/>
        <v>9710.6466228024619</v>
      </c>
      <c r="G77" s="18">
        <f t="shared" si="52"/>
        <v>3960</v>
      </c>
      <c r="H77" s="18">
        <f t="shared" si="52"/>
        <v>10196.081748205248</v>
      </c>
      <c r="I77" s="18">
        <f t="shared" si="52"/>
        <v>0</v>
      </c>
      <c r="J77" s="18">
        <f t="shared" si="52"/>
        <v>0</v>
      </c>
      <c r="K77" s="18">
        <f t="shared" si="52"/>
        <v>1053.1355811615667</v>
      </c>
      <c r="L77" s="18">
        <f t="shared" si="52"/>
        <v>896.85083265809453</v>
      </c>
      <c r="M77" s="18">
        <f t="shared" si="52"/>
        <v>8454.6922775574276</v>
      </c>
      <c r="N77" s="18">
        <f t="shared" si="52"/>
        <v>1390</v>
      </c>
      <c r="O77" s="18">
        <f t="shared" si="52"/>
        <v>0</v>
      </c>
      <c r="P77" s="18">
        <f t="shared" si="52"/>
        <v>14540</v>
      </c>
      <c r="Q77" s="18">
        <f t="shared" si="52"/>
        <v>0</v>
      </c>
      <c r="R77" s="18">
        <f t="shared" si="43"/>
        <v>2346.0724494308138</v>
      </c>
      <c r="S77" s="20">
        <f t="shared" si="36"/>
        <v>14071.589383760935</v>
      </c>
      <c r="T77" s="768">
        <f t="shared" si="44"/>
        <v>1147.9652178957531</v>
      </c>
      <c r="U77" s="865">
        <f t="shared" ref="U77:AL77" si="53">U34+U13+U55</f>
        <v>6053.75</v>
      </c>
      <c r="V77" s="775">
        <f t="shared" si="53"/>
        <v>0</v>
      </c>
      <c r="W77" s="76">
        <f t="shared" si="53"/>
        <v>48.315277346618899</v>
      </c>
      <c r="X77" s="76">
        <f t="shared" si="53"/>
        <v>76.27031885369199</v>
      </c>
      <c r="Y77" s="76">
        <f t="shared" si="53"/>
        <v>10.692370486962053</v>
      </c>
      <c r="Z77" s="76">
        <f t="shared" si="53"/>
        <v>91.195386609446928</v>
      </c>
      <c r="AA77" s="76">
        <f t="shared" si="53"/>
        <v>409.65294737025238</v>
      </c>
      <c r="AB77" s="76">
        <f t="shared" si="53"/>
        <v>50.436435864275346</v>
      </c>
      <c r="AC77" s="76">
        <f t="shared" si="53"/>
        <v>23.847401203039968</v>
      </c>
      <c r="AD77" s="76">
        <f t="shared" si="53"/>
        <v>129.00106903298345</v>
      </c>
      <c r="AE77" s="765">
        <f t="shared" si="53"/>
        <v>308.5540111284821</v>
      </c>
      <c r="AF77" s="856">
        <f t="shared" si="53"/>
        <v>686.22604470304816</v>
      </c>
      <c r="AG77" s="500">
        <f t="shared" si="53"/>
        <v>1187.0348802705591</v>
      </c>
      <c r="AH77" s="500">
        <f t="shared" si="53"/>
        <v>457.46799685783208</v>
      </c>
      <c r="AI77" s="554">
        <f t="shared" si="53"/>
        <v>15.343527599374243</v>
      </c>
      <c r="AJ77" s="529">
        <f t="shared" si="53"/>
        <v>0</v>
      </c>
      <c r="AK77" s="793">
        <f t="shared" si="53"/>
        <v>0</v>
      </c>
      <c r="AL77" s="525">
        <f t="shared" si="53"/>
        <v>0</v>
      </c>
      <c r="AM77" s="22">
        <f t="shared" si="38"/>
        <v>133149.60170343472</v>
      </c>
      <c r="AN77" s="102">
        <f t="shared" si="39"/>
        <v>20300</v>
      </c>
      <c r="AO77" s="24">
        <f t="shared" si="39"/>
        <v>0</v>
      </c>
      <c r="AP77" s="455">
        <f t="shared" si="40"/>
        <v>86.770900820431635</v>
      </c>
      <c r="AQ77" s="301">
        <f t="shared" si="41"/>
        <v>20300</v>
      </c>
    </row>
    <row r="78" spans="2:43" ht="26.25" customHeight="1" x14ac:dyDescent="0.2">
      <c r="B78" s="152" t="s">
        <v>47</v>
      </c>
      <c r="C78" s="17">
        <f t="shared" si="34"/>
        <v>27480</v>
      </c>
      <c r="D78" s="94"/>
      <c r="E78" s="18">
        <f t="shared" ref="E78:Q78" si="54">E35+E14+E56</f>
        <v>23358.817589962437</v>
      </c>
      <c r="F78" s="553">
        <f t="shared" si="54"/>
        <v>13290.646622802462</v>
      </c>
      <c r="G78" s="18">
        <f t="shared" si="54"/>
        <v>2320</v>
      </c>
      <c r="H78" s="18">
        <f t="shared" si="54"/>
        <v>16376.081748205248</v>
      </c>
      <c r="I78" s="553">
        <f t="shared" si="54"/>
        <v>0</v>
      </c>
      <c r="J78" s="553">
        <f t="shared" si="54"/>
        <v>0</v>
      </c>
      <c r="K78" s="553">
        <f t="shared" si="54"/>
        <v>1133.1355811615667</v>
      </c>
      <c r="L78" s="553">
        <f t="shared" si="54"/>
        <v>896.85083265809453</v>
      </c>
      <c r="M78" s="553">
        <f t="shared" si="54"/>
        <v>9004.6922775574276</v>
      </c>
      <c r="N78" s="553">
        <f t="shared" si="54"/>
        <v>950</v>
      </c>
      <c r="O78" s="553">
        <f t="shared" si="54"/>
        <v>0</v>
      </c>
      <c r="P78" s="18">
        <f t="shared" si="54"/>
        <v>12320</v>
      </c>
      <c r="Q78" s="18">
        <f t="shared" si="54"/>
        <v>0</v>
      </c>
      <c r="R78" s="18">
        <f t="shared" si="43"/>
        <v>2426.0724494308138</v>
      </c>
      <c r="S78" s="20">
        <f t="shared" si="36"/>
        <v>14971.589383760935</v>
      </c>
      <c r="T78" s="768">
        <f t="shared" si="44"/>
        <v>1147.9652178957531</v>
      </c>
      <c r="U78" s="865">
        <f t="shared" ref="U78:AL78" si="55">U35+U14+U56</f>
        <v>6053.75</v>
      </c>
      <c r="V78" s="775">
        <f t="shared" si="55"/>
        <v>0</v>
      </c>
      <c r="W78" s="76">
        <f t="shared" si="55"/>
        <v>48.315277346618899</v>
      </c>
      <c r="X78" s="76">
        <f t="shared" si="55"/>
        <v>76.27031885369199</v>
      </c>
      <c r="Y78" s="76">
        <f t="shared" si="55"/>
        <v>10.692370486962053</v>
      </c>
      <c r="Z78" s="76">
        <f t="shared" si="55"/>
        <v>91.195386609446928</v>
      </c>
      <c r="AA78" s="76">
        <f t="shared" si="55"/>
        <v>409.65294737025238</v>
      </c>
      <c r="AB78" s="76">
        <f t="shared" si="55"/>
        <v>50.436435864275346</v>
      </c>
      <c r="AC78" s="76">
        <f t="shared" si="55"/>
        <v>23.847401203039968</v>
      </c>
      <c r="AD78" s="76">
        <f t="shared" si="55"/>
        <v>129.00106903298345</v>
      </c>
      <c r="AE78" s="765">
        <f t="shared" si="55"/>
        <v>308.5540111284821</v>
      </c>
      <c r="AF78" s="856">
        <f t="shared" si="55"/>
        <v>686.22604470304816</v>
      </c>
      <c r="AG78" s="500">
        <f t="shared" si="55"/>
        <v>1267.0348802705591</v>
      </c>
      <c r="AH78" s="500">
        <f t="shared" si="55"/>
        <v>457.46799685783208</v>
      </c>
      <c r="AI78" s="554">
        <f t="shared" si="55"/>
        <v>15.343527599374243</v>
      </c>
      <c r="AJ78" s="529">
        <f t="shared" si="55"/>
        <v>0</v>
      </c>
      <c r="AK78" s="793">
        <f t="shared" si="55"/>
        <v>0</v>
      </c>
      <c r="AL78" s="525">
        <f t="shared" si="55"/>
        <v>0</v>
      </c>
      <c r="AM78" s="22">
        <f t="shared" si="38"/>
        <v>131729.60170343472</v>
      </c>
      <c r="AN78" s="102">
        <f t="shared" si="39"/>
        <v>16220</v>
      </c>
      <c r="AO78" s="24">
        <f t="shared" si="39"/>
        <v>0</v>
      </c>
      <c r="AP78" s="455">
        <f t="shared" si="40"/>
        <v>89.036807255140147</v>
      </c>
      <c r="AQ78" s="301">
        <f t="shared" si="41"/>
        <v>16220</v>
      </c>
    </row>
    <row r="79" spans="2:43" ht="26.25" customHeight="1" x14ac:dyDescent="0.2">
      <c r="B79" s="151" t="s">
        <v>48</v>
      </c>
      <c r="C79" s="17">
        <f t="shared" si="34"/>
        <v>25180</v>
      </c>
      <c r="D79" s="94"/>
      <c r="E79" s="18">
        <f t="shared" ref="E79:Q79" si="56">E36+E15+E57</f>
        <v>12718.817589962437</v>
      </c>
      <c r="F79" s="553">
        <f t="shared" si="56"/>
        <v>12330.646622802462</v>
      </c>
      <c r="G79" s="18">
        <f t="shared" si="56"/>
        <v>3320</v>
      </c>
      <c r="H79" s="18">
        <f t="shared" si="56"/>
        <v>14296.081748205248</v>
      </c>
      <c r="I79" s="553">
        <f t="shared" si="56"/>
        <v>0</v>
      </c>
      <c r="J79" s="553">
        <f t="shared" si="56"/>
        <v>0</v>
      </c>
      <c r="K79" s="553">
        <f t="shared" si="56"/>
        <v>1323.1355811615667</v>
      </c>
      <c r="L79" s="553">
        <f t="shared" si="56"/>
        <v>896.85083265809453</v>
      </c>
      <c r="M79" s="553">
        <f t="shared" si="56"/>
        <v>8724.6922775574276</v>
      </c>
      <c r="N79" s="553">
        <f t="shared" si="56"/>
        <v>470</v>
      </c>
      <c r="O79" s="553">
        <f t="shared" si="56"/>
        <v>0</v>
      </c>
      <c r="P79" s="18">
        <f t="shared" si="56"/>
        <v>10020</v>
      </c>
      <c r="Q79" s="18">
        <f t="shared" si="56"/>
        <v>0</v>
      </c>
      <c r="R79" s="18">
        <f t="shared" si="43"/>
        <v>2766.0724494308138</v>
      </c>
      <c r="S79" s="20">
        <f t="shared" si="36"/>
        <v>15391.589383760935</v>
      </c>
      <c r="T79" s="768">
        <f t="shared" si="44"/>
        <v>1147.9652178957531</v>
      </c>
      <c r="U79" s="865">
        <f t="shared" ref="U79:AL79" si="57">U36+U15+U57</f>
        <v>6053.75</v>
      </c>
      <c r="V79" s="775">
        <f t="shared" si="57"/>
        <v>0</v>
      </c>
      <c r="W79" s="76">
        <f t="shared" si="57"/>
        <v>48.315277346618899</v>
      </c>
      <c r="X79" s="76">
        <f t="shared" si="57"/>
        <v>76.27031885369199</v>
      </c>
      <c r="Y79" s="76">
        <f t="shared" si="57"/>
        <v>10.692370486962053</v>
      </c>
      <c r="Z79" s="76">
        <f t="shared" si="57"/>
        <v>91.195386609446928</v>
      </c>
      <c r="AA79" s="76">
        <f t="shared" si="57"/>
        <v>409.65294737025238</v>
      </c>
      <c r="AB79" s="76">
        <f t="shared" si="57"/>
        <v>50.436435864275346</v>
      </c>
      <c r="AC79" s="76">
        <f t="shared" si="57"/>
        <v>23.847401203039968</v>
      </c>
      <c r="AD79" s="76">
        <f t="shared" si="57"/>
        <v>129.00106903298345</v>
      </c>
      <c r="AE79" s="765">
        <f t="shared" si="57"/>
        <v>308.5540111284821</v>
      </c>
      <c r="AF79" s="856">
        <f t="shared" si="57"/>
        <v>686.22604470304816</v>
      </c>
      <c r="AG79" s="500">
        <f t="shared" si="57"/>
        <v>1607.0348802705591</v>
      </c>
      <c r="AH79" s="500">
        <f t="shared" si="57"/>
        <v>457.46799685783208</v>
      </c>
      <c r="AI79" s="554">
        <f t="shared" si="57"/>
        <v>15.343527599374243</v>
      </c>
      <c r="AJ79" s="529">
        <f t="shared" si="57"/>
        <v>0</v>
      </c>
      <c r="AK79" s="793">
        <f t="shared" si="57"/>
        <v>0</v>
      </c>
      <c r="AL79" s="525">
        <f t="shared" si="57"/>
        <v>0</v>
      </c>
      <c r="AM79" s="22">
        <f t="shared" si="38"/>
        <v>114639.60170343473</v>
      </c>
      <c r="AN79" s="102">
        <f t="shared" si="39"/>
        <v>21910</v>
      </c>
      <c r="AO79" s="24">
        <f t="shared" si="39"/>
        <v>0</v>
      </c>
      <c r="AP79" s="455">
        <f t="shared" si="40"/>
        <v>83.954548584048439</v>
      </c>
      <c r="AQ79" s="301">
        <f t="shared" si="41"/>
        <v>21910</v>
      </c>
    </row>
    <row r="80" spans="2:43" ht="26.25" customHeight="1" x14ac:dyDescent="0.2">
      <c r="B80" s="152" t="s">
        <v>49</v>
      </c>
      <c r="C80" s="17">
        <f t="shared" si="34"/>
        <v>22040</v>
      </c>
      <c r="D80" s="94"/>
      <c r="E80" s="18">
        <f t="shared" ref="E80:Q80" si="58">E37+E16+E58</f>
        <v>15778.817589962437</v>
      </c>
      <c r="F80" s="553">
        <f t="shared" si="58"/>
        <v>7150.6466228024628</v>
      </c>
      <c r="G80" s="18">
        <f t="shared" si="58"/>
        <v>12480</v>
      </c>
      <c r="H80" s="18">
        <f t="shared" si="58"/>
        <v>9956.081748205248</v>
      </c>
      <c r="I80" s="553">
        <f t="shared" si="58"/>
        <v>0</v>
      </c>
      <c r="J80" s="553">
        <f t="shared" si="58"/>
        <v>0</v>
      </c>
      <c r="K80" s="553">
        <f t="shared" si="58"/>
        <v>1223.1355811615667</v>
      </c>
      <c r="L80" s="553">
        <f t="shared" si="58"/>
        <v>896.85083265809453</v>
      </c>
      <c r="M80" s="553">
        <f t="shared" si="58"/>
        <v>8994.6922775574276</v>
      </c>
      <c r="N80" s="553">
        <f t="shared" si="58"/>
        <v>1340</v>
      </c>
      <c r="O80" s="553">
        <f t="shared" si="58"/>
        <v>0</v>
      </c>
      <c r="P80" s="18">
        <f t="shared" si="58"/>
        <v>17880</v>
      </c>
      <c r="Q80" s="18">
        <f t="shared" si="58"/>
        <v>0</v>
      </c>
      <c r="R80" s="18">
        <f t="shared" si="43"/>
        <v>3656.0724494308138</v>
      </c>
      <c r="S80" s="20">
        <f t="shared" si="36"/>
        <v>15691.589383760935</v>
      </c>
      <c r="T80" s="768">
        <f t="shared" si="44"/>
        <v>1147.9652178957531</v>
      </c>
      <c r="U80" s="865">
        <f t="shared" ref="U80:AL80" si="59">U37+U16+U58</f>
        <v>6053.75</v>
      </c>
      <c r="V80" s="775">
        <f t="shared" si="59"/>
        <v>0</v>
      </c>
      <c r="W80" s="76">
        <f t="shared" si="59"/>
        <v>48.315277346618899</v>
      </c>
      <c r="X80" s="76">
        <f t="shared" si="59"/>
        <v>76.27031885369199</v>
      </c>
      <c r="Y80" s="76">
        <f t="shared" si="59"/>
        <v>10.692370486962053</v>
      </c>
      <c r="Z80" s="76">
        <f t="shared" si="59"/>
        <v>91.195386609446928</v>
      </c>
      <c r="AA80" s="76">
        <f t="shared" si="59"/>
        <v>409.65294737025238</v>
      </c>
      <c r="AB80" s="76">
        <f t="shared" si="59"/>
        <v>50.436435864275346</v>
      </c>
      <c r="AC80" s="76">
        <f t="shared" si="59"/>
        <v>23.847401203039968</v>
      </c>
      <c r="AD80" s="76">
        <f t="shared" si="59"/>
        <v>129.00106903298345</v>
      </c>
      <c r="AE80" s="765">
        <f t="shared" si="59"/>
        <v>308.5540111284821</v>
      </c>
      <c r="AF80" s="856">
        <f t="shared" si="59"/>
        <v>686.22604470304816</v>
      </c>
      <c r="AG80" s="500">
        <f t="shared" si="59"/>
        <v>2497.0348802705594</v>
      </c>
      <c r="AH80" s="500">
        <f t="shared" si="59"/>
        <v>457.46799685783208</v>
      </c>
      <c r="AI80" s="554">
        <f t="shared" si="59"/>
        <v>15.343527599374243</v>
      </c>
      <c r="AJ80" s="529">
        <f t="shared" si="59"/>
        <v>0</v>
      </c>
      <c r="AK80" s="793">
        <f t="shared" si="59"/>
        <v>0</v>
      </c>
      <c r="AL80" s="525">
        <f t="shared" si="59"/>
        <v>0</v>
      </c>
      <c r="AM80" s="22">
        <f t="shared" si="38"/>
        <v>124289.60170343473</v>
      </c>
      <c r="AN80" s="102">
        <f t="shared" si="39"/>
        <v>21070</v>
      </c>
      <c r="AO80" s="24">
        <f t="shared" si="39"/>
        <v>0</v>
      </c>
      <c r="AP80" s="455">
        <f t="shared" si="40"/>
        <v>85.504913502042072</v>
      </c>
      <c r="AQ80" s="301">
        <f>AN80+AO80</f>
        <v>21070</v>
      </c>
    </row>
    <row r="81" spans="2:43" ht="26.25" customHeight="1" x14ac:dyDescent="0.2">
      <c r="B81" s="152" t="s">
        <v>50</v>
      </c>
      <c r="C81" s="17">
        <f t="shared" si="34"/>
        <v>27170</v>
      </c>
      <c r="D81" s="94"/>
      <c r="E81" s="18">
        <f t="shared" ref="E81:Q81" si="60">E38+E17+E59</f>
        <v>19448.817589962437</v>
      </c>
      <c r="F81" s="553">
        <f t="shared" si="60"/>
        <v>10990.646622802462</v>
      </c>
      <c r="G81" s="18">
        <f t="shared" si="60"/>
        <v>6720</v>
      </c>
      <c r="H81" s="18">
        <f t="shared" si="60"/>
        <v>20256.081748205248</v>
      </c>
      <c r="I81" s="553">
        <f t="shared" si="60"/>
        <v>0</v>
      </c>
      <c r="J81" s="553">
        <f t="shared" si="60"/>
        <v>0</v>
      </c>
      <c r="K81" s="553">
        <f t="shared" si="60"/>
        <v>1033.1355811615667</v>
      </c>
      <c r="L81" s="553">
        <f t="shared" si="60"/>
        <v>896.85083265809453</v>
      </c>
      <c r="M81" s="553">
        <f t="shared" si="60"/>
        <v>9024.6922775574276</v>
      </c>
      <c r="N81" s="553">
        <f t="shared" si="60"/>
        <v>1070</v>
      </c>
      <c r="O81" s="553">
        <f t="shared" si="60"/>
        <v>0</v>
      </c>
      <c r="P81" s="18">
        <f t="shared" si="60"/>
        <v>20560</v>
      </c>
      <c r="Q81" s="18">
        <f t="shared" si="60"/>
        <v>0</v>
      </c>
      <c r="R81" s="18">
        <f t="shared" si="43"/>
        <v>2376.0724494308138</v>
      </c>
      <c r="S81" s="20">
        <f t="shared" si="36"/>
        <v>15606.589383760935</v>
      </c>
      <c r="T81" s="768">
        <f t="shared" si="44"/>
        <v>1193.9652178957531</v>
      </c>
      <c r="U81" s="865">
        <f t="shared" ref="U81:AL81" si="61">U38+U17+U59</f>
        <v>6053.75</v>
      </c>
      <c r="V81" s="775">
        <f t="shared" si="61"/>
        <v>0</v>
      </c>
      <c r="W81" s="76">
        <f t="shared" si="61"/>
        <v>48.315277346618899</v>
      </c>
      <c r="X81" s="76">
        <f t="shared" si="61"/>
        <v>122.27031885369199</v>
      </c>
      <c r="Y81" s="76">
        <f t="shared" si="61"/>
        <v>10.692370486962053</v>
      </c>
      <c r="Z81" s="76">
        <f t="shared" si="61"/>
        <v>91.195386609446928</v>
      </c>
      <c r="AA81" s="76">
        <f t="shared" si="61"/>
        <v>409.65294737025238</v>
      </c>
      <c r="AB81" s="76">
        <f t="shared" si="61"/>
        <v>50.436435864275346</v>
      </c>
      <c r="AC81" s="76">
        <f t="shared" si="61"/>
        <v>23.847401203039968</v>
      </c>
      <c r="AD81" s="76">
        <f t="shared" si="61"/>
        <v>129.00106903298345</v>
      </c>
      <c r="AE81" s="765">
        <f t="shared" si="61"/>
        <v>308.5540111284821</v>
      </c>
      <c r="AF81" s="856">
        <f t="shared" si="61"/>
        <v>686.22604470304816</v>
      </c>
      <c r="AG81" s="500">
        <f t="shared" si="61"/>
        <v>1217.0348802705591</v>
      </c>
      <c r="AH81" s="500">
        <f t="shared" si="61"/>
        <v>457.46799685783208</v>
      </c>
      <c r="AI81" s="554">
        <f t="shared" si="61"/>
        <v>15.343527599374243</v>
      </c>
      <c r="AJ81" s="529">
        <f t="shared" si="61"/>
        <v>0</v>
      </c>
      <c r="AK81" s="793">
        <f t="shared" si="61"/>
        <v>0</v>
      </c>
      <c r="AL81" s="525">
        <f t="shared" si="61"/>
        <v>0</v>
      </c>
      <c r="AM81" s="22">
        <f t="shared" si="38"/>
        <v>142400.60170343475</v>
      </c>
      <c r="AN81" s="102">
        <f t="shared" si="39"/>
        <v>21770</v>
      </c>
      <c r="AO81" s="24">
        <f t="shared" si="39"/>
        <v>0</v>
      </c>
      <c r="AP81" s="455">
        <f t="shared" si="40"/>
        <v>86.739404147810632</v>
      </c>
      <c r="AQ81" s="301">
        <f t="shared" si="41"/>
        <v>21770</v>
      </c>
    </row>
    <row r="82" spans="2:43" ht="26.25" customHeight="1" x14ac:dyDescent="0.2">
      <c r="B82" s="151" t="s">
        <v>51</v>
      </c>
      <c r="C82" s="17">
        <f t="shared" si="34"/>
        <v>25640</v>
      </c>
      <c r="D82" s="94"/>
      <c r="E82" s="18">
        <f t="shared" ref="E82:Q82" si="62">E39+E18+E60</f>
        <v>12538.817589962437</v>
      </c>
      <c r="F82" s="553">
        <f t="shared" si="62"/>
        <v>9890.6466228024619</v>
      </c>
      <c r="G82" s="18">
        <f t="shared" si="62"/>
        <v>2280</v>
      </c>
      <c r="H82" s="18">
        <f t="shared" si="62"/>
        <v>9266.081748205248</v>
      </c>
      <c r="I82" s="553">
        <f t="shared" si="62"/>
        <v>0</v>
      </c>
      <c r="J82" s="553">
        <f t="shared" si="62"/>
        <v>0</v>
      </c>
      <c r="K82" s="553">
        <f t="shared" si="62"/>
        <v>1203.1355811615667</v>
      </c>
      <c r="L82" s="553">
        <f t="shared" si="62"/>
        <v>896.85083265809453</v>
      </c>
      <c r="M82" s="553">
        <f t="shared" si="62"/>
        <v>9484.6922775574276</v>
      </c>
      <c r="N82" s="553">
        <f t="shared" si="62"/>
        <v>940</v>
      </c>
      <c r="O82" s="553">
        <f t="shared" si="62"/>
        <v>0</v>
      </c>
      <c r="P82" s="18">
        <f t="shared" si="62"/>
        <v>17400</v>
      </c>
      <c r="Q82" s="18">
        <f t="shared" si="62"/>
        <v>0</v>
      </c>
      <c r="R82" s="18">
        <f t="shared" si="43"/>
        <v>2906.0724494308138</v>
      </c>
      <c r="S82" s="20">
        <f t="shared" si="36"/>
        <v>16841.589383760933</v>
      </c>
      <c r="T82" s="768">
        <f t="shared" si="44"/>
        <v>1147.9652178957531</v>
      </c>
      <c r="U82" s="865">
        <f t="shared" ref="U82:AL82" si="63">U39+U18+U60</f>
        <v>6053.75</v>
      </c>
      <c r="V82" s="775">
        <f t="shared" si="63"/>
        <v>0</v>
      </c>
      <c r="W82" s="76">
        <f t="shared" si="63"/>
        <v>48.315277346618899</v>
      </c>
      <c r="X82" s="76">
        <f t="shared" si="63"/>
        <v>76.27031885369199</v>
      </c>
      <c r="Y82" s="76">
        <f t="shared" si="63"/>
        <v>10.692370486962053</v>
      </c>
      <c r="Z82" s="76">
        <f t="shared" si="63"/>
        <v>91.195386609446928</v>
      </c>
      <c r="AA82" s="76">
        <f t="shared" si="63"/>
        <v>409.65294737025238</v>
      </c>
      <c r="AB82" s="76">
        <f t="shared" si="63"/>
        <v>50.436435864275346</v>
      </c>
      <c r="AC82" s="76">
        <f t="shared" si="63"/>
        <v>23.847401203039968</v>
      </c>
      <c r="AD82" s="76">
        <f t="shared" si="63"/>
        <v>129.00106903298345</v>
      </c>
      <c r="AE82" s="765">
        <f t="shared" si="63"/>
        <v>308.5540111284821</v>
      </c>
      <c r="AF82" s="856">
        <f t="shared" si="63"/>
        <v>686.22604470304816</v>
      </c>
      <c r="AG82" s="500">
        <f t="shared" si="63"/>
        <v>1747.0348802705591</v>
      </c>
      <c r="AH82" s="500">
        <f t="shared" si="63"/>
        <v>457.46799685783208</v>
      </c>
      <c r="AI82" s="554">
        <f t="shared" si="63"/>
        <v>15.343527599374243</v>
      </c>
      <c r="AJ82" s="529">
        <f t="shared" si="63"/>
        <v>0</v>
      </c>
      <c r="AK82" s="793">
        <f t="shared" si="63"/>
        <v>0</v>
      </c>
      <c r="AL82" s="525">
        <f t="shared" si="63"/>
        <v>0</v>
      </c>
      <c r="AM82" s="22">
        <f t="shared" si="38"/>
        <v>116489.60170343473</v>
      </c>
      <c r="AN82" s="102">
        <f t="shared" si="39"/>
        <v>25510</v>
      </c>
      <c r="AO82" s="24">
        <f t="shared" si="39"/>
        <v>0</v>
      </c>
      <c r="AP82" s="455">
        <f t="shared" si="40"/>
        <v>82.035160877931574</v>
      </c>
      <c r="AQ82" s="301">
        <f t="shared" si="41"/>
        <v>25510</v>
      </c>
    </row>
    <row r="83" spans="2:43" ht="26.25" customHeight="1" thickBot="1" x14ac:dyDescent="0.25">
      <c r="B83" s="154" t="s">
        <v>52</v>
      </c>
      <c r="C83" s="295">
        <f t="shared" si="34"/>
        <v>29330</v>
      </c>
      <c r="D83" s="295"/>
      <c r="E83" s="98">
        <f t="shared" ref="E83:Q83" si="64">E40+E19+E61</f>
        <v>9788.8175899624366</v>
      </c>
      <c r="F83" s="623">
        <f t="shared" si="64"/>
        <v>7210.6466228024628</v>
      </c>
      <c r="G83" s="98">
        <f t="shared" si="64"/>
        <v>3960</v>
      </c>
      <c r="H83" s="98">
        <f t="shared" si="64"/>
        <v>11816.081748205248</v>
      </c>
      <c r="I83" s="623">
        <f t="shared" si="64"/>
        <v>0</v>
      </c>
      <c r="J83" s="623">
        <f t="shared" si="64"/>
        <v>0</v>
      </c>
      <c r="K83" s="623">
        <f t="shared" si="64"/>
        <v>24019.135581161565</v>
      </c>
      <c r="L83" s="623">
        <f t="shared" si="64"/>
        <v>896.85083265809453</v>
      </c>
      <c r="M83" s="623">
        <f t="shared" si="64"/>
        <v>8214.6922775574276</v>
      </c>
      <c r="N83" s="623">
        <f t="shared" si="64"/>
        <v>520</v>
      </c>
      <c r="O83" s="623">
        <f t="shared" si="64"/>
        <v>0</v>
      </c>
      <c r="P83" s="98">
        <f t="shared" si="64"/>
        <v>26960</v>
      </c>
      <c r="Q83" s="98">
        <f t="shared" si="64"/>
        <v>4040</v>
      </c>
      <c r="R83" s="98">
        <f t="shared" si="43"/>
        <v>3269.0724494308138</v>
      </c>
      <c r="S83" s="296">
        <f t="shared" si="36"/>
        <v>15501.589383760935</v>
      </c>
      <c r="T83" s="868">
        <f t="shared" si="44"/>
        <v>1200.9652178957531</v>
      </c>
      <c r="U83" s="866">
        <f t="shared" ref="U83:AL83" si="65">U40+U19+U61</f>
        <v>6053.75</v>
      </c>
      <c r="V83" s="860">
        <f t="shared" si="65"/>
        <v>0</v>
      </c>
      <c r="W83" s="666">
        <f t="shared" si="65"/>
        <v>48.315277346618899</v>
      </c>
      <c r="X83" s="666">
        <f t="shared" si="65"/>
        <v>76.27031885369199</v>
      </c>
      <c r="Y83" s="666">
        <f t="shared" si="65"/>
        <v>10.692370486962053</v>
      </c>
      <c r="Z83" s="666">
        <f t="shared" si="65"/>
        <v>91.195386609446928</v>
      </c>
      <c r="AA83" s="666">
        <f t="shared" si="65"/>
        <v>409.65294737025238</v>
      </c>
      <c r="AB83" s="666">
        <f t="shared" si="65"/>
        <v>50.436435864275346</v>
      </c>
      <c r="AC83" s="666">
        <f t="shared" si="65"/>
        <v>23.847401203039968</v>
      </c>
      <c r="AD83" s="666">
        <f t="shared" si="65"/>
        <v>182.00106903298345</v>
      </c>
      <c r="AE83" s="861">
        <f t="shared" si="65"/>
        <v>308.5540111284821</v>
      </c>
      <c r="AF83" s="855">
        <f t="shared" si="65"/>
        <v>686.22604470304816</v>
      </c>
      <c r="AG83" s="688">
        <f t="shared" si="65"/>
        <v>2110.0348802705594</v>
      </c>
      <c r="AH83" s="688">
        <f t="shared" si="65"/>
        <v>457.46799685783208</v>
      </c>
      <c r="AI83" s="689">
        <f t="shared" si="65"/>
        <v>15.343527599374243</v>
      </c>
      <c r="AJ83" s="667">
        <f t="shared" si="65"/>
        <v>0</v>
      </c>
      <c r="AK83" s="851">
        <f t="shared" si="65"/>
        <v>0</v>
      </c>
      <c r="AL83" s="853">
        <f t="shared" si="65"/>
        <v>0</v>
      </c>
      <c r="AM83" s="461">
        <f>SUM(C83:S83)+T83+U83+AJ83+AK83+AL83</f>
        <v>152781.60170343475</v>
      </c>
      <c r="AN83" s="299">
        <f t="shared" si="39"/>
        <v>25560</v>
      </c>
      <c r="AO83" s="670">
        <f t="shared" si="39"/>
        <v>0</v>
      </c>
      <c r="AP83" s="671">
        <f t="shared" si="40"/>
        <v>85.667954220516719</v>
      </c>
      <c r="AQ83" s="692">
        <f t="shared" si="41"/>
        <v>25560</v>
      </c>
    </row>
    <row r="84" spans="2:43" ht="26.25" customHeight="1" thickBot="1" x14ac:dyDescent="0.25">
      <c r="B84" s="35" t="s">
        <v>53</v>
      </c>
      <c r="C84" s="82">
        <f t="shared" ref="C84:AL84" si="66">SUM(C72:C83)</f>
        <v>333450</v>
      </c>
      <c r="D84" s="82"/>
      <c r="E84" s="83">
        <f t="shared" si="66"/>
        <v>188195.81107954925</v>
      </c>
      <c r="F84" s="83">
        <f t="shared" si="66"/>
        <v>139947.75947362956</v>
      </c>
      <c r="G84" s="83">
        <f t="shared" si="66"/>
        <v>55700</v>
      </c>
      <c r="H84" s="83">
        <f t="shared" si="66"/>
        <v>177242.98097846296</v>
      </c>
      <c r="I84" s="83">
        <f t="shared" si="66"/>
        <v>0</v>
      </c>
      <c r="J84" s="83">
        <f>SUM(J72:J83)</f>
        <v>0</v>
      </c>
      <c r="K84" s="115">
        <f t="shared" si="66"/>
        <v>36923.626973938801</v>
      </c>
      <c r="L84" s="83">
        <f t="shared" si="66"/>
        <v>10762.209991897131</v>
      </c>
      <c r="M84" s="83">
        <f t="shared" si="66"/>
        <v>105396.3073306891</v>
      </c>
      <c r="N84" s="83">
        <f t="shared" si="66"/>
        <v>10230</v>
      </c>
      <c r="O84" s="83">
        <f t="shared" si="66"/>
        <v>0</v>
      </c>
      <c r="P84" s="83">
        <f t="shared" si="66"/>
        <v>202540</v>
      </c>
      <c r="Q84" s="83">
        <f t="shared" si="66"/>
        <v>4040</v>
      </c>
      <c r="R84" s="83">
        <f t="shared" si="66"/>
        <v>32515.86939316976</v>
      </c>
      <c r="S84" s="84">
        <f t="shared" si="66"/>
        <v>181064.07260513122</v>
      </c>
      <c r="T84" s="769">
        <f t="shared" si="66"/>
        <v>13874.582614749037</v>
      </c>
      <c r="U84" s="772">
        <f t="shared" si="66"/>
        <v>72645</v>
      </c>
      <c r="V84" s="530">
        <f t="shared" si="66"/>
        <v>0</v>
      </c>
      <c r="W84" s="85">
        <f t="shared" si="66"/>
        <v>579.7833281594269</v>
      </c>
      <c r="X84" s="85">
        <f t="shared" si="66"/>
        <v>961.2438262443037</v>
      </c>
      <c r="Y84" s="85">
        <f t="shared" si="66"/>
        <v>128.3084458435446</v>
      </c>
      <c r="Z84" s="85">
        <f t="shared" si="66"/>
        <v>1094.3446393133631</v>
      </c>
      <c r="AA84" s="85">
        <f t="shared" si="66"/>
        <v>4915.8353684430267</v>
      </c>
      <c r="AB84" s="85">
        <f t="shared" si="66"/>
        <v>605.23723037130412</v>
      </c>
      <c r="AC84" s="85">
        <f t="shared" si="66"/>
        <v>286.16881443647964</v>
      </c>
      <c r="AD84" s="85">
        <f t="shared" si="66"/>
        <v>1601.0128283958013</v>
      </c>
      <c r="AE84" s="87">
        <f t="shared" si="66"/>
        <v>3702.6481335417861</v>
      </c>
      <c r="AF84" s="183">
        <f t="shared" si="66"/>
        <v>8234.7125364365802</v>
      </c>
      <c r="AG84" s="120">
        <f t="shared" si="66"/>
        <v>18607.418563246709</v>
      </c>
      <c r="AH84" s="419">
        <f t="shared" si="66"/>
        <v>5489.6159622939849</v>
      </c>
      <c r="AI84" s="183">
        <f t="shared" si="66"/>
        <v>184.12233119249095</v>
      </c>
      <c r="AJ84" s="530">
        <f t="shared" si="66"/>
        <v>0</v>
      </c>
      <c r="AK84" s="196">
        <f t="shared" si="66"/>
        <v>0</v>
      </c>
      <c r="AL84" s="598">
        <f t="shared" si="66"/>
        <v>0</v>
      </c>
      <c r="AM84" s="298">
        <f>SUM(C84:S84)+T84+U84+AJ84+AK84+AL84</f>
        <v>1564528.2204412166</v>
      </c>
      <c r="AN84" s="324">
        <f>SUM(AN72:AN83)</f>
        <v>255020</v>
      </c>
      <c r="AO84" s="266">
        <f>SUM(AO72:AO83)</f>
        <v>0</v>
      </c>
      <c r="AP84" s="454">
        <f t="shared" si="40"/>
        <v>85.984432996331307</v>
      </c>
      <c r="AQ84" s="200">
        <f t="shared" si="41"/>
        <v>255020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</sheetData>
  <mergeCells count="16">
    <mergeCell ref="B24:AQ24"/>
    <mergeCell ref="B44:AQ44"/>
    <mergeCell ref="B2:AQ2"/>
    <mergeCell ref="B3:AQ3"/>
    <mergeCell ref="B4:AQ4"/>
    <mergeCell ref="B6:B7"/>
    <mergeCell ref="B23:AQ23"/>
    <mergeCell ref="B70:B71"/>
    <mergeCell ref="B45:AQ45"/>
    <mergeCell ref="B46:AQ46"/>
    <mergeCell ref="B25:AQ25"/>
    <mergeCell ref="B27:B28"/>
    <mergeCell ref="B67:AQ67"/>
    <mergeCell ref="B68:AQ68"/>
    <mergeCell ref="B48:B49"/>
    <mergeCell ref="B66:AQ66"/>
  </mergeCells>
  <phoneticPr fontId="35" type="noConversion"/>
  <pageMargins left="0.7" right="0.7" top="0.75" bottom="0.75" header="0.3" footer="0.3"/>
  <pageSetup paperSize="9" orientation="portrait" r:id="rId1"/>
  <ignoredErrors>
    <ignoredError sqref="T72:T83" 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891905" r:id="rId4">
          <objectPr defaultSize="0" r:id="rId5">
            <anchor moveWithCells="1" sizeWithCells="1">
              <from>
                <xdr:col>1</xdr:col>
                <xdr:colOff>647700</xdr:colOff>
                <xdr:row>0</xdr:row>
                <xdr:rowOff>200025</xdr:rowOff>
              </from>
              <to>
                <xdr:col>2</xdr:col>
                <xdr:colOff>695325</xdr:colOff>
                <xdr:row>3</xdr:row>
                <xdr:rowOff>161925</xdr:rowOff>
              </to>
            </anchor>
          </objectPr>
        </oleObject>
      </mc:Choice>
      <mc:Fallback>
        <oleObject progId="Word.Document.8" shapeId="891905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AQ85"/>
  <sheetViews>
    <sheetView topLeftCell="Q67" zoomScale="77" zoomScaleNormal="77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4.28515625" style="1" bestFit="1" customWidth="1"/>
    <col min="4" max="4" width="14.285156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2.85546875" style="1" customWidth="1"/>
    <col min="10" max="10" width="12.7109375" style="1" customWidth="1"/>
    <col min="11" max="11" width="13.5703125" style="1" bestFit="1" customWidth="1"/>
    <col min="12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8" width="12.7109375" style="1" customWidth="1"/>
    <col min="19" max="19" width="16.7109375" style="1" bestFit="1" customWidth="1"/>
    <col min="20" max="28" width="12.7109375" style="1" customWidth="1"/>
    <col min="29" max="29" width="13.5703125" style="1" customWidth="1"/>
    <col min="30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>
        <v>3040</v>
      </c>
      <c r="R1" s="3">
        <v>1170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270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76" t="s">
        <v>91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77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76450</v>
      </c>
      <c r="D8" s="98"/>
      <c r="E8" s="98">
        <v>10590</v>
      </c>
      <c r="F8" s="98">
        <v>33740</v>
      </c>
      <c r="G8" s="98">
        <v>8960</v>
      </c>
      <c r="H8" s="98">
        <v>28460</v>
      </c>
      <c r="I8" s="326"/>
      <c r="J8" s="609"/>
      <c r="K8" s="326">
        <v>1150</v>
      </c>
      <c r="L8" s="326"/>
      <c r="M8" s="98">
        <v>4520</v>
      </c>
      <c r="N8" s="98">
        <v>3290</v>
      </c>
      <c r="O8" s="326"/>
      <c r="P8" s="98">
        <v>28330</v>
      </c>
      <c r="Q8" s="98">
        <v>300</v>
      </c>
      <c r="R8" s="98">
        <f>SUM(AF8:AI8)</f>
        <v>1800</v>
      </c>
      <c r="S8" s="296">
        <v>3330</v>
      </c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>
        <v>1800</v>
      </c>
      <c r="AH8" s="98"/>
      <c r="AI8" s="758"/>
      <c r="AJ8" s="496"/>
      <c r="AK8" s="473"/>
      <c r="AL8" s="474"/>
      <c r="AM8" s="460">
        <f>SUM(C8:S8)+T8+U8+AJ8+AK8+AL8</f>
        <v>200920</v>
      </c>
      <c r="AN8" s="299">
        <v>91830</v>
      </c>
      <c r="AO8" s="281">
        <v>0</v>
      </c>
      <c r="AP8" s="14">
        <f t="shared" ref="AP8:AP20" si="0">(AM8*100)/(AM8+AQ8)</f>
        <v>68.631938514090521</v>
      </c>
      <c r="AQ8" s="550">
        <f t="shared" ref="AQ8:AQ20" si="1">AN8+AO8</f>
        <v>91830</v>
      </c>
    </row>
    <row r="9" spans="2:43" ht="26.25" customHeight="1" x14ac:dyDescent="0.2">
      <c r="B9" s="151" t="s">
        <v>42</v>
      </c>
      <c r="C9" s="18">
        <v>65720</v>
      </c>
      <c r="D9" s="98"/>
      <c r="E9" s="18">
        <v>10070</v>
      </c>
      <c r="F9" s="18">
        <v>27200</v>
      </c>
      <c r="G9" s="18">
        <v>11400</v>
      </c>
      <c r="H9" s="18">
        <v>39380</v>
      </c>
      <c r="I9" s="277"/>
      <c r="J9" s="609"/>
      <c r="K9" s="277">
        <v>370</v>
      </c>
      <c r="L9" s="277"/>
      <c r="M9" s="98">
        <v>680</v>
      </c>
      <c r="N9" s="18">
        <v>2350</v>
      </c>
      <c r="O9" s="277"/>
      <c r="P9" s="18">
        <v>24010</v>
      </c>
      <c r="Q9" s="18">
        <v>300</v>
      </c>
      <c r="R9" s="18">
        <f t="shared" ref="R9:R19" si="2">SUM(AF9:AI9)</f>
        <v>330</v>
      </c>
      <c r="S9" s="20">
        <v>860</v>
      </c>
      <c r="T9" s="777">
        <f t="shared" ref="T9:T19" si="3">SUM(V9:AE9)</f>
        <v>46</v>
      </c>
      <c r="U9" s="786"/>
      <c r="V9" s="297"/>
      <c r="W9" s="76"/>
      <c r="X9" s="76">
        <v>46</v>
      </c>
      <c r="Y9" s="76"/>
      <c r="Z9" s="76"/>
      <c r="AA9" s="76"/>
      <c r="AB9" s="76"/>
      <c r="AC9" s="76"/>
      <c r="AD9" s="76"/>
      <c r="AE9" s="511"/>
      <c r="AF9" s="521"/>
      <c r="AG9" s="498">
        <v>330</v>
      </c>
      <c r="AH9" s="498"/>
      <c r="AI9" s="522"/>
      <c r="AJ9" s="77"/>
      <c r="AK9" s="78"/>
      <c r="AL9" s="188"/>
      <c r="AM9" s="22">
        <f>SUM(C9:S9)+T9+U9+AJ9+AK9+AL9</f>
        <v>182716</v>
      </c>
      <c r="AN9" s="101">
        <v>91680</v>
      </c>
      <c r="AO9" s="24">
        <v>0</v>
      </c>
      <c r="AP9" s="25">
        <f t="shared" si="0"/>
        <v>66.588434233735185</v>
      </c>
      <c r="AQ9" s="301">
        <f t="shared" si="1"/>
        <v>91680</v>
      </c>
    </row>
    <row r="10" spans="2:43" ht="26.25" customHeight="1" x14ac:dyDescent="0.2">
      <c r="B10" s="152" t="s">
        <v>43</v>
      </c>
      <c r="C10" s="18">
        <v>75970</v>
      </c>
      <c r="D10" s="98"/>
      <c r="E10" s="18">
        <v>28950</v>
      </c>
      <c r="F10" s="18">
        <v>39360</v>
      </c>
      <c r="G10" s="18">
        <v>13870</v>
      </c>
      <c r="H10" s="18">
        <v>27700</v>
      </c>
      <c r="I10" s="19"/>
      <c r="J10" s="609"/>
      <c r="K10" s="277">
        <v>760</v>
      </c>
      <c r="L10" s="277"/>
      <c r="M10" s="98">
        <v>4130</v>
      </c>
      <c r="N10" s="18">
        <v>2500</v>
      </c>
      <c r="O10" s="277"/>
      <c r="P10" s="18">
        <v>26160</v>
      </c>
      <c r="Q10" s="18">
        <v>400</v>
      </c>
      <c r="R10" s="18">
        <f t="shared" si="2"/>
        <v>760</v>
      </c>
      <c r="S10" s="20">
        <v>7155</v>
      </c>
      <c r="T10" s="777">
        <f t="shared" si="3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760</v>
      </c>
      <c r="AH10" s="498"/>
      <c r="AI10" s="522"/>
      <c r="AJ10" s="181"/>
      <c r="AK10" s="110"/>
      <c r="AL10" s="189"/>
      <c r="AM10" s="22">
        <f t="shared" ref="AM10:AM20" si="4">SUM(C10:S10)+T10+U10+AJ10+AK10+AL10</f>
        <v>227715</v>
      </c>
      <c r="AN10" s="101">
        <v>93120</v>
      </c>
      <c r="AO10" s="24">
        <v>0</v>
      </c>
      <c r="AP10" s="25">
        <f t="shared" si="0"/>
        <v>70.975735190986015</v>
      </c>
      <c r="AQ10" s="301">
        <f t="shared" si="1"/>
        <v>93120</v>
      </c>
    </row>
    <row r="11" spans="2:43" ht="26.25" customHeight="1" x14ac:dyDescent="0.2">
      <c r="B11" s="152" t="s">
        <v>44</v>
      </c>
      <c r="C11" s="18">
        <v>67220</v>
      </c>
      <c r="D11" s="98"/>
      <c r="E11" s="18">
        <v>37890</v>
      </c>
      <c r="F11" s="18">
        <v>24710</v>
      </c>
      <c r="G11" s="18">
        <v>10670</v>
      </c>
      <c r="H11" s="18">
        <v>19610</v>
      </c>
      <c r="I11" s="19"/>
      <c r="J11" s="609"/>
      <c r="K11" s="277">
        <v>700</v>
      </c>
      <c r="L11" s="277"/>
      <c r="M11" s="98">
        <v>3910</v>
      </c>
      <c r="N11" s="18">
        <v>3760</v>
      </c>
      <c r="O11" s="277"/>
      <c r="P11" s="18">
        <v>26700</v>
      </c>
      <c r="Q11" s="18">
        <v>0</v>
      </c>
      <c r="R11" s="18">
        <f t="shared" si="2"/>
        <v>1100</v>
      </c>
      <c r="S11" s="462">
        <v>2250</v>
      </c>
      <c r="T11" s="777">
        <f t="shared" si="3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1100</v>
      </c>
      <c r="AH11" s="498"/>
      <c r="AI11" s="522"/>
      <c r="AJ11" s="181"/>
      <c r="AK11" s="110"/>
      <c r="AL11" s="189"/>
      <c r="AM11" s="22">
        <f t="shared" si="4"/>
        <v>198520</v>
      </c>
      <c r="AN11" s="102">
        <v>91920</v>
      </c>
      <c r="AO11" s="24">
        <v>0</v>
      </c>
      <c r="AP11" s="25">
        <f t="shared" si="0"/>
        <v>68.35146674011844</v>
      </c>
      <c r="AQ11" s="301">
        <f t="shared" si="1"/>
        <v>91920</v>
      </c>
    </row>
    <row r="12" spans="2:43" ht="26.25" customHeight="1" x14ac:dyDescent="0.2">
      <c r="B12" s="153" t="s">
        <v>45</v>
      </c>
      <c r="C12" s="334">
        <v>71340</v>
      </c>
      <c r="D12" s="18"/>
      <c r="E12" s="334">
        <v>62360</v>
      </c>
      <c r="F12" s="334">
        <v>25960</v>
      </c>
      <c r="G12" s="18">
        <v>11970</v>
      </c>
      <c r="H12" s="18">
        <v>51580</v>
      </c>
      <c r="I12" s="277"/>
      <c r="J12" s="609"/>
      <c r="K12" s="612">
        <v>1070</v>
      </c>
      <c r="L12" s="612"/>
      <c r="M12" s="98">
        <v>4130</v>
      </c>
      <c r="N12" s="334">
        <v>4460</v>
      </c>
      <c r="O12" s="612"/>
      <c r="P12" s="18">
        <v>43970</v>
      </c>
      <c r="Q12" s="18"/>
      <c r="R12" s="18">
        <f t="shared" si="2"/>
        <v>550</v>
      </c>
      <c r="S12" s="20">
        <v>4410</v>
      </c>
      <c r="T12" s="777">
        <f t="shared" si="3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550</v>
      </c>
      <c r="AH12" s="498"/>
      <c r="AI12" s="522"/>
      <c r="AJ12" s="77"/>
      <c r="AK12" s="78"/>
      <c r="AL12" s="188"/>
      <c r="AM12" s="22">
        <f t="shared" si="4"/>
        <v>281800</v>
      </c>
      <c r="AN12" s="102">
        <v>96620</v>
      </c>
      <c r="AO12" s="24">
        <v>0</v>
      </c>
      <c r="AP12" s="25">
        <f t="shared" si="0"/>
        <v>74.467522858199885</v>
      </c>
      <c r="AQ12" s="301">
        <f t="shared" si="1"/>
        <v>96620</v>
      </c>
    </row>
    <row r="13" spans="2:43" ht="26.25" customHeight="1" x14ac:dyDescent="0.2">
      <c r="B13" s="151" t="s">
        <v>46</v>
      </c>
      <c r="C13" s="18">
        <v>73190</v>
      </c>
      <c r="D13" s="18"/>
      <c r="E13" s="18">
        <v>65050</v>
      </c>
      <c r="F13" s="18">
        <v>30140</v>
      </c>
      <c r="G13" s="18">
        <v>12260</v>
      </c>
      <c r="H13" s="18">
        <v>28540</v>
      </c>
      <c r="I13" s="277"/>
      <c r="J13" s="610"/>
      <c r="K13" s="277">
        <v>0</v>
      </c>
      <c r="L13" s="277"/>
      <c r="M13" s="18">
        <v>6900</v>
      </c>
      <c r="N13" s="18">
        <v>4490</v>
      </c>
      <c r="O13" s="277"/>
      <c r="P13" s="18">
        <v>29180</v>
      </c>
      <c r="Q13" s="18">
        <v>360</v>
      </c>
      <c r="R13" s="18">
        <f t="shared" si="2"/>
        <v>0</v>
      </c>
      <c r="S13" s="462">
        <v>980</v>
      </c>
      <c r="T13" s="777">
        <f t="shared" si="3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0</v>
      </c>
      <c r="AH13" s="498"/>
      <c r="AI13" s="522"/>
      <c r="AJ13" s="77"/>
      <c r="AK13" s="78"/>
      <c r="AL13" s="188">
        <v>700</v>
      </c>
      <c r="AM13" s="22">
        <f t="shared" si="4"/>
        <v>251790</v>
      </c>
      <c r="AN13" s="103">
        <v>131570</v>
      </c>
      <c r="AO13" s="31">
        <v>0</v>
      </c>
      <c r="AP13" s="32">
        <f t="shared" si="0"/>
        <v>65.679778797996661</v>
      </c>
      <c r="AQ13" s="620">
        <f t="shared" si="1"/>
        <v>131570</v>
      </c>
    </row>
    <row r="14" spans="2:43" ht="26.25" customHeight="1" x14ac:dyDescent="0.2">
      <c r="B14" s="152" t="s">
        <v>47</v>
      </c>
      <c r="C14" s="18">
        <v>64700</v>
      </c>
      <c r="D14" s="18"/>
      <c r="E14" s="18">
        <v>57770</v>
      </c>
      <c r="F14" s="18">
        <v>26740</v>
      </c>
      <c r="G14" s="18">
        <v>13960</v>
      </c>
      <c r="H14" s="18">
        <v>42300</v>
      </c>
      <c r="I14" s="277"/>
      <c r="J14" s="610"/>
      <c r="K14" s="277">
        <v>240</v>
      </c>
      <c r="L14" s="277"/>
      <c r="M14" s="18">
        <v>4710</v>
      </c>
      <c r="N14" s="18">
        <v>4390</v>
      </c>
      <c r="O14" s="277"/>
      <c r="P14" s="18">
        <v>27690</v>
      </c>
      <c r="Q14" s="18">
        <v>0</v>
      </c>
      <c r="R14" s="18">
        <f t="shared" si="2"/>
        <v>440</v>
      </c>
      <c r="S14" s="20">
        <v>2480</v>
      </c>
      <c r="T14" s="777">
        <f t="shared" si="3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440</v>
      </c>
      <c r="AH14" s="498"/>
      <c r="AI14" s="522"/>
      <c r="AJ14" s="77"/>
      <c r="AK14" s="78"/>
      <c r="AL14" s="188"/>
      <c r="AM14" s="22">
        <f t="shared" si="4"/>
        <v>245420</v>
      </c>
      <c r="AN14" s="23">
        <v>92730</v>
      </c>
      <c r="AO14" s="24">
        <v>0</v>
      </c>
      <c r="AP14" s="25">
        <f t="shared" si="0"/>
        <v>72.57725861304155</v>
      </c>
      <c r="AQ14" s="301">
        <f t="shared" si="1"/>
        <v>92730</v>
      </c>
    </row>
    <row r="15" spans="2:43" ht="26.25" customHeight="1" x14ac:dyDescent="0.2">
      <c r="B15" s="151" t="s">
        <v>48</v>
      </c>
      <c r="C15" s="18">
        <v>66310</v>
      </c>
      <c r="D15" s="18"/>
      <c r="E15" s="18">
        <v>34770</v>
      </c>
      <c r="F15" s="18">
        <v>22860</v>
      </c>
      <c r="G15" s="18">
        <v>6400</v>
      </c>
      <c r="H15" s="18">
        <v>20640</v>
      </c>
      <c r="I15" s="277"/>
      <c r="J15" s="610"/>
      <c r="K15" s="277">
        <v>1450</v>
      </c>
      <c r="L15" s="608"/>
      <c r="M15" s="18">
        <v>5290</v>
      </c>
      <c r="N15" s="18">
        <v>3580</v>
      </c>
      <c r="O15" s="608"/>
      <c r="P15" s="18">
        <v>23460</v>
      </c>
      <c r="Q15" s="18">
        <v>450</v>
      </c>
      <c r="R15" s="18">
        <f t="shared" si="2"/>
        <v>1140</v>
      </c>
      <c r="S15" s="20">
        <v>3120</v>
      </c>
      <c r="T15" s="777">
        <f t="shared" si="3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1140</v>
      </c>
      <c r="AH15" s="498"/>
      <c r="AI15" s="522"/>
      <c r="AJ15" s="77"/>
      <c r="AK15" s="78"/>
      <c r="AL15" s="188"/>
      <c r="AM15" s="22">
        <f t="shared" si="4"/>
        <v>189470</v>
      </c>
      <c r="AN15" s="23">
        <v>88940</v>
      </c>
      <c r="AO15" s="24">
        <v>0</v>
      </c>
      <c r="AP15" s="25">
        <f t="shared" si="0"/>
        <v>68.054308394095045</v>
      </c>
      <c r="AQ15" s="301">
        <f t="shared" si="1"/>
        <v>88940</v>
      </c>
    </row>
    <row r="16" spans="2:43" ht="26.25" customHeight="1" x14ac:dyDescent="0.2">
      <c r="B16" s="152" t="s">
        <v>49</v>
      </c>
      <c r="C16" s="18">
        <v>77330</v>
      </c>
      <c r="D16" s="18"/>
      <c r="E16" s="18">
        <v>36490</v>
      </c>
      <c r="F16" s="18">
        <v>38470</v>
      </c>
      <c r="G16" s="18">
        <v>15800</v>
      </c>
      <c r="H16" s="18">
        <v>42160</v>
      </c>
      <c r="I16" s="277"/>
      <c r="J16" s="610"/>
      <c r="K16" s="277">
        <v>1330</v>
      </c>
      <c r="L16" s="608"/>
      <c r="M16" s="18">
        <v>5850</v>
      </c>
      <c r="N16" s="18">
        <v>4690</v>
      </c>
      <c r="O16" s="608"/>
      <c r="P16" s="18">
        <v>26510</v>
      </c>
      <c r="Q16" s="18">
        <v>460</v>
      </c>
      <c r="R16" s="18">
        <f t="shared" si="2"/>
        <v>1230</v>
      </c>
      <c r="S16" s="20">
        <v>5230</v>
      </c>
      <c r="T16" s="777">
        <f t="shared" si="3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1230</v>
      </c>
      <c r="AH16" s="498"/>
      <c r="AI16" s="522"/>
      <c r="AJ16" s="77"/>
      <c r="AK16" s="78"/>
      <c r="AL16" s="188"/>
      <c r="AM16" s="22">
        <f t="shared" si="4"/>
        <v>255550</v>
      </c>
      <c r="AN16" s="23">
        <v>94990</v>
      </c>
      <c r="AO16" s="24">
        <v>0</v>
      </c>
      <c r="AP16" s="25">
        <f t="shared" si="0"/>
        <v>72.901808638101215</v>
      </c>
      <c r="AQ16" s="301">
        <f t="shared" si="1"/>
        <v>94990</v>
      </c>
    </row>
    <row r="17" spans="2:43" ht="26.25" customHeight="1" x14ac:dyDescent="0.2">
      <c r="B17" s="152" t="s">
        <v>50</v>
      </c>
      <c r="C17" s="18">
        <v>68810</v>
      </c>
      <c r="D17" s="18"/>
      <c r="E17" s="18">
        <v>56790</v>
      </c>
      <c r="F17" s="18">
        <v>21830</v>
      </c>
      <c r="G17" s="18">
        <v>9755</v>
      </c>
      <c r="H17" s="18">
        <v>27960</v>
      </c>
      <c r="I17" s="277"/>
      <c r="J17" s="610">
        <v>5400</v>
      </c>
      <c r="K17" s="277">
        <v>460</v>
      </c>
      <c r="L17" s="608"/>
      <c r="M17" s="18">
        <v>4020</v>
      </c>
      <c r="N17" s="18">
        <v>4200</v>
      </c>
      <c r="O17" s="608"/>
      <c r="P17" s="18">
        <v>36900</v>
      </c>
      <c r="Q17" s="18">
        <v>0</v>
      </c>
      <c r="R17" s="18">
        <f t="shared" si="2"/>
        <v>1170</v>
      </c>
      <c r="S17" s="20">
        <v>3740</v>
      </c>
      <c r="T17" s="777">
        <f t="shared" si="3"/>
        <v>56</v>
      </c>
      <c r="U17" s="786"/>
      <c r="V17" s="297"/>
      <c r="W17" s="76"/>
      <c r="X17" s="76">
        <v>56</v>
      </c>
      <c r="Y17" s="76"/>
      <c r="Z17" s="76"/>
      <c r="AA17" s="76"/>
      <c r="AB17" s="76"/>
      <c r="AC17" s="76"/>
      <c r="AD17" s="76"/>
      <c r="AE17" s="511"/>
      <c r="AF17" s="521"/>
      <c r="AG17" s="498">
        <v>1170</v>
      </c>
      <c r="AH17" s="498"/>
      <c r="AI17" s="522"/>
      <c r="AJ17" s="77"/>
      <c r="AK17" s="78"/>
      <c r="AL17" s="188"/>
      <c r="AM17" s="22">
        <f t="shared" si="4"/>
        <v>241091</v>
      </c>
      <c r="AN17" s="23">
        <v>100280</v>
      </c>
      <c r="AO17" s="24">
        <v>0</v>
      </c>
      <c r="AP17" s="25">
        <f t="shared" si="0"/>
        <v>70.624335400488036</v>
      </c>
      <c r="AQ17" s="301">
        <f t="shared" si="1"/>
        <v>100280</v>
      </c>
    </row>
    <row r="18" spans="2:43" ht="26.25" customHeight="1" x14ac:dyDescent="0.2">
      <c r="B18" s="151" t="s">
        <v>51</v>
      </c>
      <c r="C18" s="18">
        <v>65400</v>
      </c>
      <c r="D18" s="18"/>
      <c r="E18" s="18">
        <v>19530</v>
      </c>
      <c r="F18" s="18">
        <v>24480</v>
      </c>
      <c r="G18" s="18">
        <v>12830</v>
      </c>
      <c r="H18" s="18">
        <v>39280</v>
      </c>
      <c r="I18" s="277"/>
      <c r="J18" s="610">
        <v>0</v>
      </c>
      <c r="K18" s="277">
        <v>420</v>
      </c>
      <c r="L18" s="608"/>
      <c r="M18" s="18">
        <v>4120</v>
      </c>
      <c r="N18" s="18">
        <v>5420</v>
      </c>
      <c r="O18" s="608"/>
      <c r="P18" s="18">
        <v>26380</v>
      </c>
      <c r="Q18" s="18">
        <v>400</v>
      </c>
      <c r="R18" s="18">
        <f t="shared" si="2"/>
        <v>1150</v>
      </c>
      <c r="S18" s="20">
        <v>4710</v>
      </c>
      <c r="T18" s="777">
        <f t="shared" si="3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1150</v>
      </c>
      <c r="AH18" s="498"/>
      <c r="AI18" s="522"/>
      <c r="AJ18" s="480"/>
      <c r="AK18" s="99"/>
      <c r="AL18" s="204">
        <v>680</v>
      </c>
      <c r="AM18" s="22">
        <f t="shared" si="4"/>
        <v>204800</v>
      </c>
      <c r="AN18" s="23">
        <v>131840</v>
      </c>
      <c r="AO18" s="24">
        <v>0</v>
      </c>
      <c r="AP18" s="25">
        <f t="shared" si="0"/>
        <v>60.836501901140686</v>
      </c>
      <c r="AQ18" s="301">
        <f t="shared" si="1"/>
        <v>131840</v>
      </c>
    </row>
    <row r="19" spans="2:43" ht="26.25" customHeight="1" thickBot="1" x14ac:dyDescent="0.25">
      <c r="B19" s="153" t="s">
        <v>52</v>
      </c>
      <c r="C19" s="79">
        <v>83880</v>
      </c>
      <c r="D19" s="79">
        <v>73080</v>
      </c>
      <c r="E19" s="79">
        <v>17030</v>
      </c>
      <c r="F19" s="79">
        <v>25120</v>
      </c>
      <c r="G19" s="79">
        <v>11090</v>
      </c>
      <c r="H19" s="79">
        <v>20050</v>
      </c>
      <c r="I19" s="327"/>
      <c r="J19" s="611"/>
      <c r="K19" s="327">
        <v>130</v>
      </c>
      <c r="L19" s="327"/>
      <c r="M19" s="79">
        <v>3010</v>
      </c>
      <c r="N19" s="79">
        <v>920</v>
      </c>
      <c r="O19" s="327"/>
      <c r="P19" s="79">
        <v>26070</v>
      </c>
      <c r="Q19" s="79">
        <v>500</v>
      </c>
      <c r="R19" s="79">
        <f t="shared" si="2"/>
        <v>290</v>
      </c>
      <c r="S19" s="80">
        <v>2850</v>
      </c>
      <c r="T19" s="782">
        <f t="shared" si="3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290</v>
      </c>
      <c r="AH19" s="499"/>
      <c r="AI19" s="552"/>
      <c r="AJ19" s="481"/>
      <c r="AK19" s="192"/>
      <c r="AL19" s="187"/>
      <c r="AM19" s="460">
        <f t="shared" si="4"/>
        <v>264020</v>
      </c>
      <c r="AN19" s="193">
        <v>97920</v>
      </c>
      <c r="AO19" s="194">
        <v>0</v>
      </c>
      <c r="AP19" s="33">
        <f t="shared" si="0"/>
        <v>72.945792120240924</v>
      </c>
      <c r="AQ19" s="323">
        <f t="shared" si="1"/>
        <v>97920</v>
      </c>
    </row>
    <row r="20" spans="2:43" ht="26.25" customHeight="1" thickBot="1" x14ac:dyDescent="0.25">
      <c r="B20" s="179">
        <v>0</v>
      </c>
      <c r="C20" s="82">
        <f t="shared" ref="C20:AO20" si="5">SUM(C8:C19)</f>
        <v>856320</v>
      </c>
      <c r="D20" s="82">
        <f t="shared" si="5"/>
        <v>73080</v>
      </c>
      <c r="E20" s="83">
        <f t="shared" si="5"/>
        <v>437290</v>
      </c>
      <c r="F20" s="83">
        <f t="shared" si="5"/>
        <v>340610</v>
      </c>
      <c r="G20" s="83">
        <f t="shared" si="5"/>
        <v>138965</v>
      </c>
      <c r="H20" s="83">
        <f t="shared" si="5"/>
        <v>387660</v>
      </c>
      <c r="I20" s="195">
        <f t="shared" si="5"/>
        <v>0</v>
      </c>
      <c r="J20" s="83">
        <f t="shared" si="5"/>
        <v>5400</v>
      </c>
      <c r="K20" s="328">
        <f t="shared" si="5"/>
        <v>8080</v>
      </c>
      <c r="L20" s="328">
        <f t="shared" si="5"/>
        <v>0</v>
      </c>
      <c r="M20" s="83">
        <f t="shared" si="5"/>
        <v>51270</v>
      </c>
      <c r="N20" s="83">
        <f t="shared" si="5"/>
        <v>44050</v>
      </c>
      <c r="O20" s="328">
        <f t="shared" si="5"/>
        <v>0</v>
      </c>
      <c r="P20" s="83">
        <f t="shared" si="5"/>
        <v>345360</v>
      </c>
      <c r="Q20" s="83">
        <f t="shared" si="5"/>
        <v>3170</v>
      </c>
      <c r="R20" s="83">
        <f t="shared" si="5"/>
        <v>9960</v>
      </c>
      <c r="S20" s="84">
        <f>SUM(S8:S19)</f>
        <v>41115</v>
      </c>
      <c r="T20" s="791">
        <f t="shared" si="5"/>
        <v>102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102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9960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1380</v>
      </c>
      <c r="AM20" s="36">
        <f t="shared" si="4"/>
        <v>2743812</v>
      </c>
      <c r="AN20" s="198">
        <f t="shared" si="5"/>
        <v>1203440</v>
      </c>
      <c r="AO20" s="199">
        <f t="shared" si="5"/>
        <v>0</v>
      </c>
      <c r="AP20" s="37">
        <f t="shared" si="0"/>
        <v>69.511954139234078</v>
      </c>
      <c r="AQ20" s="200">
        <f t="shared" si="1"/>
        <v>1203440</v>
      </c>
    </row>
    <row r="21" spans="2:43" ht="36" customHeight="1" thickBot="1" x14ac:dyDescent="0.25">
      <c r="B21" s="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thickTop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985"/>
      <c r="M22" s="985">
        <f>M20+J20</f>
        <v>56670</v>
      </c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SAN MAURIZIO C.SE.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76" t="s">
        <v>91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77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Foglio2!D32</f>
        <v>0</v>
      </c>
      <c r="D29" s="340"/>
      <c r="E29" s="215">
        <f>Foglio2!E32</f>
        <v>13160.710812818632</v>
      </c>
      <c r="F29" s="215">
        <f>Foglio2!F32</f>
        <v>3061.9242639923777</v>
      </c>
      <c r="G29" s="329">
        <f>Foglio2!G32</f>
        <v>0</v>
      </c>
      <c r="H29" s="329">
        <f>Foglio2!H32</f>
        <v>1288.2805646152817</v>
      </c>
      <c r="I29" s="329">
        <f>Foglio2!I32</f>
        <v>0</v>
      </c>
      <c r="J29" s="277">
        <f>Foglio2!J32</f>
        <v>0</v>
      </c>
      <c r="K29" s="215">
        <f>Foglio2!K32</f>
        <v>1827.2919505956515</v>
      </c>
      <c r="L29" s="215">
        <f>Foglio2!L32</f>
        <v>1684.0493135036834</v>
      </c>
      <c r="M29" s="215">
        <f>Foglio2!M32</f>
        <v>15180.9197071901</v>
      </c>
      <c r="N29" s="215">
        <f>Foglio2!N32</f>
        <v>0</v>
      </c>
      <c r="O29" s="215">
        <f>Foglio2!O32</f>
        <v>0</v>
      </c>
      <c r="P29" s="329">
        <f>Foglio2!P32</f>
        <v>0</v>
      </c>
      <c r="Q29" s="329">
        <f>Foglio2!Q32</f>
        <v>0</v>
      </c>
      <c r="R29" s="215">
        <f t="shared" ref="R29:R34" si="6">SUM(AF29:AI29)</f>
        <v>4123.644831668691</v>
      </c>
      <c r="S29" s="619">
        <f>Foglio2!T32</f>
        <v>25220.982193823922</v>
      </c>
      <c r="T29" s="842">
        <f t="shared" ref="T29:T34" si="7">SUM(V29:AE29)</f>
        <v>2155.5758959310151</v>
      </c>
      <c r="U29" s="437">
        <f>Foglio2!V32</f>
        <v>12845</v>
      </c>
      <c r="V29" s="844">
        <f>Foglio2!W32</f>
        <v>0</v>
      </c>
      <c r="W29" s="489">
        <f>Foglio2!X32</f>
        <v>90.723347388954721</v>
      </c>
      <c r="X29" s="489">
        <f>Foglio2!Y32</f>
        <v>143.21554201559533</v>
      </c>
      <c r="Y29" s="489">
        <f>Foglio2!Z32</f>
        <v>20.077451592398841</v>
      </c>
      <c r="Z29" s="489">
        <f>Foglio2!AA32</f>
        <v>171.24088267740981</v>
      </c>
      <c r="AA29" s="489">
        <f>Foglio2!AB32</f>
        <v>769.22018653756948</v>
      </c>
      <c r="AB29" s="489">
        <f>Foglio2!AC32</f>
        <v>94.7063236157869</v>
      </c>
      <c r="AC29" s="489">
        <f>Foglio2!AD32</f>
        <v>44.779129552457697</v>
      </c>
      <c r="AD29" s="489">
        <f>Foglio2!AE32</f>
        <v>242.22998277469048</v>
      </c>
      <c r="AE29" s="845">
        <f>Foglio2!AF32</f>
        <v>579.38304977615189</v>
      </c>
      <c r="AF29" s="434">
        <f>Foglio2!AG32</f>
        <v>1288.5515153790116</v>
      </c>
      <c r="AG29" s="215">
        <f>Foglio2!AH32</f>
        <v>1947.2779804674553</v>
      </c>
      <c r="AH29" s="215">
        <f>Foglio2!AI32</f>
        <v>859.00423794559322</v>
      </c>
      <c r="AI29" s="619">
        <f>Foglio2!AJ32</f>
        <v>28.81109787663172</v>
      </c>
      <c r="AJ29" s="606"/>
      <c r="AK29" s="753"/>
      <c r="AL29" s="847"/>
      <c r="AM29" s="55">
        <f>SUM(C29:S29)+T29+U29+AJ29+AK29+AL29</f>
        <v>80548.379534139356</v>
      </c>
      <c r="AN29" s="222">
        <v>0</v>
      </c>
      <c r="AO29" s="223">
        <v>0</v>
      </c>
      <c r="AP29" s="58">
        <f t="shared" ref="AP29:AP41" si="8">(AM29*100)/(AM29+AQ29)</f>
        <v>100</v>
      </c>
      <c r="AQ29" s="652">
        <f t="shared" ref="AQ29:AQ41" si="9">AN29+AO29</f>
        <v>0</v>
      </c>
    </row>
    <row r="30" spans="2:43" ht="26.25" customHeight="1" x14ac:dyDescent="0.2">
      <c r="B30" s="151" t="s">
        <v>42</v>
      </c>
      <c r="C30" s="340">
        <f t="shared" ref="C30:C35" si="10">C29</f>
        <v>0</v>
      </c>
      <c r="D30" s="340"/>
      <c r="E30" s="434">
        <f t="shared" ref="E30:Q32" si="11">E29</f>
        <v>13160.710812818632</v>
      </c>
      <c r="F30" s="434">
        <f t="shared" si="11"/>
        <v>3061.9242639923777</v>
      </c>
      <c r="G30" s="340">
        <f t="shared" si="11"/>
        <v>0</v>
      </c>
      <c r="H30" s="340">
        <f t="shared" si="11"/>
        <v>1288.2805646152817</v>
      </c>
      <c r="I30" s="340">
        <f t="shared" si="11"/>
        <v>0</v>
      </c>
      <c r="J30" s="19">
        <f t="shared" si="11"/>
        <v>0</v>
      </c>
      <c r="K30" s="434">
        <f t="shared" si="11"/>
        <v>1827.2919505956515</v>
      </c>
      <c r="L30" s="434">
        <f t="shared" si="11"/>
        <v>1684.0493135036834</v>
      </c>
      <c r="M30" s="434">
        <f t="shared" si="11"/>
        <v>15180.9197071901</v>
      </c>
      <c r="N30" s="434">
        <f t="shared" si="11"/>
        <v>0</v>
      </c>
      <c r="O30" s="434">
        <f t="shared" si="11"/>
        <v>0</v>
      </c>
      <c r="P30" s="340">
        <f t="shared" si="11"/>
        <v>0</v>
      </c>
      <c r="Q30" s="340">
        <f t="shared" si="11"/>
        <v>0</v>
      </c>
      <c r="R30" s="215">
        <f t="shared" si="6"/>
        <v>4123.644831668691</v>
      </c>
      <c r="S30" s="437">
        <f t="shared" ref="S30:S35" si="12">S29</f>
        <v>25220.982193823922</v>
      </c>
      <c r="T30" s="842">
        <f t="shared" si="7"/>
        <v>2155.5758959310151</v>
      </c>
      <c r="U30" s="437">
        <f t="shared" ref="U30:AI32" si="13">U29</f>
        <v>12845</v>
      </c>
      <c r="V30" s="844">
        <f t="shared" si="13"/>
        <v>0</v>
      </c>
      <c r="W30" s="433">
        <f t="shared" si="13"/>
        <v>90.723347388954721</v>
      </c>
      <c r="X30" s="433">
        <f t="shared" si="13"/>
        <v>143.21554201559533</v>
      </c>
      <c r="Y30" s="433">
        <f t="shared" si="13"/>
        <v>20.077451592398841</v>
      </c>
      <c r="Z30" s="433">
        <f t="shared" si="13"/>
        <v>171.24088267740981</v>
      </c>
      <c r="AA30" s="433">
        <f t="shared" si="13"/>
        <v>769.22018653756948</v>
      </c>
      <c r="AB30" s="433">
        <f t="shared" si="13"/>
        <v>94.7063236157869</v>
      </c>
      <c r="AC30" s="433">
        <f t="shared" si="13"/>
        <v>44.779129552457697</v>
      </c>
      <c r="AD30" s="433">
        <f t="shared" si="13"/>
        <v>242.22998277469048</v>
      </c>
      <c r="AE30" s="846">
        <f t="shared" si="13"/>
        <v>579.38304977615189</v>
      </c>
      <c r="AF30" s="434">
        <f t="shared" si="13"/>
        <v>1288.5515153790116</v>
      </c>
      <c r="AG30" s="434">
        <f t="shared" si="13"/>
        <v>1947.2779804674553</v>
      </c>
      <c r="AH30" s="434">
        <f t="shared" si="13"/>
        <v>859.00423794559322</v>
      </c>
      <c r="AI30" s="437">
        <f t="shared" si="13"/>
        <v>28.81109787663172</v>
      </c>
      <c r="AJ30" s="606"/>
      <c r="AK30" s="753"/>
      <c r="AL30" s="847"/>
      <c r="AM30" s="55">
        <f t="shared" ref="AM30:AM41" si="14">SUM(C30:S30)+T30+U30+AJ30+AK30+AL30</f>
        <v>80548.379534139356</v>
      </c>
      <c r="AN30" s="56"/>
      <c r="AO30" s="57"/>
      <c r="AP30" s="58">
        <f t="shared" si="8"/>
        <v>100</v>
      </c>
      <c r="AQ30" s="652">
        <f t="shared" si="9"/>
        <v>0</v>
      </c>
    </row>
    <row r="31" spans="2:43" ht="26.25" customHeight="1" x14ac:dyDescent="0.2">
      <c r="B31" s="152" t="s">
        <v>43</v>
      </c>
      <c r="C31" s="340">
        <f t="shared" si="10"/>
        <v>0</v>
      </c>
      <c r="D31" s="340"/>
      <c r="E31" s="434">
        <f t="shared" si="11"/>
        <v>13160.710812818632</v>
      </c>
      <c r="F31" s="434">
        <f t="shared" si="11"/>
        <v>3061.9242639923777</v>
      </c>
      <c r="G31" s="340">
        <f t="shared" si="11"/>
        <v>0</v>
      </c>
      <c r="H31" s="340">
        <f t="shared" si="11"/>
        <v>1288.2805646152817</v>
      </c>
      <c r="I31" s="340">
        <f t="shared" si="11"/>
        <v>0</v>
      </c>
      <c r="J31" s="19">
        <f t="shared" si="11"/>
        <v>0</v>
      </c>
      <c r="K31" s="434">
        <f t="shared" si="11"/>
        <v>1827.2919505956515</v>
      </c>
      <c r="L31" s="434">
        <f t="shared" si="11"/>
        <v>1684.0493135036834</v>
      </c>
      <c r="M31" s="434">
        <f t="shared" si="11"/>
        <v>15180.9197071901</v>
      </c>
      <c r="N31" s="434">
        <f t="shared" si="11"/>
        <v>0</v>
      </c>
      <c r="O31" s="434">
        <f t="shared" si="11"/>
        <v>0</v>
      </c>
      <c r="P31" s="340">
        <f t="shared" si="11"/>
        <v>0</v>
      </c>
      <c r="Q31" s="340">
        <f t="shared" si="11"/>
        <v>0</v>
      </c>
      <c r="R31" s="215">
        <f t="shared" si="6"/>
        <v>4123.644831668691</v>
      </c>
      <c r="S31" s="437">
        <f t="shared" si="12"/>
        <v>25220.982193823922</v>
      </c>
      <c r="T31" s="842">
        <f t="shared" si="7"/>
        <v>2155.5758959310151</v>
      </c>
      <c r="U31" s="437">
        <f t="shared" si="13"/>
        <v>12845</v>
      </c>
      <c r="V31" s="844">
        <f t="shared" si="13"/>
        <v>0</v>
      </c>
      <c r="W31" s="433">
        <f t="shared" si="13"/>
        <v>90.723347388954721</v>
      </c>
      <c r="X31" s="433">
        <f t="shared" si="13"/>
        <v>143.21554201559533</v>
      </c>
      <c r="Y31" s="433">
        <f t="shared" si="13"/>
        <v>20.077451592398841</v>
      </c>
      <c r="Z31" s="433">
        <f t="shared" si="13"/>
        <v>171.24088267740981</v>
      </c>
      <c r="AA31" s="433">
        <f t="shared" si="13"/>
        <v>769.22018653756948</v>
      </c>
      <c r="AB31" s="433">
        <f t="shared" si="13"/>
        <v>94.7063236157869</v>
      </c>
      <c r="AC31" s="433">
        <f t="shared" si="13"/>
        <v>44.779129552457697</v>
      </c>
      <c r="AD31" s="433">
        <f t="shared" si="13"/>
        <v>242.22998277469048</v>
      </c>
      <c r="AE31" s="846">
        <f t="shared" si="13"/>
        <v>579.38304977615189</v>
      </c>
      <c r="AF31" s="434">
        <f t="shared" si="13"/>
        <v>1288.5515153790116</v>
      </c>
      <c r="AG31" s="434">
        <f t="shared" si="13"/>
        <v>1947.2779804674553</v>
      </c>
      <c r="AH31" s="434">
        <f t="shared" si="13"/>
        <v>859.00423794559322</v>
      </c>
      <c r="AI31" s="437">
        <f t="shared" si="13"/>
        <v>28.81109787663172</v>
      </c>
      <c r="AJ31" s="606"/>
      <c r="AK31" s="753"/>
      <c r="AL31" s="847"/>
      <c r="AM31" s="55">
        <f t="shared" si="14"/>
        <v>80548.379534139356</v>
      </c>
      <c r="AN31" s="56"/>
      <c r="AO31" s="57"/>
      <c r="AP31" s="58">
        <f t="shared" si="8"/>
        <v>100</v>
      </c>
      <c r="AQ31" s="652">
        <f t="shared" si="9"/>
        <v>0</v>
      </c>
    </row>
    <row r="32" spans="2:43" ht="26.25" customHeight="1" x14ac:dyDescent="0.2">
      <c r="B32" s="152" t="s">
        <v>44</v>
      </c>
      <c r="C32" s="340">
        <f t="shared" si="10"/>
        <v>0</v>
      </c>
      <c r="D32" s="340"/>
      <c r="E32" s="434">
        <f t="shared" si="11"/>
        <v>13160.710812818632</v>
      </c>
      <c r="F32" s="434">
        <f t="shared" si="11"/>
        <v>3061.9242639923777</v>
      </c>
      <c r="G32" s="340">
        <f t="shared" si="11"/>
        <v>0</v>
      </c>
      <c r="H32" s="340">
        <f t="shared" si="11"/>
        <v>1288.2805646152817</v>
      </c>
      <c r="I32" s="340">
        <f t="shared" si="11"/>
        <v>0</v>
      </c>
      <c r="J32" s="19">
        <f t="shared" si="11"/>
        <v>0</v>
      </c>
      <c r="K32" s="434">
        <f t="shared" si="11"/>
        <v>1827.2919505956515</v>
      </c>
      <c r="L32" s="434">
        <f t="shared" si="11"/>
        <v>1684.0493135036834</v>
      </c>
      <c r="M32" s="434">
        <f t="shared" si="11"/>
        <v>15180.9197071901</v>
      </c>
      <c r="N32" s="434">
        <f t="shared" si="11"/>
        <v>0</v>
      </c>
      <c r="O32" s="434">
        <f t="shared" si="11"/>
        <v>0</v>
      </c>
      <c r="P32" s="340">
        <f t="shared" si="11"/>
        <v>0</v>
      </c>
      <c r="Q32" s="340">
        <f t="shared" si="11"/>
        <v>0</v>
      </c>
      <c r="R32" s="215">
        <f t="shared" si="6"/>
        <v>4123.644831668691</v>
      </c>
      <c r="S32" s="437">
        <f t="shared" si="12"/>
        <v>25220.982193823922</v>
      </c>
      <c r="T32" s="842">
        <f t="shared" si="7"/>
        <v>2155.5758959310151</v>
      </c>
      <c r="U32" s="437">
        <f t="shared" si="13"/>
        <v>12845</v>
      </c>
      <c r="V32" s="844">
        <f t="shared" si="13"/>
        <v>0</v>
      </c>
      <c r="W32" s="433">
        <f t="shared" si="13"/>
        <v>90.723347388954721</v>
      </c>
      <c r="X32" s="433">
        <f t="shared" si="13"/>
        <v>143.21554201559533</v>
      </c>
      <c r="Y32" s="433">
        <f t="shared" si="13"/>
        <v>20.077451592398841</v>
      </c>
      <c r="Z32" s="433">
        <f t="shared" si="13"/>
        <v>171.24088267740981</v>
      </c>
      <c r="AA32" s="433">
        <f t="shared" si="13"/>
        <v>769.22018653756948</v>
      </c>
      <c r="AB32" s="433">
        <f t="shared" si="13"/>
        <v>94.7063236157869</v>
      </c>
      <c r="AC32" s="433">
        <f t="shared" si="13"/>
        <v>44.779129552457697</v>
      </c>
      <c r="AD32" s="433">
        <f t="shared" si="13"/>
        <v>242.22998277469048</v>
      </c>
      <c r="AE32" s="846">
        <f t="shared" si="13"/>
        <v>579.38304977615189</v>
      </c>
      <c r="AF32" s="434">
        <f t="shared" si="13"/>
        <v>1288.5515153790116</v>
      </c>
      <c r="AG32" s="434">
        <f t="shared" si="13"/>
        <v>1947.2779804674553</v>
      </c>
      <c r="AH32" s="434">
        <f t="shared" si="13"/>
        <v>859.00423794559322</v>
      </c>
      <c r="AI32" s="437">
        <f t="shared" si="13"/>
        <v>28.81109787663172</v>
      </c>
      <c r="AJ32" s="606"/>
      <c r="AK32" s="753"/>
      <c r="AL32" s="847"/>
      <c r="AM32" s="55">
        <f t="shared" si="14"/>
        <v>80548.379534139356</v>
      </c>
      <c r="AN32" s="56"/>
      <c r="AO32" s="57"/>
      <c r="AP32" s="58">
        <f t="shared" si="8"/>
        <v>100</v>
      </c>
      <c r="AQ32" s="652">
        <f t="shared" si="9"/>
        <v>0</v>
      </c>
    </row>
    <row r="33" spans="2:43" ht="26.25" customHeight="1" x14ac:dyDescent="0.2">
      <c r="B33" s="153" t="s">
        <v>45</v>
      </c>
      <c r="C33" s="340">
        <f t="shared" si="10"/>
        <v>0</v>
      </c>
      <c r="D33" s="340"/>
      <c r="E33" s="434">
        <f t="shared" ref="E33:Q33" si="15">E32</f>
        <v>13160.710812818632</v>
      </c>
      <c r="F33" s="434">
        <f t="shared" si="15"/>
        <v>3061.9242639923777</v>
      </c>
      <c r="G33" s="340">
        <f t="shared" si="15"/>
        <v>0</v>
      </c>
      <c r="H33" s="340">
        <f t="shared" si="15"/>
        <v>1288.2805646152817</v>
      </c>
      <c r="I33" s="340">
        <f t="shared" si="15"/>
        <v>0</v>
      </c>
      <c r="J33" s="19">
        <f t="shared" si="15"/>
        <v>0</v>
      </c>
      <c r="K33" s="434">
        <f t="shared" si="15"/>
        <v>1827.2919505956515</v>
      </c>
      <c r="L33" s="434">
        <f t="shared" si="15"/>
        <v>1684.0493135036834</v>
      </c>
      <c r="M33" s="434">
        <f t="shared" si="15"/>
        <v>15180.9197071901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4123.644831668691</v>
      </c>
      <c r="S33" s="437">
        <f t="shared" si="12"/>
        <v>25220.982193823922</v>
      </c>
      <c r="T33" s="842">
        <f t="shared" si="7"/>
        <v>2155.5758959310151</v>
      </c>
      <c r="U33" s="437">
        <f t="shared" ref="U33:AI33" si="16">U32</f>
        <v>12845</v>
      </c>
      <c r="V33" s="844">
        <f t="shared" si="16"/>
        <v>0</v>
      </c>
      <c r="W33" s="433">
        <f t="shared" si="16"/>
        <v>90.723347388954721</v>
      </c>
      <c r="X33" s="433">
        <f t="shared" si="16"/>
        <v>143.21554201559533</v>
      </c>
      <c r="Y33" s="433">
        <f t="shared" si="16"/>
        <v>20.077451592398841</v>
      </c>
      <c r="Z33" s="433">
        <f t="shared" si="16"/>
        <v>171.24088267740981</v>
      </c>
      <c r="AA33" s="433">
        <f t="shared" si="16"/>
        <v>769.22018653756948</v>
      </c>
      <c r="AB33" s="433">
        <f t="shared" si="16"/>
        <v>94.7063236157869</v>
      </c>
      <c r="AC33" s="433">
        <f t="shared" si="16"/>
        <v>44.779129552457697</v>
      </c>
      <c r="AD33" s="433">
        <f t="shared" si="16"/>
        <v>242.22998277469048</v>
      </c>
      <c r="AE33" s="846">
        <f t="shared" si="16"/>
        <v>579.38304977615189</v>
      </c>
      <c r="AF33" s="434">
        <f t="shared" si="16"/>
        <v>1288.5515153790116</v>
      </c>
      <c r="AG33" s="434">
        <f t="shared" si="16"/>
        <v>1947.2779804674553</v>
      </c>
      <c r="AH33" s="434">
        <f t="shared" si="16"/>
        <v>859.00423794559322</v>
      </c>
      <c r="AI33" s="437">
        <f t="shared" si="16"/>
        <v>28.81109787663172</v>
      </c>
      <c r="AJ33" s="606"/>
      <c r="AK33" s="753">
        <v>0</v>
      </c>
      <c r="AL33" s="847"/>
      <c r="AM33" s="55">
        <f t="shared" si="14"/>
        <v>80548.379534139356</v>
      </c>
      <c r="AN33" s="56"/>
      <c r="AO33" s="57"/>
      <c r="AP33" s="58">
        <f t="shared" si="8"/>
        <v>100</v>
      </c>
      <c r="AQ33" s="652">
        <f t="shared" si="9"/>
        <v>0</v>
      </c>
    </row>
    <row r="34" spans="2:43" ht="26.25" customHeight="1" x14ac:dyDescent="0.2">
      <c r="B34" s="151" t="s">
        <v>46</v>
      </c>
      <c r="C34" s="340">
        <f t="shared" si="10"/>
        <v>0</v>
      </c>
      <c r="D34" s="340"/>
      <c r="E34" s="434">
        <f t="shared" ref="E34:Q38" si="17">E33</f>
        <v>13160.710812818632</v>
      </c>
      <c r="F34" s="434">
        <f t="shared" si="17"/>
        <v>3061.9242639923777</v>
      </c>
      <c r="G34" s="340">
        <f t="shared" si="17"/>
        <v>0</v>
      </c>
      <c r="H34" s="340">
        <f t="shared" si="17"/>
        <v>1288.2805646152817</v>
      </c>
      <c r="I34" s="340">
        <f t="shared" si="17"/>
        <v>0</v>
      </c>
      <c r="J34" s="19">
        <f t="shared" si="17"/>
        <v>0</v>
      </c>
      <c r="K34" s="434">
        <f t="shared" si="17"/>
        <v>1827.2919505956515</v>
      </c>
      <c r="L34" s="434">
        <f t="shared" si="17"/>
        <v>1684.0493135036834</v>
      </c>
      <c r="M34" s="434">
        <f t="shared" si="17"/>
        <v>15180.9197071901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4123.644831668691</v>
      </c>
      <c r="S34" s="437">
        <f t="shared" si="12"/>
        <v>25220.982193823922</v>
      </c>
      <c r="T34" s="842">
        <f t="shared" si="7"/>
        <v>2155.5758959310151</v>
      </c>
      <c r="U34" s="437">
        <f t="shared" ref="U34:AI38" si="18">U33</f>
        <v>12845</v>
      </c>
      <c r="V34" s="844">
        <f t="shared" si="18"/>
        <v>0</v>
      </c>
      <c r="W34" s="433">
        <f t="shared" si="18"/>
        <v>90.723347388954721</v>
      </c>
      <c r="X34" s="433">
        <f t="shared" si="18"/>
        <v>143.21554201559533</v>
      </c>
      <c r="Y34" s="433">
        <f t="shared" si="18"/>
        <v>20.077451592398841</v>
      </c>
      <c r="Z34" s="433">
        <f t="shared" si="18"/>
        <v>171.24088267740981</v>
      </c>
      <c r="AA34" s="433">
        <f t="shared" si="18"/>
        <v>769.22018653756948</v>
      </c>
      <c r="AB34" s="433">
        <f t="shared" si="18"/>
        <v>94.7063236157869</v>
      </c>
      <c r="AC34" s="433">
        <f t="shared" si="18"/>
        <v>44.779129552457697</v>
      </c>
      <c r="AD34" s="433">
        <f t="shared" si="18"/>
        <v>242.22998277469048</v>
      </c>
      <c r="AE34" s="846">
        <f t="shared" si="18"/>
        <v>579.38304977615189</v>
      </c>
      <c r="AF34" s="434">
        <f t="shared" si="18"/>
        <v>1288.5515153790116</v>
      </c>
      <c r="AG34" s="434">
        <f t="shared" si="18"/>
        <v>1947.2779804674553</v>
      </c>
      <c r="AH34" s="434">
        <f t="shared" si="18"/>
        <v>859.00423794559322</v>
      </c>
      <c r="AI34" s="437">
        <f t="shared" si="18"/>
        <v>28.81109787663172</v>
      </c>
      <c r="AJ34" s="606"/>
      <c r="AK34" s="753"/>
      <c r="AL34" s="847"/>
      <c r="AM34" s="55">
        <f t="shared" si="14"/>
        <v>80548.379534139356</v>
      </c>
      <c r="AN34" s="61"/>
      <c r="AO34" s="62"/>
      <c r="AP34" s="63">
        <f t="shared" si="8"/>
        <v>100</v>
      </c>
      <c r="AQ34" s="653">
        <f t="shared" si="9"/>
        <v>0</v>
      </c>
    </row>
    <row r="35" spans="2:43" ht="26.25" customHeight="1" x14ac:dyDescent="0.2">
      <c r="B35" s="152" t="s">
        <v>47</v>
      </c>
      <c r="C35" s="340">
        <f t="shared" si="10"/>
        <v>0</v>
      </c>
      <c r="D35" s="340"/>
      <c r="E35" s="434">
        <f t="shared" si="17"/>
        <v>13160.710812818632</v>
      </c>
      <c r="F35" s="434">
        <f t="shared" si="17"/>
        <v>3061.9242639923777</v>
      </c>
      <c r="G35" s="340">
        <f t="shared" si="17"/>
        <v>0</v>
      </c>
      <c r="H35" s="340">
        <f t="shared" si="17"/>
        <v>1288.2805646152817</v>
      </c>
      <c r="I35" s="340">
        <f t="shared" si="17"/>
        <v>0</v>
      </c>
      <c r="J35" s="19">
        <f t="shared" si="17"/>
        <v>0</v>
      </c>
      <c r="K35" s="434">
        <f t="shared" si="17"/>
        <v>1827.2919505956515</v>
      </c>
      <c r="L35" s="434">
        <f t="shared" si="17"/>
        <v>1684.0493135036834</v>
      </c>
      <c r="M35" s="434">
        <f t="shared" si="17"/>
        <v>15180.9197071901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4123.644831668691</v>
      </c>
      <c r="S35" s="437">
        <f t="shared" si="12"/>
        <v>25220.982193823922</v>
      </c>
      <c r="T35" s="842">
        <f t="shared" ref="T35:T40" si="20">SUM(V35:AE35)</f>
        <v>2155.5758959310151</v>
      </c>
      <c r="U35" s="437">
        <f t="shared" si="18"/>
        <v>12845</v>
      </c>
      <c r="V35" s="844">
        <f t="shared" si="18"/>
        <v>0</v>
      </c>
      <c r="W35" s="433">
        <f t="shared" si="18"/>
        <v>90.723347388954721</v>
      </c>
      <c r="X35" s="433">
        <f t="shared" si="18"/>
        <v>143.21554201559533</v>
      </c>
      <c r="Y35" s="433">
        <f t="shared" si="18"/>
        <v>20.077451592398841</v>
      </c>
      <c r="Z35" s="433">
        <f t="shared" si="18"/>
        <v>171.24088267740981</v>
      </c>
      <c r="AA35" s="433">
        <f t="shared" si="18"/>
        <v>769.22018653756948</v>
      </c>
      <c r="AB35" s="433">
        <f t="shared" si="18"/>
        <v>94.7063236157869</v>
      </c>
      <c r="AC35" s="433">
        <f t="shared" si="18"/>
        <v>44.779129552457697</v>
      </c>
      <c r="AD35" s="433">
        <f t="shared" si="18"/>
        <v>242.22998277469048</v>
      </c>
      <c r="AE35" s="846">
        <f t="shared" si="18"/>
        <v>579.38304977615189</v>
      </c>
      <c r="AF35" s="434">
        <f t="shared" si="18"/>
        <v>1288.5515153790116</v>
      </c>
      <c r="AG35" s="434">
        <f t="shared" si="18"/>
        <v>1947.2779804674553</v>
      </c>
      <c r="AH35" s="434">
        <f t="shared" si="18"/>
        <v>859.00423794559322</v>
      </c>
      <c r="AI35" s="437">
        <f t="shared" si="18"/>
        <v>28.81109787663172</v>
      </c>
      <c r="AJ35" s="606"/>
      <c r="AK35" s="753"/>
      <c r="AL35" s="847"/>
      <c r="AM35" s="55">
        <f t="shared" si="14"/>
        <v>80548.379534139356</v>
      </c>
      <c r="AN35" s="56"/>
      <c r="AO35" s="57"/>
      <c r="AP35" s="58">
        <f t="shared" si="8"/>
        <v>100</v>
      </c>
      <c r="AQ35" s="652">
        <f t="shared" si="9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13160.710812818632</v>
      </c>
      <c r="F36" s="434">
        <f t="shared" si="17"/>
        <v>3061.9242639923777</v>
      </c>
      <c r="G36" s="340">
        <f t="shared" si="17"/>
        <v>0</v>
      </c>
      <c r="H36" s="340">
        <f t="shared" si="17"/>
        <v>1288.2805646152817</v>
      </c>
      <c r="I36" s="340">
        <f t="shared" si="17"/>
        <v>0</v>
      </c>
      <c r="J36" s="19">
        <f t="shared" si="17"/>
        <v>0</v>
      </c>
      <c r="K36" s="434">
        <f t="shared" si="17"/>
        <v>1827.2919505956515</v>
      </c>
      <c r="L36" s="434">
        <f t="shared" si="17"/>
        <v>1684.0493135036834</v>
      </c>
      <c r="M36" s="434">
        <f t="shared" si="17"/>
        <v>15180.9197071901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4123.644831668691</v>
      </c>
      <c r="S36" s="437">
        <f>S35</f>
        <v>25220.982193823922</v>
      </c>
      <c r="T36" s="842">
        <f t="shared" si="20"/>
        <v>2155.5758959310151</v>
      </c>
      <c r="U36" s="437">
        <f t="shared" si="18"/>
        <v>12845</v>
      </c>
      <c r="V36" s="844">
        <f t="shared" si="18"/>
        <v>0</v>
      </c>
      <c r="W36" s="433">
        <f t="shared" si="18"/>
        <v>90.723347388954721</v>
      </c>
      <c r="X36" s="433">
        <f t="shared" si="18"/>
        <v>143.21554201559533</v>
      </c>
      <c r="Y36" s="433">
        <f t="shared" si="18"/>
        <v>20.077451592398841</v>
      </c>
      <c r="Z36" s="433">
        <f t="shared" si="18"/>
        <v>171.24088267740981</v>
      </c>
      <c r="AA36" s="433">
        <f t="shared" si="18"/>
        <v>769.22018653756948</v>
      </c>
      <c r="AB36" s="433">
        <f t="shared" si="18"/>
        <v>94.7063236157869</v>
      </c>
      <c r="AC36" s="433">
        <f t="shared" si="18"/>
        <v>44.779129552457697</v>
      </c>
      <c r="AD36" s="433">
        <f t="shared" si="18"/>
        <v>242.22998277469048</v>
      </c>
      <c r="AE36" s="846">
        <f t="shared" si="18"/>
        <v>579.38304977615189</v>
      </c>
      <c r="AF36" s="434">
        <f t="shared" si="18"/>
        <v>1288.5515153790116</v>
      </c>
      <c r="AG36" s="434">
        <f t="shared" si="18"/>
        <v>1947.2779804674553</v>
      </c>
      <c r="AH36" s="434">
        <f t="shared" si="18"/>
        <v>859.00423794559322</v>
      </c>
      <c r="AI36" s="437">
        <f t="shared" si="18"/>
        <v>28.81109787663172</v>
      </c>
      <c r="AJ36" s="606"/>
      <c r="AK36" s="753"/>
      <c r="AL36" s="847"/>
      <c r="AM36" s="55">
        <f t="shared" si="14"/>
        <v>80548.379534139356</v>
      </c>
      <c r="AN36" s="56"/>
      <c r="AO36" s="57"/>
      <c r="AP36" s="58">
        <f>(AM36*100)/(AM36+AQ36)</f>
        <v>100</v>
      </c>
      <c r="AQ36" s="652">
        <f t="shared" si="9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13160.710812818632</v>
      </c>
      <c r="F37" s="434">
        <f t="shared" si="17"/>
        <v>3061.9242639923777</v>
      </c>
      <c r="G37" s="340">
        <f t="shared" si="17"/>
        <v>0</v>
      </c>
      <c r="H37" s="340">
        <f t="shared" si="17"/>
        <v>1288.2805646152817</v>
      </c>
      <c r="I37" s="340">
        <f t="shared" si="17"/>
        <v>0</v>
      </c>
      <c r="J37" s="19">
        <f t="shared" si="17"/>
        <v>0</v>
      </c>
      <c r="K37" s="434">
        <f t="shared" si="17"/>
        <v>1827.2919505956515</v>
      </c>
      <c r="L37" s="434">
        <f t="shared" si="17"/>
        <v>1684.0493135036834</v>
      </c>
      <c r="M37" s="434">
        <f t="shared" si="17"/>
        <v>15180.9197071901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4123.644831668691</v>
      </c>
      <c r="S37" s="437">
        <f>S36</f>
        <v>25220.982193823922</v>
      </c>
      <c r="T37" s="842">
        <f t="shared" si="20"/>
        <v>2155.5758959310151</v>
      </c>
      <c r="U37" s="437">
        <f t="shared" si="18"/>
        <v>12845</v>
      </c>
      <c r="V37" s="844">
        <f t="shared" si="18"/>
        <v>0</v>
      </c>
      <c r="W37" s="433">
        <f t="shared" si="18"/>
        <v>90.723347388954721</v>
      </c>
      <c r="X37" s="433">
        <f t="shared" si="18"/>
        <v>143.21554201559533</v>
      </c>
      <c r="Y37" s="433">
        <f t="shared" si="18"/>
        <v>20.077451592398841</v>
      </c>
      <c r="Z37" s="433">
        <f t="shared" si="18"/>
        <v>171.24088267740981</v>
      </c>
      <c r="AA37" s="433">
        <f t="shared" si="18"/>
        <v>769.22018653756948</v>
      </c>
      <c r="AB37" s="433">
        <f t="shared" si="18"/>
        <v>94.7063236157869</v>
      </c>
      <c r="AC37" s="433">
        <f t="shared" si="18"/>
        <v>44.779129552457697</v>
      </c>
      <c r="AD37" s="433">
        <f t="shared" si="18"/>
        <v>242.22998277469048</v>
      </c>
      <c r="AE37" s="846">
        <f t="shared" si="18"/>
        <v>579.38304977615189</v>
      </c>
      <c r="AF37" s="434">
        <f t="shared" si="18"/>
        <v>1288.5515153790116</v>
      </c>
      <c r="AG37" s="434">
        <f t="shared" si="18"/>
        <v>1947.2779804674553</v>
      </c>
      <c r="AH37" s="434">
        <f t="shared" si="18"/>
        <v>859.00423794559322</v>
      </c>
      <c r="AI37" s="437">
        <f t="shared" si="18"/>
        <v>28.81109787663172</v>
      </c>
      <c r="AJ37" s="606"/>
      <c r="AK37" s="753"/>
      <c r="AL37" s="847"/>
      <c r="AM37" s="55">
        <f t="shared" si="14"/>
        <v>80548.379534139356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13160.710812818632</v>
      </c>
      <c r="F38" s="434">
        <f t="shared" si="17"/>
        <v>3061.9242639923777</v>
      </c>
      <c r="G38" s="340">
        <f t="shared" si="17"/>
        <v>0</v>
      </c>
      <c r="H38" s="340">
        <f t="shared" si="17"/>
        <v>1288.2805646152817</v>
      </c>
      <c r="I38" s="340">
        <f t="shared" si="17"/>
        <v>0</v>
      </c>
      <c r="J38" s="19">
        <f t="shared" si="17"/>
        <v>0</v>
      </c>
      <c r="K38" s="434">
        <f t="shared" si="17"/>
        <v>1827.2919505956515</v>
      </c>
      <c r="L38" s="434">
        <f t="shared" si="17"/>
        <v>1684.0493135036834</v>
      </c>
      <c r="M38" s="434">
        <f t="shared" si="17"/>
        <v>15180.9197071901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4123.644831668691</v>
      </c>
      <c r="S38" s="437">
        <f>S37</f>
        <v>25220.982193823922</v>
      </c>
      <c r="T38" s="842">
        <f t="shared" si="20"/>
        <v>2155.5758959310151</v>
      </c>
      <c r="U38" s="437">
        <f t="shared" si="18"/>
        <v>12845</v>
      </c>
      <c r="V38" s="844">
        <f t="shared" si="18"/>
        <v>0</v>
      </c>
      <c r="W38" s="433">
        <f t="shared" si="18"/>
        <v>90.723347388954721</v>
      </c>
      <c r="X38" s="433">
        <f t="shared" si="18"/>
        <v>143.21554201559533</v>
      </c>
      <c r="Y38" s="433">
        <f t="shared" si="18"/>
        <v>20.077451592398841</v>
      </c>
      <c r="Z38" s="433">
        <f t="shared" si="18"/>
        <v>171.24088267740981</v>
      </c>
      <c r="AA38" s="433">
        <f t="shared" si="18"/>
        <v>769.22018653756948</v>
      </c>
      <c r="AB38" s="433">
        <f t="shared" si="18"/>
        <v>94.7063236157869</v>
      </c>
      <c r="AC38" s="433">
        <f t="shared" si="18"/>
        <v>44.779129552457697</v>
      </c>
      <c r="AD38" s="433">
        <f t="shared" si="18"/>
        <v>242.22998277469048</v>
      </c>
      <c r="AE38" s="846">
        <f t="shared" si="18"/>
        <v>579.38304977615189</v>
      </c>
      <c r="AF38" s="434">
        <f t="shared" si="18"/>
        <v>1288.5515153790116</v>
      </c>
      <c r="AG38" s="434">
        <f t="shared" si="18"/>
        <v>1947.2779804674553</v>
      </c>
      <c r="AH38" s="434">
        <f t="shared" si="18"/>
        <v>859.00423794559322</v>
      </c>
      <c r="AI38" s="437">
        <f t="shared" si="18"/>
        <v>28.81109787663172</v>
      </c>
      <c r="AJ38" s="606"/>
      <c r="AK38" s="753"/>
      <c r="AL38" s="847"/>
      <c r="AM38" s="55">
        <f t="shared" si="14"/>
        <v>80548.379534139356</v>
      </c>
      <c r="AN38" s="56"/>
      <c r="AO38" s="57"/>
      <c r="AP38" s="58">
        <f t="shared" si="8"/>
        <v>100</v>
      </c>
      <c r="AQ38" s="652">
        <f t="shared" si="9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13160.710812818632</v>
      </c>
      <c r="F39" s="434">
        <f t="shared" si="21"/>
        <v>3061.9242639923777</v>
      </c>
      <c r="G39" s="340">
        <f t="shared" si="21"/>
        <v>0</v>
      </c>
      <c r="H39" s="340">
        <f t="shared" si="21"/>
        <v>1288.2805646152817</v>
      </c>
      <c r="I39" s="340">
        <f t="shared" si="21"/>
        <v>0</v>
      </c>
      <c r="J39" s="19">
        <f t="shared" si="21"/>
        <v>0</v>
      </c>
      <c r="K39" s="434">
        <f t="shared" si="21"/>
        <v>1827.2919505956515</v>
      </c>
      <c r="L39" s="434">
        <f t="shared" si="21"/>
        <v>1684.0493135036834</v>
      </c>
      <c r="M39" s="434">
        <f t="shared" si="21"/>
        <v>15180.9197071901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4123.644831668691</v>
      </c>
      <c r="S39" s="437">
        <f>S38</f>
        <v>25220.982193823922</v>
      </c>
      <c r="T39" s="842">
        <f t="shared" si="20"/>
        <v>2155.5758959310151</v>
      </c>
      <c r="U39" s="437">
        <f t="shared" ref="U39:AI39" si="22">U38</f>
        <v>12845</v>
      </c>
      <c r="V39" s="844">
        <f t="shared" si="22"/>
        <v>0</v>
      </c>
      <c r="W39" s="433">
        <f t="shared" si="22"/>
        <v>90.723347388954721</v>
      </c>
      <c r="X39" s="433">
        <f t="shared" si="22"/>
        <v>143.21554201559533</v>
      </c>
      <c r="Y39" s="433">
        <f t="shared" si="22"/>
        <v>20.077451592398841</v>
      </c>
      <c r="Z39" s="433">
        <f t="shared" si="22"/>
        <v>171.24088267740981</v>
      </c>
      <c r="AA39" s="433">
        <f t="shared" si="22"/>
        <v>769.22018653756948</v>
      </c>
      <c r="AB39" s="433">
        <f t="shared" si="22"/>
        <v>94.7063236157869</v>
      </c>
      <c r="AC39" s="433">
        <f t="shared" si="22"/>
        <v>44.779129552457697</v>
      </c>
      <c r="AD39" s="433">
        <f t="shared" si="22"/>
        <v>242.22998277469048</v>
      </c>
      <c r="AE39" s="846">
        <f t="shared" si="22"/>
        <v>579.38304977615189</v>
      </c>
      <c r="AF39" s="434">
        <f t="shared" si="22"/>
        <v>1288.5515153790116</v>
      </c>
      <c r="AG39" s="434">
        <f t="shared" si="22"/>
        <v>1947.2779804674553</v>
      </c>
      <c r="AH39" s="434">
        <f t="shared" si="22"/>
        <v>859.00423794559322</v>
      </c>
      <c r="AI39" s="437">
        <f t="shared" si="22"/>
        <v>28.81109787663172</v>
      </c>
      <c r="AJ39" s="606"/>
      <c r="AK39" s="753"/>
      <c r="AL39" s="847"/>
      <c r="AM39" s="55">
        <f t="shared" si="14"/>
        <v>80548.379534139356</v>
      </c>
      <c r="AN39" s="56"/>
      <c r="AO39" s="57"/>
      <c r="AP39" s="58">
        <f t="shared" si="8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13160.710812818632</v>
      </c>
      <c r="F40" s="434">
        <f t="shared" si="23"/>
        <v>3061.9242639923777</v>
      </c>
      <c r="G40" s="340">
        <f t="shared" si="23"/>
        <v>0</v>
      </c>
      <c r="H40" s="340">
        <f t="shared" si="23"/>
        <v>1288.2805646152817</v>
      </c>
      <c r="I40" s="340">
        <f t="shared" si="23"/>
        <v>0</v>
      </c>
      <c r="J40" s="19">
        <f t="shared" si="23"/>
        <v>0</v>
      </c>
      <c r="K40" s="434">
        <f t="shared" si="23"/>
        <v>1827.2919505956515</v>
      </c>
      <c r="L40" s="434">
        <f t="shared" si="23"/>
        <v>1684.0493135036834</v>
      </c>
      <c r="M40" s="434">
        <f t="shared" si="23"/>
        <v>15180.9197071901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4123.644831668691</v>
      </c>
      <c r="S40" s="437">
        <f>S39</f>
        <v>25220.982193823922</v>
      </c>
      <c r="T40" s="842">
        <f t="shared" si="20"/>
        <v>2155.5758959310151</v>
      </c>
      <c r="U40" s="437">
        <f t="shared" ref="U40:AI40" si="24">U39</f>
        <v>12845</v>
      </c>
      <c r="V40" s="844">
        <f t="shared" si="24"/>
        <v>0</v>
      </c>
      <c r="W40" s="433">
        <f t="shared" si="24"/>
        <v>90.723347388954721</v>
      </c>
      <c r="X40" s="433">
        <f t="shared" si="24"/>
        <v>143.21554201559533</v>
      </c>
      <c r="Y40" s="433">
        <f t="shared" si="24"/>
        <v>20.077451592398841</v>
      </c>
      <c r="Z40" s="433">
        <f t="shared" si="24"/>
        <v>171.24088267740981</v>
      </c>
      <c r="AA40" s="433">
        <f t="shared" si="24"/>
        <v>769.22018653756948</v>
      </c>
      <c r="AB40" s="433">
        <f t="shared" si="24"/>
        <v>94.7063236157869</v>
      </c>
      <c r="AC40" s="433">
        <f t="shared" si="24"/>
        <v>44.779129552457697</v>
      </c>
      <c r="AD40" s="433">
        <f t="shared" si="24"/>
        <v>242.22998277469048</v>
      </c>
      <c r="AE40" s="846">
        <f t="shared" si="24"/>
        <v>579.38304977615189</v>
      </c>
      <c r="AF40" s="434">
        <f t="shared" si="24"/>
        <v>1288.5515153790116</v>
      </c>
      <c r="AG40" s="434">
        <f t="shared" si="24"/>
        <v>1947.2779804674553</v>
      </c>
      <c r="AH40" s="434">
        <f t="shared" si="24"/>
        <v>859.00423794559322</v>
      </c>
      <c r="AI40" s="437">
        <f t="shared" si="24"/>
        <v>28.81109787663172</v>
      </c>
      <c r="AJ40" s="606"/>
      <c r="AK40" s="753"/>
      <c r="AL40" s="847"/>
      <c r="AM40" s="55">
        <f t="shared" si="14"/>
        <v>80548.379534139356</v>
      </c>
      <c r="AN40" s="112"/>
      <c r="AO40" s="113"/>
      <c r="AP40" s="65">
        <f t="shared" si="8"/>
        <v>100</v>
      </c>
      <c r="AQ40" s="654">
        <f t="shared" si="9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157928.52975382362</v>
      </c>
      <c r="F41" s="115">
        <f t="shared" si="25"/>
        <v>36743.091167908526</v>
      </c>
      <c r="G41" s="435">
        <f t="shared" si="25"/>
        <v>0</v>
      </c>
      <c r="H41" s="191">
        <f t="shared" si="25"/>
        <v>15459.366775383378</v>
      </c>
      <c r="I41" s="191">
        <f t="shared" si="25"/>
        <v>0</v>
      </c>
      <c r="J41" s="195">
        <f>SUM(J29:J40)</f>
        <v>0</v>
      </c>
      <c r="K41" s="115">
        <f t="shared" si="25"/>
        <v>21927.503407147826</v>
      </c>
      <c r="L41" s="115">
        <f t="shared" si="25"/>
        <v>20208.591762044205</v>
      </c>
      <c r="M41" s="115">
        <f t="shared" si="25"/>
        <v>182171.0364862812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49483.737980024278</v>
      </c>
      <c r="S41" s="118">
        <f t="shared" si="25"/>
        <v>302651.78632588708</v>
      </c>
      <c r="T41" s="843">
        <f>SUM(T29:T40)</f>
        <v>25866.910751172181</v>
      </c>
      <c r="U41" s="841">
        <f t="shared" si="25"/>
        <v>154140</v>
      </c>
      <c r="V41" s="706">
        <f t="shared" si="25"/>
        <v>0</v>
      </c>
      <c r="W41" s="119">
        <f t="shared" si="25"/>
        <v>1088.6801686674567</v>
      </c>
      <c r="X41" s="119">
        <f t="shared" si="25"/>
        <v>1718.5865041871436</v>
      </c>
      <c r="Y41" s="119">
        <f t="shared" si="25"/>
        <v>240.92941910878605</v>
      </c>
      <c r="Z41" s="119">
        <f t="shared" si="25"/>
        <v>2054.8905921289183</v>
      </c>
      <c r="AA41" s="119">
        <f t="shared" si="25"/>
        <v>9230.6422384508332</v>
      </c>
      <c r="AB41" s="119">
        <f t="shared" si="25"/>
        <v>1136.4758833894427</v>
      </c>
      <c r="AC41" s="119">
        <f t="shared" si="25"/>
        <v>537.34955462949222</v>
      </c>
      <c r="AD41" s="119">
        <f t="shared" si="25"/>
        <v>2906.7597932962867</v>
      </c>
      <c r="AE41" s="121">
        <f t="shared" si="25"/>
        <v>6952.5965973138227</v>
      </c>
      <c r="AF41" s="183">
        <f t="shared" si="25"/>
        <v>15462.618184548135</v>
      </c>
      <c r="AG41" s="120">
        <f t="shared" si="25"/>
        <v>23367.335765609459</v>
      </c>
      <c r="AH41" s="120">
        <f t="shared" si="25"/>
        <v>10308.050855347121</v>
      </c>
      <c r="AI41" s="183">
        <f t="shared" si="25"/>
        <v>345.73317451958064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14"/>
        <v>966580.55440967239</v>
      </c>
      <c r="AN41" s="122">
        <f>SUM(AN29:AN40)</f>
        <v>0</v>
      </c>
      <c r="AO41" s="123">
        <f>SUM(AO29:AO40)</f>
        <v>0</v>
      </c>
      <c r="AP41" s="68">
        <f t="shared" si="8"/>
        <v>99.999999999999986</v>
      </c>
      <c r="AQ41" s="124">
        <f t="shared" si="9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 SAN MAURIZIO C.SE.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8" t="s">
        <v>91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57" t="s">
        <v>9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9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546" t="s">
        <v>39</v>
      </c>
      <c r="AG49" s="546" t="s">
        <v>39</v>
      </c>
      <c r="AH49" s="546" t="s">
        <v>39</v>
      </c>
      <c r="AI49" s="54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6.75" customHeight="1" thickBot="1" x14ac:dyDescent="0.3">
      <c r="B50" s="216" t="s">
        <v>41</v>
      </c>
      <c r="C50" s="263"/>
      <c r="D50" s="459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>(AM50*100)/(AM50+AQ50)</f>
        <v>#DIV/0!</v>
      </c>
      <c r="AQ50" s="59">
        <f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6">SUM(AF51:AI51)</f>
        <v>0</v>
      </c>
      <c r="S51" s="220"/>
      <c r="T51" s="315">
        <f t="shared" ref="T51:T61" si="27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28">SUM(C51:U51)</f>
        <v>0</v>
      </c>
      <c r="AN51" s="56"/>
      <c r="AO51" s="57"/>
      <c r="AP51" s="58" t="e">
        <f t="shared" ref="AP51:AP56" si="29">(AM51*100)/(AM51+AQ51)</f>
        <v>#DIV/0!</v>
      </c>
      <c r="AQ51" s="59">
        <f t="shared" ref="AQ51:AQ57" si="30">AN51+AO51</f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6"/>
        <v>0</v>
      </c>
      <c r="S52" s="220"/>
      <c r="T52" s="315">
        <f t="shared" si="27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28"/>
        <v>0</v>
      </c>
      <c r="AN52" s="56"/>
      <c r="AO52" s="57"/>
      <c r="AP52" s="58" t="e">
        <f t="shared" si="29"/>
        <v>#DIV/0!</v>
      </c>
      <c r="AQ52" s="59">
        <f t="shared" si="30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6"/>
        <v>0</v>
      </c>
      <c r="S53" s="220"/>
      <c r="T53" s="315">
        <f t="shared" si="27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28"/>
        <v>0</v>
      </c>
      <c r="AN53" s="56"/>
      <c r="AO53" s="57"/>
      <c r="AP53" s="58" t="e">
        <f t="shared" si="29"/>
        <v>#DIV/0!</v>
      </c>
      <c r="AQ53" s="59">
        <f t="shared" si="30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6"/>
        <v>0</v>
      </c>
      <c r="S54" s="220"/>
      <c r="T54" s="315">
        <f t="shared" si="27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28"/>
        <v>0</v>
      </c>
      <c r="AN54" s="56"/>
      <c r="AO54" s="57"/>
      <c r="AP54" s="58" t="e">
        <f t="shared" si="29"/>
        <v>#DIV/0!</v>
      </c>
      <c r="AQ54" s="59">
        <f t="shared" si="30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6"/>
        <v>0</v>
      </c>
      <c r="S55" s="220"/>
      <c r="T55" s="315">
        <f t="shared" si="27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28"/>
        <v>0</v>
      </c>
      <c r="AN55" s="61"/>
      <c r="AO55" s="62"/>
      <c r="AP55" s="63" t="e">
        <f t="shared" si="29"/>
        <v>#DIV/0!</v>
      </c>
      <c r="AQ55" s="64">
        <f t="shared" si="30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6"/>
        <v>0</v>
      </c>
      <c r="S56" s="220"/>
      <c r="T56" s="315">
        <f t="shared" si="27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28"/>
        <v>0</v>
      </c>
      <c r="AN56" s="56"/>
      <c r="AO56" s="57"/>
      <c r="AP56" s="58" t="e">
        <f t="shared" si="29"/>
        <v>#DIV/0!</v>
      </c>
      <c r="AQ56" s="59">
        <f t="shared" si="30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6"/>
        <v>0</v>
      </c>
      <c r="S57" s="220"/>
      <c r="T57" s="315">
        <f t="shared" si="27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28"/>
        <v>0</v>
      </c>
      <c r="AN57" s="56"/>
      <c r="AO57" s="57"/>
      <c r="AP57" s="58" t="e">
        <f t="shared" ref="AP57:AP62" si="31">(AM57*100)/(AM57+AQ57)</f>
        <v>#DIV/0!</v>
      </c>
      <c r="AQ57" s="59">
        <f t="shared" si="30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6"/>
        <v>0</v>
      </c>
      <c r="S58" s="220"/>
      <c r="T58" s="315">
        <f t="shared" si="27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28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6"/>
        <v>0</v>
      </c>
      <c r="S59" s="220"/>
      <c r="T59" s="315">
        <f t="shared" si="27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28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6"/>
        <v>0</v>
      </c>
      <c r="S60" s="220"/>
      <c r="T60" s="315">
        <f t="shared" si="27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28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69048.990000000005</v>
      </c>
      <c r="L61" s="307"/>
      <c r="M61" s="309"/>
      <c r="N61" s="307"/>
      <c r="O61" s="307"/>
      <c r="P61" s="330"/>
      <c r="Q61" s="330">
        <v>1300</v>
      </c>
      <c r="R61" s="304">
        <f t="shared" si="26"/>
        <v>1301</v>
      </c>
      <c r="S61" s="310"/>
      <c r="T61" s="315">
        <f t="shared" si="27"/>
        <v>158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158</v>
      </c>
      <c r="AE61" s="311">
        <v>0</v>
      </c>
      <c r="AF61" s="504"/>
      <c r="AG61" s="504">
        <v>1301</v>
      </c>
      <c r="AH61" s="504"/>
      <c r="AI61" s="504"/>
      <c r="AJ61" s="312"/>
      <c r="AK61" s="313"/>
      <c r="AL61" s="314"/>
      <c r="AM61" s="221">
        <f t="shared" si="28"/>
        <v>71807.990000000005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69048.990000000005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1300</v>
      </c>
      <c r="R62" s="115">
        <f>SUM(R50:R61)</f>
        <v>1301</v>
      </c>
      <c r="S62" s="116">
        <f>SUM(S50:S61)</f>
        <v>0</v>
      </c>
      <c r="T62" s="117">
        <f>SUM(T50:T61)</f>
        <v>158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158</v>
      </c>
      <c r="AE62" s="184">
        <f t="shared" si="33"/>
        <v>0</v>
      </c>
      <c r="AF62" s="183"/>
      <c r="AG62" s="183"/>
      <c r="AH62" s="183"/>
      <c r="AI62" s="183"/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67">
        <f>SUM(C62:U62)</f>
        <v>71807.990000000005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SAN MAURIZIO C.SE.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76" t="s">
        <v>91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7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77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7" customHeight="1" x14ac:dyDescent="0.2">
      <c r="B72" s="150" t="s">
        <v>41</v>
      </c>
      <c r="C72" s="261">
        <f t="shared" ref="C72:Q72" si="34">C29+C8+C50</f>
        <v>76450</v>
      </c>
      <c r="D72" s="261">
        <f t="shared" si="34"/>
        <v>0</v>
      </c>
      <c r="E72" s="79">
        <f t="shared" si="34"/>
        <v>23750.71081281863</v>
      </c>
      <c r="F72" s="524">
        <f t="shared" si="34"/>
        <v>36801.924263992376</v>
      </c>
      <c r="G72" s="524">
        <f t="shared" si="34"/>
        <v>8960</v>
      </c>
      <c r="H72" s="524">
        <f t="shared" si="34"/>
        <v>29748.280564615281</v>
      </c>
      <c r="I72" s="524">
        <f t="shared" si="34"/>
        <v>0</v>
      </c>
      <c r="J72" s="524">
        <f t="shared" si="34"/>
        <v>0</v>
      </c>
      <c r="K72" s="524">
        <f t="shared" si="34"/>
        <v>2977.2919505956515</v>
      </c>
      <c r="L72" s="524">
        <f t="shared" si="34"/>
        <v>1684.0493135036834</v>
      </c>
      <c r="M72" s="524">
        <f t="shared" si="34"/>
        <v>19700.9197071901</v>
      </c>
      <c r="N72" s="524">
        <f t="shared" si="34"/>
        <v>3290</v>
      </c>
      <c r="O72" s="524">
        <f t="shared" si="34"/>
        <v>0</v>
      </c>
      <c r="P72" s="524">
        <f t="shared" si="34"/>
        <v>28330</v>
      </c>
      <c r="Q72" s="524">
        <f t="shared" si="34"/>
        <v>300</v>
      </c>
      <c r="R72" s="524">
        <f>SUM(AF72:AI72)</f>
        <v>5923.6448316686919</v>
      </c>
      <c r="S72" s="665">
        <f t="shared" ref="S72:S83" si="35">S8+S29</f>
        <v>28550.982193823922</v>
      </c>
      <c r="T72" s="867">
        <f>SUM(V72:AE72)</f>
        <v>2155.5758959310151</v>
      </c>
      <c r="U72" s="864">
        <f t="shared" ref="U72:AL72" si="36">U29+U8+U50</f>
        <v>12845</v>
      </c>
      <c r="V72" s="860">
        <f t="shared" si="36"/>
        <v>0</v>
      </c>
      <c r="W72" s="666">
        <f t="shared" si="36"/>
        <v>90.723347388954721</v>
      </c>
      <c r="X72" s="666">
        <f t="shared" si="36"/>
        <v>143.21554201559533</v>
      </c>
      <c r="Y72" s="666">
        <f t="shared" si="36"/>
        <v>20.077451592398841</v>
      </c>
      <c r="Z72" s="666">
        <f t="shared" si="36"/>
        <v>171.24088267740981</v>
      </c>
      <c r="AA72" s="666">
        <f t="shared" si="36"/>
        <v>769.22018653756948</v>
      </c>
      <c r="AB72" s="666">
        <f t="shared" si="36"/>
        <v>94.7063236157869</v>
      </c>
      <c r="AC72" s="666">
        <f t="shared" si="36"/>
        <v>44.779129552457697</v>
      </c>
      <c r="AD72" s="666">
        <f t="shared" si="36"/>
        <v>242.22998277469048</v>
      </c>
      <c r="AE72" s="861">
        <f t="shared" si="36"/>
        <v>579.38304977615189</v>
      </c>
      <c r="AF72" s="855">
        <f t="shared" si="36"/>
        <v>1288.5515153790116</v>
      </c>
      <c r="AG72" s="688">
        <f t="shared" si="36"/>
        <v>3747.2779804674556</v>
      </c>
      <c r="AH72" s="688">
        <f t="shared" si="36"/>
        <v>859.00423794559322</v>
      </c>
      <c r="AI72" s="689">
        <f t="shared" si="36"/>
        <v>28.81109787663172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>SUM(C72:U72)+AL72</f>
        <v>281468.37953413936</v>
      </c>
      <c r="AN72" s="668">
        <f>AN8</f>
        <v>91830</v>
      </c>
      <c r="AO72" s="669">
        <f t="shared" ref="AN72:AO83" si="37">AO8</f>
        <v>0</v>
      </c>
      <c r="AP72" s="690">
        <f t="shared" ref="AP72:AP83" si="38">(AM72*100)/(AM72+AQ72)</f>
        <v>75.400375400879057</v>
      </c>
      <c r="AQ72" s="691">
        <f t="shared" ref="AQ72:AQ84" si="39">AN72+AO72</f>
        <v>91830</v>
      </c>
    </row>
    <row r="73" spans="2:43" ht="26.25" customHeight="1" x14ac:dyDescent="0.2">
      <c r="B73" s="151" t="s">
        <v>42</v>
      </c>
      <c r="C73" s="17">
        <f t="shared" ref="C73:Q73" si="40">C30+C9+C51</f>
        <v>65720</v>
      </c>
      <c r="D73" s="94">
        <f t="shared" si="40"/>
        <v>0</v>
      </c>
      <c r="E73" s="18">
        <f t="shared" si="40"/>
        <v>23230.71081281863</v>
      </c>
      <c r="F73" s="18">
        <f t="shared" si="40"/>
        <v>30261.924263992376</v>
      </c>
      <c r="G73" s="18">
        <f t="shared" si="40"/>
        <v>11400</v>
      </c>
      <c r="H73" s="18">
        <f t="shared" si="40"/>
        <v>40668.280564615285</v>
      </c>
      <c r="I73" s="18">
        <f t="shared" si="40"/>
        <v>0</v>
      </c>
      <c r="J73" s="18">
        <f t="shared" si="40"/>
        <v>0</v>
      </c>
      <c r="K73" s="18">
        <f t="shared" si="40"/>
        <v>2197.2919505956515</v>
      </c>
      <c r="L73" s="18">
        <f t="shared" si="40"/>
        <v>1684.0493135036834</v>
      </c>
      <c r="M73" s="18">
        <f t="shared" si="40"/>
        <v>15860.9197071901</v>
      </c>
      <c r="N73" s="18">
        <f t="shared" si="40"/>
        <v>2350</v>
      </c>
      <c r="O73" s="18">
        <f t="shared" si="40"/>
        <v>0</v>
      </c>
      <c r="P73" s="18">
        <f t="shared" si="40"/>
        <v>24010</v>
      </c>
      <c r="Q73" s="18">
        <f t="shared" si="40"/>
        <v>300</v>
      </c>
      <c r="R73" s="18">
        <f t="shared" ref="R73:R83" si="41">SUM(AF73:AI73)</f>
        <v>4453.6448316686919</v>
      </c>
      <c r="S73" s="20">
        <f t="shared" si="35"/>
        <v>26080.982193823922</v>
      </c>
      <c r="T73" s="768">
        <f t="shared" ref="T73:T83" si="42">SUM(V73:AE73)</f>
        <v>2201.5758959310151</v>
      </c>
      <c r="U73" s="865">
        <f t="shared" ref="U73:AL73" si="43">U30+U9+U51</f>
        <v>12845</v>
      </c>
      <c r="V73" s="775">
        <f t="shared" si="43"/>
        <v>0</v>
      </c>
      <c r="W73" s="76">
        <f t="shared" si="43"/>
        <v>90.723347388954721</v>
      </c>
      <c r="X73" s="76">
        <f t="shared" si="43"/>
        <v>189.21554201559533</v>
      </c>
      <c r="Y73" s="76">
        <f t="shared" si="43"/>
        <v>20.077451592398841</v>
      </c>
      <c r="Z73" s="76">
        <f t="shared" si="43"/>
        <v>171.24088267740981</v>
      </c>
      <c r="AA73" s="76">
        <f t="shared" si="43"/>
        <v>769.22018653756948</v>
      </c>
      <c r="AB73" s="76">
        <f t="shared" si="43"/>
        <v>94.7063236157869</v>
      </c>
      <c r="AC73" s="76">
        <f t="shared" si="43"/>
        <v>44.779129552457697</v>
      </c>
      <c r="AD73" s="76">
        <f t="shared" si="43"/>
        <v>242.22998277469048</v>
      </c>
      <c r="AE73" s="765">
        <f t="shared" si="43"/>
        <v>579.38304977615189</v>
      </c>
      <c r="AF73" s="856">
        <f t="shared" si="43"/>
        <v>1288.5515153790116</v>
      </c>
      <c r="AG73" s="500">
        <f t="shared" si="43"/>
        <v>2277.2779804674556</v>
      </c>
      <c r="AH73" s="500">
        <f t="shared" si="43"/>
        <v>859.00423794559322</v>
      </c>
      <c r="AI73" s="554">
        <f t="shared" si="43"/>
        <v>28.81109787663172</v>
      </c>
      <c r="AJ73" s="529">
        <f t="shared" si="43"/>
        <v>0</v>
      </c>
      <c r="AK73" s="793">
        <f t="shared" si="43"/>
        <v>0</v>
      </c>
      <c r="AL73" s="525">
        <f t="shared" si="43"/>
        <v>0</v>
      </c>
      <c r="AM73" s="22">
        <f t="shared" ref="AM73:AM83" si="44">SUM(C73:U73)+AL73</f>
        <v>263264.37953413941</v>
      </c>
      <c r="AN73" s="102">
        <f t="shared" si="37"/>
        <v>91680</v>
      </c>
      <c r="AO73" s="24">
        <f t="shared" si="37"/>
        <v>0</v>
      </c>
      <c r="AP73" s="455">
        <f t="shared" si="38"/>
        <v>74.170601005056341</v>
      </c>
      <c r="AQ73" s="301">
        <f t="shared" si="39"/>
        <v>91680</v>
      </c>
    </row>
    <row r="74" spans="2:43" ht="26.25" customHeight="1" x14ac:dyDescent="0.2">
      <c r="B74" s="152" t="s">
        <v>43</v>
      </c>
      <c r="C74" s="17">
        <f t="shared" ref="C74:Q74" si="45">C31+C10+C52</f>
        <v>75970</v>
      </c>
      <c r="D74" s="94">
        <f t="shared" si="45"/>
        <v>0</v>
      </c>
      <c r="E74" s="18">
        <f t="shared" si="45"/>
        <v>42110.71081281863</v>
      </c>
      <c r="F74" s="18">
        <f t="shared" si="45"/>
        <v>42421.924263992376</v>
      </c>
      <c r="G74" s="18">
        <f t="shared" si="45"/>
        <v>13870</v>
      </c>
      <c r="H74" s="18">
        <f t="shared" si="45"/>
        <v>28988.280564615281</v>
      </c>
      <c r="I74" s="18">
        <f t="shared" si="45"/>
        <v>0</v>
      </c>
      <c r="J74" s="18">
        <f t="shared" si="45"/>
        <v>0</v>
      </c>
      <c r="K74" s="18">
        <f t="shared" si="45"/>
        <v>2587.2919505956515</v>
      </c>
      <c r="L74" s="18">
        <f t="shared" si="45"/>
        <v>1684.0493135036834</v>
      </c>
      <c r="M74" s="18">
        <f t="shared" si="45"/>
        <v>19310.9197071901</v>
      </c>
      <c r="N74" s="18">
        <f t="shared" si="45"/>
        <v>2500</v>
      </c>
      <c r="O74" s="18">
        <f t="shared" si="45"/>
        <v>0</v>
      </c>
      <c r="P74" s="18">
        <f t="shared" si="45"/>
        <v>26160</v>
      </c>
      <c r="Q74" s="18">
        <f t="shared" si="45"/>
        <v>400</v>
      </c>
      <c r="R74" s="18">
        <f t="shared" si="41"/>
        <v>4883.6448316686919</v>
      </c>
      <c r="S74" s="20">
        <f t="shared" si="35"/>
        <v>32375.982193823922</v>
      </c>
      <c r="T74" s="768">
        <f t="shared" si="42"/>
        <v>2155.5758959310151</v>
      </c>
      <c r="U74" s="865">
        <f t="shared" ref="U74:AL74" si="46">U31+U10+U52</f>
        <v>12845</v>
      </c>
      <c r="V74" s="775">
        <f t="shared" si="46"/>
        <v>0</v>
      </c>
      <c r="W74" s="76">
        <f t="shared" si="46"/>
        <v>90.723347388954721</v>
      </c>
      <c r="X74" s="76">
        <f t="shared" si="46"/>
        <v>143.21554201559533</v>
      </c>
      <c r="Y74" s="76">
        <f t="shared" si="46"/>
        <v>20.077451592398841</v>
      </c>
      <c r="Z74" s="76">
        <f t="shared" si="46"/>
        <v>171.24088267740981</v>
      </c>
      <c r="AA74" s="76">
        <f t="shared" si="46"/>
        <v>769.22018653756948</v>
      </c>
      <c r="AB74" s="76">
        <f t="shared" si="46"/>
        <v>94.7063236157869</v>
      </c>
      <c r="AC74" s="76">
        <f t="shared" si="46"/>
        <v>44.779129552457697</v>
      </c>
      <c r="AD74" s="76">
        <f t="shared" si="46"/>
        <v>242.22998277469048</v>
      </c>
      <c r="AE74" s="765">
        <f t="shared" si="46"/>
        <v>579.38304977615189</v>
      </c>
      <c r="AF74" s="856">
        <f t="shared" si="46"/>
        <v>1288.5515153790116</v>
      </c>
      <c r="AG74" s="500">
        <f t="shared" si="46"/>
        <v>2707.2779804674556</v>
      </c>
      <c r="AH74" s="500">
        <f t="shared" si="46"/>
        <v>859.00423794559322</v>
      </c>
      <c r="AI74" s="554">
        <f t="shared" si="46"/>
        <v>28.81109787663172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44"/>
        <v>308263.37953413936</v>
      </c>
      <c r="AN74" s="102">
        <f t="shared" si="37"/>
        <v>93120</v>
      </c>
      <c r="AO74" s="24">
        <f t="shared" si="37"/>
        <v>0</v>
      </c>
      <c r="AP74" s="455">
        <f t="shared" si="38"/>
        <v>76.800235199554464</v>
      </c>
      <c r="AQ74" s="301">
        <f t="shared" si="39"/>
        <v>93120</v>
      </c>
    </row>
    <row r="75" spans="2:43" ht="26.25" customHeight="1" x14ac:dyDescent="0.2">
      <c r="B75" s="152" t="s">
        <v>44</v>
      </c>
      <c r="C75" s="17">
        <f t="shared" ref="C75:Q75" si="47">C32+C11+C53</f>
        <v>67220</v>
      </c>
      <c r="D75" s="94">
        <f t="shared" si="47"/>
        <v>0</v>
      </c>
      <c r="E75" s="18">
        <f t="shared" si="47"/>
        <v>51050.71081281863</v>
      </c>
      <c r="F75" s="18">
        <f t="shared" si="47"/>
        <v>27771.924263992376</v>
      </c>
      <c r="G75" s="18">
        <f t="shared" si="47"/>
        <v>10670</v>
      </c>
      <c r="H75" s="18">
        <f t="shared" si="47"/>
        <v>20898.280564615281</v>
      </c>
      <c r="I75" s="18">
        <f t="shared" si="47"/>
        <v>0</v>
      </c>
      <c r="J75" s="18">
        <f t="shared" si="47"/>
        <v>0</v>
      </c>
      <c r="K75" s="18">
        <f t="shared" si="47"/>
        <v>2527.2919505956515</v>
      </c>
      <c r="L75" s="18">
        <f t="shared" si="47"/>
        <v>1684.0493135036834</v>
      </c>
      <c r="M75" s="18">
        <f t="shared" si="47"/>
        <v>19090.9197071901</v>
      </c>
      <c r="N75" s="18">
        <f t="shared" si="47"/>
        <v>3760</v>
      </c>
      <c r="O75" s="18">
        <f t="shared" si="47"/>
        <v>0</v>
      </c>
      <c r="P75" s="18">
        <f t="shared" si="47"/>
        <v>26700</v>
      </c>
      <c r="Q75" s="18">
        <f t="shared" si="47"/>
        <v>0</v>
      </c>
      <c r="R75" s="18">
        <f t="shared" si="41"/>
        <v>5223.6448316686919</v>
      </c>
      <c r="S75" s="20">
        <f t="shared" si="35"/>
        <v>27470.982193823922</v>
      </c>
      <c r="T75" s="768">
        <f t="shared" si="42"/>
        <v>2155.5758959310151</v>
      </c>
      <c r="U75" s="865">
        <f t="shared" ref="U75:AL75" si="48">U32+U11+U53</f>
        <v>12845</v>
      </c>
      <c r="V75" s="775">
        <f t="shared" si="48"/>
        <v>0</v>
      </c>
      <c r="W75" s="76">
        <f t="shared" si="48"/>
        <v>90.723347388954721</v>
      </c>
      <c r="X75" s="76">
        <f t="shared" si="48"/>
        <v>143.21554201559533</v>
      </c>
      <c r="Y75" s="76">
        <f t="shared" si="48"/>
        <v>20.077451592398841</v>
      </c>
      <c r="Z75" s="76">
        <f t="shared" si="48"/>
        <v>171.24088267740981</v>
      </c>
      <c r="AA75" s="76">
        <f t="shared" si="48"/>
        <v>769.22018653756948</v>
      </c>
      <c r="AB75" s="76">
        <f t="shared" si="48"/>
        <v>94.7063236157869</v>
      </c>
      <c r="AC75" s="76">
        <f t="shared" si="48"/>
        <v>44.779129552457697</v>
      </c>
      <c r="AD75" s="76">
        <f t="shared" si="48"/>
        <v>242.22998277469048</v>
      </c>
      <c r="AE75" s="765">
        <f t="shared" si="48"/>
        <v>579.38304977615189</v>
      </c>
      <c r="AF75" s="856">
        <f t="shared" si="48"/>
        <v>1288.5515153790116</v>
      </c>
      <c r="AG75" s="500">
        <f t="shared" si="48"/>
        <v>3047.2779804674556</v>
      </c>
      <c r="AH75" s="500">
        <f t="shared" si="48"/>
        <v>859.00423794559322</v>
      </c>
      <c r="AI75" s="554">
        <f t="shared" si="48"/>
        <v>28.81109787663172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44"/>
        <v>279068.37953413936</v>
      </c>
      <c r="AN75" s="102">
        <f t="shared" si="37"/>
        <v>91920</v>
      </c>
      <c r="AO75" s="24">
        <f t="shared" si="37"/>
        <v>0</v>
      </c>
      <c r="AP75" s="455">
        <f t="shared" si="38"/>
        <v>75.222943609331764</v>
      </c>
      <c r="AQ75" s="301">
        <f t="shared" si="39"/>
        <v>91920</v>
      </c>
    </row>
    <row r="76" spans="2:43" ht="26.25" customHeight="1" x14ac:dyDescent="0.2">
      <c r="B76" s="153" t="s">
        <v>45</v>
      </c>
      <c r="C76" s="17">
        <f t="shared" ref="C76:Q76" si="49">C33+C12+C54</f>
        <v>71340</v>
      </c>
      <c r="D76" s="94">
        <f t="shared" si="49"/>
        <v>0</v>
      </c>
      <c r="E76" s="18">
        <f t="shared" si="49"/>
        <v>75520.710812818637</v>
      </c>
      <c r="F76" s="18">
        <f t="shared" si="49"/>
        <v>29021.924263992376</v>
      </c>
      <c r="G76" s="18">
        <f t="shared" si="49"/>
        <v>11970</v>
      </c>
      <c r="H76" s="18">
        <f t="shared" si="49"/>
        <v>52868.280564615285</v>
      </c>
      <c r="I76" s="18">
        <f t="shared" si="49"/>
        <v>0</v>
      </c>
      <c r="J76" s="18">
        <f t="shared" si="49"/>
        <v>0</v>
      </c>
      <c r="K76" s="18">
        <f t="shared" si="49"/>
        <v>2897.2919505956515</v>
      </c>
      <c r="L76" s="18">
        <f t="shared" si="49"/>
        <v>1684.0493135036834</v>
      </c>
      <c r="M76" s="18">
        <f t="shared" si="49"/>
        <v>19310.9197071901</v>
      </c>
      <c r="N76" s="18">
        <f t="shared" si="49"/>
        <v>4460</v>
      </c>
      <c r="O76" s="18">
        <f t="shared" si="49"/>
        <v>0</v>
      </c>
      <c r="P76" s="18">
        <f t="shared" si="49"/>
        <v>43970</v>
      </c>
      <c r="Q76" s="18">
        <f t="shared" si="49"/>
        <v>0</v>
      </c>
      <c r="R76" s="18">
        <f t="shared" si="41"/>
        <v>4673.6448316686919</v>
      </c>
      <c r="S76" s="20">
        <f t="shared" si="35"/>
        <v>29630.982193823922</v>
      </c>
      <c r="T76" s="768">
        <f t="shared" si="42"/>
        <v>2155.5758959310151</v>
      </c>
      <c r="U76" s="865">
        <f t="shared" ref="U76:AL76" si="50">U33+U12+U54</f>
        <v>12845</v>
      </c>
      <c r="V76" s="862">
        <f t="shared" si="50"/>
        <v>0</v>
      </c>
      <c r="W76" s="749">
        <f t="shared" si="50"/>
        <v>90.723347388954721</v>
      </c>
      <c r="X76" s="749">
        <f t="shared" si="50"/>
        <v>143.21554201559533</v>
      </c>
      <c r="Y76" s="749">
        <f t="shared" si="50"/>
        <v>20.077451592398841</v>
      </c>
      <c r="Z76" s="749">
        <f t="shared" si="50"/>
        <v>171.24088267740981</v>
      </c>
      <c r="AA76" s="749">
        <f t="shared" si="50"/>
        <v>769.22018653756948</v>
      </c>
      <c r="AB76" s="749">
        <f t="shared" si="50"/>
        <v>94.7063236157869</v>
      </c>
      <c r="AC76" s="749">
        <f t="shared" si="50"/>
        <v>44.779129552457697</v>
      </c>
      <c r="AD76" s="749">
        <f t="shared" si="50"/>
        <v>242.22998277469048</v>
      </c>
      <c r="AE76" s="863">
        <f t="shared" si="50"/>
        <v>579.38304977615189</v>
      </c>
      <c r="AF76" s="857">
        <f t="shared" si="50"/>
        <v>1288.5515153790116</v>
      </c>
      <c r="AG76" s="750">
        <f t="shared" si="50"/>
        <v>2497.2779804674556</v>
      </c>
      <c r="AH76" s="750">
        <f t="shared" si="50"/>
        <v>859.00423794559322</v>
      </c>
      <c r="AI76" s="751">
        <f t="shared" si="50"/>
        <v>28.81109787663172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44"/>
        <v>362348.3795341393</v>
      </c>
      <c r="AN76" s="102">
        <f t="shared" si="37"/>
        <v>96620</v>
      </c>
      <c r="AO76" s="24">
        <f t="shared" si="37"/>
        <v>0</v>
      </c>
      <c r="AP76" s="455">
        <f t="shared" si="38"/>
        <v>78.948440827651154</v>
      </c>
      <c r="AQ76" s="301">
        <f t="shared" si="39"/>
        <v>96620</v>
      </c>
    </row>
    <row r="77" spans="2:43" ht="26.25" customHeight="1" x14ac:dyDescent="0.2">
      <c r="B77" s="151" t="s">
        <v>46</v>
      </c>
      <c r="C77" s="17">
        <f t="shared" ref="C77:Q77" si="51">C34+C13+C55</f>
        <v>73190</v>
      </c>
      <c r="D77" s="94">
        <f t="shared" si="51"/>
        <v>0</v>
      </c>
      <c r="E77" s="18">
        <f t="shared" si="51"/>
        <v>78210.710812818637</v>
      </c>
      <c r="F77" s="18">
        <f t="shared" si="51"/>
        <v>33201.924263992376</v>
      </c>
      <c r="G77" s="18">
        <f t="shared" si="51"/>
        <v>12260</v>
      </c>
      <c r="H77" s="18">
        <f t="shared" si="51"/>
        <v>29828.280564615281</v>
      </c>
      <c r="I77" s="18">
        <f t="shared" si="51"/>
        <v>0</v>
      </c>
      <c r="J77" s="18">
        <f t="shared" si="51"/>
        <v>0</v>
      </c>
      <c r="K77" s="18">
        <f t="shared" si="51"/>
        <v>1827.2919505956515</v>
      </c>
      <c r="L77" s="18">
        <f t="shared" si="51"/>
        <v>1684.0493135036834</v>
      </c>
      <c r="M77" s="18">
        <f t="shared" si="51"/>
        <v>22080.9197071901</v>
      </c>
      <c r="N77" s="18">
        <f t="shared" si="51"/>
        <v>4490</v>
      </c>
      <c r="O77" s="18">
        <f t="shared" si="51"/>
        <v>0</v>
      </c>
      <c r="P77" s="18">
        <f t="shared" si="51"/>
        <v>29180</v>
      </c>
      <c r="Q77" s="18">
        <f t="shared" si="51"/>
        <v>360</v>
      </c>
      <c r="R77" s="18">
        <f t="shared" si="41"/>
        <v>4123.644831668691</v>
      </c>
      <c r="S77" s="20">
        <f t="shared" si="35"/>
        <v>26200.982193823922</v>
      </c>
      <c r="T77" s="768">
        <f t="shared" si="42"/>
        <v>2155.5758959310151</v>
      </c>
      <c r="U77" s="865">
        <f t="shared" ref="U77:AL77" si="52">U34+U13+U55</f>
        <v>12845</v>
      </c>
      <c r="V77" s="775">
        <f t="shared" si="52"/>
        <v>0</v>
      </c>
      <c r="W77" s="76">
        <f t="shared" si="52"/>
        <v>90.723347388954721</v>
      </c>
      <c r="X77" s="76">
        <f t="shared" si="52"/>
        <v>143.21554201559533</v>
      </c>
      <c r="Y77" s="76">
        <f t="shared" si="52"/>
        <v>20.077451592398841</v>
      </c>
      <c r="Z77" s="76">
        <f t="shared" si="52"/>
        <v>171.24088267740981</v>
      </c>
      <c r="AA77" s="76">
        <f t="shared" si="52"/>
        <v>769.22018653756948</v>
      </c>
      <c r="AB77" s="76">
        <f t="shared" si="52"/>
        <v>94.7063236157869</v>
      </c>
      <c r="AC77" s="76">
        <f t="shared" si="52"/>
        <v>44.779129552457697</v>
      </c>
      <c r="AD77" s="76">
        <f t="shared" si="52"/>
        <v>242.22998277469048</v>
      </c>
      <c r="AE77" s="765">
        <f t="shared" si="52"/>
        <v>579.38304977615189</v>
      </c>
      <c r="AF77" s="856">
        <f t="shared" si="52"/>
        <v>1288.5515153790116</v>
      </c>
      <c r="AG77" s="500">
        <f t="shared" si="52"/>
        <v>1947.2779804674553</v>
      </c>
      <c r="AH77" s="500">
        <f t="shared" si="52"/>
        <v>859.00423794559322</v>
      </c>
      <c r="AI77" s="554">
        <f t="shared" si="52"/>
        <v>28.81109787663172</v>
      </c>
      <c r="AJ77" s="529">
        <f t="shared" si="52"/>
        <v>0</v>
      </c>
      <c r="AK77" s="793">
        <f t="shared" si="52"/>
        <v>0</v>
      </c>
      <c r="AL77" s="525">
        <f t="shared" si="52"/>
        <v>700</v>
      </c>
      <c r="AM77" s="22">
        <f t="shared" si="44"/>
        <v>332338.3795341393</v>
      </c>
      <c r="AN77" s="102">
        <f t="shared" si="37"/>
        <v>131570</v>
      </c>
      <c r="AO77" s="24">
        <f t="shared" si="37"/>
        <v>0</v>
      </c>
      <c r="AP77" s="455">
        <f t="shared" si="38"/>
        <v>71.638796408005462</v>
      </c>
      <c r="AQ77" s="301">
        <f t="shared" si="39"/>
        <v>131570</v>
      </c>
    </row>
    <row r="78" spans="2:43" ht="26.25" customHeight="1" x14ac:dyDescent="0.2">
      <c r="B78" s="152" t="s">
        <v>47</v>
      </c>
      <c r="C78" s="17">
        <f t="shared" ref="C78:Q78" si="53">C35+C14+C56</f>
        <v>64700</v>
      </c>
      <c r="D78" s="94">
        <f t="shared" si="53"/>
        <v>0</v>
      </c>
      <c r="E78" s="18">
        <f t="shared" si="53"/>
        <v>70930.710812818637</v>
      </c>
      <c r="F78" s="553">
        <f t="shared" si="53"/>
        <v>29801.924263992376</v>
      </c>
      <c r="G78" s="18">
        <f t="shared" si="53"/>
        <v>13960</v>
      </c>
      <c r="H78" s="18">
        <f t="shared" si="53"/>
        <v>43588.280564615285</v>
      </c>
      <c r="I78" s="553">
        <f t="shared" si="53"/>
        <v>0</v>
      </c>
      <c r="J78" s="553">
        <f t="shared" si="53"/>
        <v>0</v>
      </c>
      <c r="K78" s="553">
        <f t="shared" si="53"/>
        <v>2067.2919505956515</v>
      </c>
      <c r="L78" s="553">
        <f t="shared" si="53"/>
        <v>1684.0493135036834</v>
      </c>
      <c r="M78" s="553">
        <f t="shared" si="53"/>
        <v>19890.9197071901</v>
      </c>
      <c r="N78" s="553">
        <f t="shared" si="53"/>
        <v>4390</v>
      </c>
      <c r="O78" s="553">
        <f t="shared" si="53"/>
        <v>0</v>
      </c>
      <c r="P78" s="18">
        <f t="shared" si="53"/>
        <v>27690</v>
      </c>
      <c r="Q78" s="18">
        <f t="shared" si="53"/>
        <v>0</v>
      </c>
      <c r="R78" s="18">
        <f t="shared" si="41"/>
        <v>4563.6448316686919</v>
      </c>
      <c r="S78" s="20">
        <f t="shared" si="35"/>
        <v>27700.982193823922</v>
      </c>
      <c r="T78" s="768">
        <f t="shared" si="42"/>
        <v>2155.5758959310151</v>
      </c>
      <c r="U78" s="865">
        <f t="shared" ref="U78:AL78" si="54">U35+U14+U56</f>
        <v>12845</v>
      </c>
      <c r="V78" s="775">
        <f t="shared" si="54"/>
        <v>0</v>
      </c>
      <c r="W78" s="76">
        <f t="shared" si="54"/>
        <v>90.723347388954721</v>
      </c>
      <c r="X78" s="76">
        <f t="shared" si="54"/>
        <v>143.21554201559533</v>
      </c>
      <c r="Y78" s="76">
        <f t="shared" si="54"/>
        <v>20.077451592398841</v>
      </c>
      <c r="Z78" s="76">
        <f t="shared" si="54"/>
        <v>171.24088267740981</v>
      </c>
      <c r="AA78" s="76">
        <f t="shared" si="54"/>
        <v>769.22018653756948</v>
      </c>
      <c r="AB78" s="76">
        <f t="shared" si="54"/>
        <v>94.7063236157869</v>
      </c>
      <c r="AC78" s="76">
        <f t="shared" si="54"/>
        <v>44.779129552457697</v>
      </c>
      <c r="AD78" s="76">
        <f t="shared" si="54"/>
        <v>242.22998277469048</v>
      </c>
      <c r="AE78" s="765">
        <f t="shared" si="54"/>
        <v>579.38304977615189</v>
      </c>
      <c r="AF78" s="856">
        <f t="shared" si="54"/>
        <v>1288.5515153790116</v>
      </c>
      <c r="AG78" s="500">
        <f t="shared" si="54"/>
        <v>2387.2779804674556</v>
      </c>
      <c r="AH78" s="500">
        <f t="shared" si="54"/>
        <v>859.00423794559322</v>
      </c>
      <c r="AI78" s="554">
        <f t="shared" si="54"/>
        <v>28.81109787663172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44"/>
        <v>325968.3795341393</v>
      </c>
      <c r="AN78" s="102">
        <f t="shared" si="37"/>
        <v>92730</v>
      </c>
      <c r="AO78" s="24">
        <f t="shared" si="37"/>
        <v>0</v>
      </c>
      <c r="AP78" s="455">
        <f t="shared" si="38"/>
        <v>77.8527922407593</v>
      </c>
      <c r="AQ78" s="301">
        <f t="shared" si="39"/>
        <v>92730</v>
      </c>
    </row>
    <row r="79" spans="2:43" ht="26.25" customHeight="1" x14ac:dyDescent="0.2">
      <c r="B79" s="151" t="s">
        <v>48</v>
      </c>
      <c r="C79" s="17">
        <f t="shared" ref="C79:Q79" si="55">C36+C15+C57</f>
        <v>66310</v>
      </c>
      <c r="D79" s="94">
        <f t="shared" si="55"/>
        <v>0</v>
      </c>
      <c r="E79" s="18">
        <f t="shared" si="55"/>
        <v>47930.71081281863</v>
      </c>
      <c r="F79" s="553">
        <f t="shared" si="55"/>
        <v>25921.924263992376</v>
      </c>
      <c r="G79" s="18">
        <f t="shared" si="55"/>
        <v>6400</v>
      </c>
      <c r="H79" s="18">
        <f t="shared" si="55"/>
        <v>21928.280564615281</v>
      </c>
      <c r="I79" s="553">
        <f t="shared" si="55"/>
        <v>0</v>
      </c>
      <c r="J79" s="553">
        <f t="shared" si="55"/>
        <v>0</v>
      </c>
      <c r="K79" s="553">
        <f t="shared" si="55"/>
        <v>3277.2919505956515</v>
      </c>
      <c r="L79" s="553">
        <f t="shared" si="55"/>
        <v>1684.0493135036834</v>
      </c>
      <c r="M79" s="553">
        <f t="shared" si="55"/>
        <v>20470.9197071901</v>
      </c>
      <c r="N79" s="553">
        <f t="shared" si="55"/>
        <v>3580</v>
      </c>
      <c r="O79" s="553">
        <f t="shared" si="55"/>
        <v>0</v>
      </c>
      <c r="P79" s="18">
        <f t="shared" si="55"/>
        <v>23460</v>
      </c>
      <c r="Q79" s="18">
        <f t="shared" si="55"/>
        <v>450</v>
      </c>
      <c r="R79" s="18">
        <f t="shared" si="41"/>
        <v>5263.6448316686919</v>
      </c>
      <c r="S79" s="20">
        <f t="shared" si="35"/>
        <v>28340.982193823922</v>
      </c>
      <c r="T79" s="768">
        <f t="shared" si="42"/>
        <v>2155.5758959310151</v>
      </c>
      <c r="U79" s="865">
        <f t="shared" ref="U79:AL79" si="56">U36+U15+U57</f>
        <v>12845</v>
      </c>
      <c r="V79" s="775">
        <f t="shared" si="56"/>
        <v>0</v>
      </c>
      <c r="W79" s="76">
        <f t="shared" si="56"/>
        <v>90.723347388954721</v>
      </c>
      <c r="X79" s="76">
        <f t="shared" si="56"/>
        <v>143.21554201559533</v>
      </c>
      <c r="Y79" s="76">
        <f t="shared" si="56"/>
        <v>20.077451592398841</v>
      </c>
      <c r="Z79" s="76">
        <f t="shared" si="56"/>
        <v>171.24088267740981</v>
      </c>
      <c r="AA79" s="76">
        <f t="shared" si="56"/>
        <v>769.22018653756948</v>
      </c>
      <c r="AB79" s="76">
        <f t="shared" si="56"/>
        <v>94.7063236157869</v>
      </c>
      <c r="AC79" s="76">
        <f t="shared" si="56"/>
        <v>44.779129552457697</v>
      </c>
      <c r="AD79" s="76">
        <f t="shared" si="56"/>
        <v>242.22998277469048</v>
      </c>
      <c r="AE79" s="765">
        <f t="shared" si="56"/>
        <v>579.38304977615189</v>
      </c>
      <c r="AF79" s="856">
        <f t="shared" si="56"/>
        <v>1288.5515153790116</v>
      </c>
      <c r="AG79" s="500">
        <f t="shared" si="56"/>
        <v>3087.2779804674556</v>
      </c>
      <c r="AH79" s="500">
        <f t="shared" si="56"/>
        <v>859.00423794559322</v>
      </c>
      <c r="AI79" s="554">
        <f t="shared" si="56"/>
        <v>28.81109787663172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44"/>
        <v>270018.37953413941</v>
      </c>
      <c r="AN79" s="102">
        <f t="shared" si="37"/>
        <v>88940</v>
      </c>
      <c r="AO79" s="24">
        <f t="shared" si="37"/>
        <v>0</v>
      </c>
      <c r="AP79" s="455">
        <f t="shared" si="38"/>
        <v>75.222754204699882</v>
      </c>
      <c r="AQ79" s="301">
        <f t="shared" si="39"/>
        <v>88940</v>
      </c>
    </row>
    <row r="80" spans="2:43" ht="26.25" customHeight="1" x14ac:dyDescent="0.2">
      <c r="B80" s="152" t="s">
        <v>49</v>
      </c>
      <c r="C80" s="17">
        <f t="shared" ref="C80:Q80" si="57">C37+C16+C58</f>
        <v>77330</v>
      </c>
      <c r="D80" s="94">
        <f t="shared" si="57"/>
        <v>0</v>
      </c>
      <c r="E80" s="18">
        <f t="shared" si="57"/>
        <v>49650.71081281863</v>
      </c>
      <c r="F80" s="553">
        <f t="shared" si="57"/>
        <v>41531.924263992376</v>
      </c>
      <c r="G80" s="18">
        <f t="shared" si="57"/>
        <v>15800</v>
      </c>
      <c r="H80" s="18">
        <f t="shared" si="57"/>
        <v>43448.280564615285</v>
      </c>
      <c r="I80" s="553">
        <f t="shared" si="57"/>
        <v>0</v>
      </c>
      <c r="J80" s="553">
        <f t="shared" si="57"/>
        <v>0</v>
      </c>
      <c r="K80" s="553">
        <f t="shared" si="57"/>
        <v>3157.2919505956515</v>
      </c>
      <c r="L80" s="553">
        <f t="shared" si="57"/>
        <v>1684.0493135036834</v>
      </c>
      <c r="M80" s="553">
        <f t="shared" si="57"/>
        <v>21030.9197071901</v>
      </c>
      <c r="N80" s="553">
        <f t="shared" si="57"/>
        <v>4690</v>
      </c>
      <c r="O80" s="553">
        <f t="shared" si="57"/>
        <v>0</v>
      </c>
      <c r="P80" s="18">
        <f t="shared" si="57"/>
        <v>26510</v>
      </c>
      <c r="Q80" s="18">
        <f t="shared" si="57"/>
        <v>460</v>
      </c>
      <c r="R80" s="18">
        <f t="shared" si="41"/>
        <v>5353.6448316686919</v>
      </c>
      <c r="S80" s="20">
        <f t="shared" si="35"/>
        <v>30450.982193823922</v>
      </c>
      <c r="T80" s="768">
        <f t="shared" si="42"/>
        <v>2155.5758959310151</v>
      </c>
      <c r="U80" s="865">
        <f t="shared" ref="U80:AL80" si="58">U37+U16+U58</f>
        <v>12845</v>
      </c>
      <c r="V80" s="775">
        <f t="shared" si="58"/>
        <v>0</v>
      </c>
      <c r="W80" s="76">
        <f t="shared" si="58"/>
        <v>90.723347388954721</v>
      </c>
      <c r="X80" s="76">
        <f t="shared" si="58"/>
        <v>143.21554201559533</v>
      </c>
      <c r="Y80" s="76">
        <f t="shared" si="58"/>
        <v>20.077451592398841</v>
      </c>
      <c r="Z80" s="76">
        <f t="shared" si="58"/>
        <v>171.24088267740981</v>
      </c>
      <c r="AA80" s="76">
        <f t="shared" si="58"/>
        <v>769.22018653756948</v>
      </c>
      <c r="AB80" s="76">
        <f t="shared" si="58"/>
        <v>94.7063236157869</v>
      </c>
      <c r="AC80" s="76">
        <f t="shared" si="58"/>
        <v>44.779129552457697</v>
      </c>
      <c r="AD80" s="76">
        <f t="shared" si="58"/>
        <v>242.22998277469048</v>
      </c>
      <c r="AE80" s="765">
        <f t="shared" si="58"/>
        <v>579.38304977615189</v>
      </c>
      <c r="AF80" s="856">
        <f t="shared" si="58"/>
        <v>1288.5515153790116</v>
      </c>
      <c r="AG80" s="500">
        <f t="shared" si="58"/>
        <v>3177.2779804674556</v>
      </c>
      <c r="AH80" s="500">
        <f t="shared" si="58"/>
        <v>859.00423794559322</v>
      </c>
      <c r="AI80" s="554">
        <f t="shared" si="58"/>
        <v>28.81109787663172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44"/>
        <v>336098.3795341393</v>
      </c>
      <c r="AN80" s="102">
        <f t="shared" si="37"/>
        <v>94990</v>
      </c>
      <c r="AO80" s="24">
        <f t="shared" si="37"/>
        <v>0</v>
      </c>
      <c r="AP80" s="455">
        <f t="shared" si="38"/>
        <v>77.965075258430304</v>
      </c>
      <c r="AQ80" s="301">
        <f>AN80+AO80</f>
        <v>94990</v>
      </c>
    </row>
    <row r="81" spans="2:43" ht="26.25" customHeight="1" x14ac:dyDescent="0.2">
      <c r="B81" s="152" t="s">
        <v>50</v>
      </c>
      <c r="C81" s="17">
        <f t="shared" ref="C81:Q81" si="59">C38+C17+C59</f>
        <v>68810</v>
      </c>
      <c r="D81" s="94">
        <f t="shared" si="59"/>
        <v>0</v>
      </c>
      <c r="E81" s="18">
        <f t="shared" si="59"/>
        <v>69950.710812818637</v>
      </c>
      <c r="F81" s="553">
        <f t="shared" si="59"/>
        <v>24891.924263992376</v>
      </c>
      <c r="G81" s="18">
        <f t="shared" si="59"/>
        <v>9755</v>
      </c>
      <c r="H81" s="18">
        <f t="shared" si="59"/>
        <v>29248.280564615281</v>
      </c>
      <c r="I81" s="553">
        <f t="shared" si="59"/>
        <v>0</v>
      </c>
      <c r="J81" s="553">
        <f t="shared" si="59"/>
        <v>5400</v>
      </c>
      <c r="K81" s="553">
        <f t="shared" si="59"/>
        <v>2287.2919505956515</v>
      </c>
      <c r="L81" s="553">
        <f t="shared" si="59"/>
        <v>1684.0493135036834</v>
      </c>
      <c r="M81" s="553">
        <f t="shared" si="59"/>
        <v>19200.9197071901</v>
      </c>
      <c r="N81" s="553">
        <f t="shared" si="59"/>
        <v>4200</v>
      </c>
      <c r="O81" s="553">
        <f t="shared" si="59"/>
        <v>0</v>
      </c>
      <c r="P81" s="18">
        <f t="shared" si="59"/>
        <v>36900</v>
      </c>
      <c r="Q81" s="18">
        <f t="shared" si="59"/>
        <v>0</v>
      </c>
      <c r="R81" s="18">
        <f t="shared" si="41"/>
        <v>5293.6448316686919</v>
      </c>
      <c r="S81" s="20">
        <f t="shared" si="35"/>
        <v>28960.982193823922</v>
      </c>
      <c r="T81" s="768">
        <f t="shared" si="42"/>
        <v>2211.5758959310151</v>
      </c>
      <c r="U81" s="865">
        <f t="shared" ref="U81:AL81" si="60">U38+U17+U59</f>
        <v>12845</v>
      </c>
      <c r="V81" s="775">
        <f t="shared" si="60"/>
        <v>0</v>
      </c>
      <c r="W81" s="76">
        <f t="shared" si="60"/>
        <v>90.723347388954721</v>
      </c>
      <c r="X81" s="76">
        <f t="shared" si="60"/>
        <v>199.21554201559533</v>
      </c>
      <c r="Y81" s="76">
        <f t="shared" si="60"/>
        <v>20.077451592398841</v>
      </c>
      <c r="Z81" s="76">
        <f t="shared" si="60"/>
        <v>171.24088267740981</v>
      </c>
      <c r="AA81" s="76">
        <f t="shared" si="60"/>
        <v>769.22018653756948</v>
      </c>
      <c r="AB81" s="76">
        <f t="shared" si="60"/>
        <v>94.7063236157869</v>
      </c>
      <c r="AC81" s="76">
        <f t="shared" si="60"/>
        <v>44.779129552457697</v>
      </c>
      <c r="AD81" s="76">
        <f t="shared" si="60"/>
        <v>242.22998277469048</v>
      </c>
      <c r="AE81" s="765">
        <f t="shared" si="60"/>
        <v>579.38304977615189</v>
      </c>
      <c r="AF81" s="856">
        <f t="shared" si="60"/>
        <v>1288.5515153790116</v>
      </c>
      <c r="AG81" s="500">
        <f t="shared" si="60"/>
        <v>3117.2779804674556</v>
      </c>
      <c r="AH81" s="500">
        <f t="shared" si="60"/>
        <v>859.00423794559322</v>
      </c>
      <c r="AI81" s="554">
        <f t="shared" si="60"/>
        <v>28.81109787663172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44"/>
        <v>321639.3795341393</v>
      </c>
      <c r="AN81" s="102">
        <f t="shared" si="37"/>
        <v>100280</v>
      </c>
      <c r="AO81" s="24">
        <f t="shared" si="37"/>
        <v>0</v>
      </c>
      <c r="AP81" s="455">
        <f t="shared" si="38"/>
        <v>76.232426178023914</v>
      </c>
      <c r="AQ81" s="301">
        <f t="shared" si="39"/>
        <v>100280</v>
      </c>
    </row>
    <row r="82" spans="2:43" ht="26.25" customHeight="1" x14ac:dyDescent="0.2">
      <c r="B82" s="151" t="s">
        <v>51</v>
      </c>
      <c r="C82" s="17">
        <f t="shared" ref="C82:Q82" si="61">C39+C18+C60</f>
        <v>65400</v>
      </c>
      <c r="D82" s="94">
        <f t="shared" si="61"/>
        <v>0</v>
      </c>
      <c r="E82" s="18">
        <f t="shared" si="61"/>
        <v>32690.71081281863</v>
      </c>
      <c r="F82" s="553">
        <f t="shared" si="61"/>
        <v>27541.924263992376</v>
      </c>
      <c r="G82" s="18">
        <f t="shared" si="61"/>
        <v>12830</v>
      </c>
      <c r="H82" s="18">
        <f t="shared" si="61"/>
        <v>40568.280564615285</v>
      </c>
      <c r="I82" s="553">
        <f t="shared" si="61"/>
        <v>0</v>
      </c>
      <c r="J82" s="553">
        <f t="shared" si="61"/>
        <v>0</v>
      </c>
      <c r="K82" s="553">
        <f t="shared" si="61"/>
        <v>2247.2919505956515</v>
      </c>
      <c r="L82" s="553">
        <f t="shared" si="61"/>
        <v>1684.0493135036834</v>
      </c>
      <c r="M82" s="553">
        <f t="shared" si="61"/>
        <v>19300.9197071901</v>
      </c>
      <c r="N82" s="553">
        <f t="shared" si="61"/>
        <v>5420</v>
      </c>
      <c r="O82" s="553">
        <f t="shared" si="61"/>
        <v>0</v>
      </c>
      <c r="P82" s="18">
        <f t="shared" si="61"/>
        <v>26380</v>
      </c>
      <c r="Q82" s="18">
        <f t="shared" si="61"/>
        <v>400</v>
      </c>
      <c r="R82" s="18">
        <f t="shared" si="41"/>
        <v>5273.6448316686919</v>
      </c>
      <c r="S82" s="20">
        <f t="shared" si="35"/>
        <v>29930.982193823922</v>
      </c>
      <c r="T82" s="768">
        <f t="shared" si="42"/>
        <v>2155.5758959310151</v>
      </c>
      <c r="U82" s="865">
        <f t="shared" ref="U82:AL82" si="62">U39+U18+U60</f>
        <v>12845</v>
      </c>
      <c r="V82" s="775">
        <f t="shared" si="62"/>
        <v>0</v>
      </c>
      <c r="W82" s="76">
        <f t="shared" si="62"/>
        <v>90.723347388954721</v>
      </c>
      <c r="X82" s="76">
        <f t="shared" si="62"/>
        <v>143.21554201559533</v>
      </c>
      <c r="Y82" s="76">
        <f t="shared" si="62"/>
        <v>20.077451592398841</v>
      </c>
      <c r="Z82" s="76">
        <f t="shared" si="62"/>
        <v>171.24088267740981</v>
      </c>
      <c r="AA82" s="76">
        <f t="shared" si="62"/>
        <v>769.22018653756948</v>
      </c>
      <c r="AB82" s="76">
        <f t="shared" si="62"/>
        <v>94.7063236157869</v>
      </c>
      <c r="AC82" s="76">
        <f t="shared" si="62"/>
        <v>44.779129552457697</v>
      </c>
      <c r="AD82" s="76">
        <f t="shared" si="62"/>
        <v>242.22998277469048</v>
      </c>
      <c r="AE82" s="765">
        <f t="shared" si="62"/>
        <v>579.38304977615189</v>
      </c>
      <c r="AF82" s="856">
        <f t="shared" si="62"/>
        <v>1288.5515153790116</v>
      </c>
      <c r="AG82" s="500">
        <f t="shared" si="62"/>
        <v>3097.2779804674556</v>
      </c>
      <c r="AH82" s="500">
        <f t="shared" si="62"/>
        <v>859.00423794559322</v>
      </c>
      <c r="AI82" s="554">
        <f t="shared" si="62"/>
        <v>28.81109787663172</v>
      </c>
      <c r="AJ82" s="529">
        <f t="shared" si="62"/>
        <v>0</v>
      </c>
      <c r="AK82" s="793">
        <f t="shared" si="62"/>
        <v>0</v>
      </c>
      <c r="AL82" s="525">
        <f t="shared" si="62"/>
        <v>680</v>
      </c>
      <c r="AM82" s="22">
        <f t="shared" si="44"/>
        <v>285348.37953413936</v>
      </c>
      <c r="AN82" s="102">
        <f t="shared" si="37"/>
        <v>131840</v>
      </c>
      <c r="AO82" s="24">
        <f t="shared" si="37"/>
        <v>0</v>
      </c>
      <c r="AP82" s="455">
        <f>(AM82*100)/(AM82+AQ82)</f>
        <v>68.397969246597569</v>
      </c>
      <c r="AQ82" s="301">
        <f t="shared" si="39"/>
        <v>131840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83880</v>
      </c>
      <c r="D83" s="295">
        <f t="shared" si="63"/>
        <v>73080</v>
      </c>
      <c r="E83" s="98">
        <f t="shared" si="63"/>
        <v>30190.71081281863</v>
      </c>
      <c r="F83" s="623">
        <f t="shared" si="63"/>
        <v>28181.924263992376</v>
      </c>
      <c r="G83" s="98">
        <f t="shared" si="63"/>
        <v>11090</v>
      </c>
      <c r="H83" s="98">
        <f t="shared" si="63"/>
        <v>21338.280564615281</v>
      </c>
      <c r="I83" s="623">
        <f t="shared" si="63"/>
        <v>0</v>
      </c>
      <c r="J83" s="623">
        <f t="shared" si="63"/>
        <v>0</v>
      </c>
      <c r="K83" s="623">
        <f t="shared" si="63"/>
        <v>71006.281950595658</v>
      </c>
      <c r="L83" s="623">
        <f t="shared" si="63"/>
        <v>1684.0493135036834</v>
      </c>
      <c r="M83" s="623">
        <f t="shared" si="63"/>
        <v>18190.9197071901</v>
      </c>
      <c r="N83" s="623">
        <f t="shared" si="63"/>
        <v>920</v>
      </c>
      <c r="O83" s="623">
        <f t="shared" si="63"/>
        <v>0</v>
      </c>
      <c r="P83" s="98">
        <f t="shared" si="63"/>
        <v>26070</v>
      </c>
      <c r="Q83" s="98">
        <f t="shared" si="63"/>
        <v>1800</v>
      </c>
      <c r="R83" s="98">
        <f t="shared" si="41"/>
        <v>5714.6448316686919</v>
      </c>
      <c r="S83" s="296">
        <f t="shared" si="35"/>
        <v>28070.982193823922</v>
      </c>
      <c r="T83" s="868">
        <f t="shared" si="42"/>
        <v>2313.5758959310151</v>
      </c>
      <c r="U83" s="866">
        <f t="shared" ref="U83:AL83" si="64">U40+U19+U61</f>
        <v>12845</v>
      </c>
      <c r="V83" s="860">
        <f t="shared" si="64"/>
        <v>0</v>
      </c>
      <c r="W83" s="666">
        <f t="shared" si="64"/>
        <v>90.723347388954721</v>
      </c>
      <c r="X83" s="666">
        <f t="shared" si="64"/>
        <v>143.21554201559533</v>
      </c>
      <c r="Y83" s="666">
        <f t="shared" si="64"/>
        <v>20.077451592398841</v>
      </c>
      <c r="Z83" s="666">
        <f t="shared" si="64"/>
        <v>171.24088267740981</v>
      </c>
      <c r="AA83" s="666">
        <f t="shared" si="64"/>
        <v>769.22018653756948</v>
      </c>
      <c r="AB83" s="666">
        <f t="shared" si="64"/>
        <v>94.7063236157869</v>
      </c>
      <c r="AC83" s="666">
        <f t="shared" si="64"/>
        <v>44.779129552457697</v>
      </c>
      <c r="AD83" s="666">
        <f t="shared" si="64"/>
        <v>400.22998277469048</v>
      </c>
      <c r="AE83" s="861">
        <f t="shared" si="64"/>
        <v>579.38304977615189</v>
      </c>
      <c r="AF83" s="855">
        <f t="shared" si="64"/>
        <v>1288.5515153790116</v>
      </c>
      <c r="AG83" s="688">
        <f t="shared" si="64"/>
        <v>3538.2779804674556</v>
      </c>
      <c r="AH83" s="688">
        <f t="shared" si="64"/>
        <v>859.00423794559322</v>
      </c>
      <c r="AI83" s="689">
        <f t="shared" si="64"/>
        <v>28.81109787663172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22">
        <f t="shared" si="44"/>
        <v>416376.36953413929</v>
      </c>
      <c r="AN83" s="299">
        <f t="shared" si="37"/>
        <v>97920</v>
      </c>
      <c r="AO83" s="670">
        <f t="shared" si="37"/>
        <v>0</v>
      </c>
      <c r="AP83" s="906">
        <f t="shared" si="38"/>
        <v>80.960394472802122</v>
      </c>
      <c r="AQ83" s="692">
        <f t="shared" si="39"/>
        <v>97920</v>
      </c>
    </row>
    <row r="84" spans="2:43" ht="26.25" customHeight="1" thickBot="1" x14ac:dyDescent="0.25">
      <c r="B84" s="179" t="s">
        <v>53</v>
      </c>
      <c r="C84" s="82">
        <f t="shared" ref="C84:AL84" si="65">SUM(C72:C83)</f>
        <v>856320</v>
      </c>
      <c r="D84" s="82">
        <f t="shared" si="65"/>
        <v>73080</v>
      </c>
      <c r="E84" s="83">
        <f t="shared" si="65"/>
        <v>595218.52975382342</v>
      </c>
      <c r="F84" s="83">
        <f t="shared" si="65"/>
        <v>377353.09116790839</v>
      </c>
      <c r="G84" s="83">
        <f t="shared" si="65"/>
        <v>138965</v>
      </c>
      <c r="H84" s="83">
        <f t="shared" si="65"/>
        <v>403119.3667753833</v>
      </c>
      <c r="I84" s="83">
        <f t="shared" si="65"/>
        <v>0</v>
      </c>
      <c r="J84" s="83">
        <f>SUM(J72:J83)</f>
        <v>5400</v>
      </c>
      <c r="K84" s="115">
        <f t="shared" si="65"/>
        <v>99056.493407147835</v>
      </c>
      <c r="L84" s="83">
        <f t="shared" si="65"/>
        <v>20208.591762044205</v>
      </c>
      <c r="M84" s="83">
        <f t="shared" si="65"/>
        <v>233441.0364862812</v>
      </c>
      <c r="N84" s="83">
        <f t="shared" si="65"/>
        <v>44050</v>
      </c>
      <c r="O84" s="83">
        <f t="shared" si="65"/>
        <v>0</v>
      </c>
      <c r="P84" s="83">
        <f t="shared" si="65"/>
        <v>345360</v>
      </c>
      <c r="Q84" s="83">
        <f t="shared" si="65"/>
        <v>4470</v>
      </c>
      <c r="R84" s="83">
        <f t="shared" si="65"/>
        <v>60744.737980024314</v>
      </c>
      <c r="S84" s="84">
        <f t="shared" si="65"/>
        <v>343766.78632588708</v>
      </c>
      <c r="T84" s="769">
        <f t="shared" si="65"/>
        <v>26126.910751172181</v>
      </c>
      <c r="U84" s="772">
        <f t="shared" si="65"/>
        <v>154140</v>
      </c>
      <c r="V84" s="530">
        <f t="shared" si="65"/>
        <v>0</v>
      </c>
      <c r="W84" s="85">
        <f t="shared" si="65"/>
        <v>1088.6801686674567</v>
      </c>
      <c r="X84" s="85">
        <f t="shared" si="65"/>
        <v>1820.5865041871436</v>
      </c>
      <c r="Y84" s="85">
        <f t="shared" si="65"/>
        <v>240.92941910878605</v>
      </c>
      <c r="Z84" s="85">
        <f t="shared" si="65"/>
        <v>2054.8905921289183</v>
      </c>
      <c r="AA84" s="85">
        <f t="shared" si="65"/>
        <v>9230.6422384508332</v>
      </c>
      <c r="AB84" s="85">
        <f t="shared" si="65"/>
        <v>1136.4758833894427</v>
      </c>
      <c r="AC84" s="85">
        <f t="shared" si="65"/>
        <v>537.34955462949222</v>
      </c>
      <c r="AD84" s="85">
        <f t="shared" si="65"/>
        <v>3064.7597932962867</v>
      </c>
      <c r="AE84" s="87">
        <f t="shared" si="65"/>
        <v>6952.5965973138227</v>
      </c>
      <c r="AF84" s="183">
        <f t="shared" si="65"/>
        <v>15462.618184548135</v>
      </c>
      <c r="AG84" s="120">
        <f t="shared" si="65"/>
        <v>34628.335765609474</v>
      </c>
      <c r="AH84" s="419">
        <f t="shared" si="65"/>
        <v>10308.050855347121</v>
      </c>
      <c r="AI84" s="183">
        <f t="shared" si="65"/>
        <v>345.73317451958064</v>
      </c>
      <c r="AJ84" s="530">
        <f t="shared" si="65"/>
        <v>0</v>
      </c>
      <c r="AK84" s="196">
        <f t="shared" si="65"/>
        <v>0</v>
      </c>
      <c r="AL84" s="598">
        <f t="shared" si="65"/>
        <v>1380</v>
      </c>
      <c r="AM84" s="298">
        <f>SUM(C84:U84)+AL84</f>
        <v>3782200.5444096718</v>
      </c>
      <c r="AN84" s="324">
        <f>SUM(AN72:AN83)</f>
        <v>1203440</v>
      </c>
      <c r="AO84" s="266">
        <f>SUM(AO72:AO83)</f>
        <v>0</v>
      </c>
      <c r="AP84" s="454">
        <f>(AM84*100)/(AM84+AQ84)</f>
        <v>75.861877941653859</v>
      </c>
      <c r="AQ84" s="200">
        <f t="shared" si="39"/>
        <v>1203440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</sheetData>
  <mergeCells count="16">
    <mergeCell ref="B24:AQ24"/>
    <mergeCell ref="B44:AQ44"/>
    <mergeCell ref="B2:AQ2"/>
    <mergeCell ref="B3:AQ3"/>
    <mergeCell ref="B4:AQ4"/>
    <mergeCell ref="B6:B7"/>
    <mergeCell ref="B23:AQ23"/>
    <mergeCell ref="B70:B71"/>
    <mergeCell ref="B45:AQ45"/>
    <mergeCell ref="B46:AQ46"/>
    <mergeCell ref="B25:AQ25"/>
    <mergeCell ref="B27:B28"/>
    <mergeCell ref="B67:AQ67"/>
    <mergeCell ref="B68:AQ68"/>
    <mergeCell ref="B48:B49"/>
    <mergeCell ref="B66:AQ66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952321" r:id="rId4">
          <objectPr defaultSize="0" r:id="rId5">
            <anchor moveWithCells="1" sizeWithCells="1">
              <from>
                <xdr:col>1</xdr:col>
                <xdr:colOff>647700</xdr:colOff>
                <xdr:row>0</xdr:row>
                <xdr:rowOff>152400</xdr:rowOff>
              </from>
              <to>
                <xdr:col>2</xdr:col>
                <xdr:colOff>695325</xdr:colOff>
                <xdr:row>3</xdr:row>
                <xdr:rowOff>114300</xdr:rowOff>
              </to>
            </anchor>
          </objectPr>
        </oleObject>
      </mc:Choice>
      <mc:Fallback>
        <oleObject progId="Word.Document.8" shapeId="952321" r:id="rId4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AQ110"/>
  <sheetViews>
    <sheetView topLeftCell="R60" zoomScale="80" zoomScaleNormal="80" workbookViewId="0">
      <selection activeCell="AM63" sqref="AM63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5.42578125" style="1" customWidth="1"/>
    <col min="4" max="4" width="20.57031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6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271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92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20</v>
      </c>
      <c r="D8" s="98"/>
      <c r="E8" s="98"/>
      <c r="F8" s="98">
        <v>940</v>
      </c>
      <c r="G8" s="98"/>
      <c r="H8" s="98">
        <v>2540</v>
      </c>
      <c r="I8" s="326"/>
      <c r="J8" s="609"/>
      <c r="K8" s="326"/>
      <c r="L8" s="326"/>
      <c r="M8" s="98"/>
      <c r="N8" s="98">
        <v>70</v>
      </c>
      <c r="O8" s="326"/>
      <c r="P8" s="98">
        <v>300</v>
      </c>
      <c r="Q8" s="98"/>
      <c r="R8" s="98">
        <f>SUM(AF8:AI8)</f>
        <v>0</v>
      </c>
      <c r="S8" s="296"/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/>
      <c r="AH8" s="98"/>
      <c r="AI8" s="758"/>
      <c r="AJ8" s="496"/>
      <c r="AK8" s="473"/>
      <c r="AL8" s="474"/>
      <c r="AM8" s="460">
        <f t="shared" ref="AM8:AM19" si="0">SUM(C8:S8)+T8+U8+AJ8+AK8+AL8</f>
        <v>3870</v>
      </c>
      <c r="AN8" s="299">
        <v>7390</v>
      </c>
      <c r="AO8" s="281">
        <v>0</v>
      </c>
      <c r="AP8" s="14">
        <f t="shared" ref="AP8:AP20" si="1">(AM8*100)/(AM8+AQ8)</f>
        <v>34.369449378330373</v>
      </c>
      <c r="AQ8" s="550">
        <f t="shared" ref="AQ8:AQ20" si="2">AN8+AO8</f>
        <v>7390</v>
      </c>
    </row>
    <row r="9" spans="2:43" ht="26.25" customHeight="1" x14ac:dyDescent="0.2">
      <c r="B9" s="151" t="s">
        <v>42</v>
      </c>
      <c r="C9" s="18">
        <v>0</v>
      </c>
      <c r="D9" s="18"/>
      <c r="E9" s="18"/>
      <c r="F9" s="18">
        <v>1100</v>
      </c>
      <c r="G9" s="18"/>
      <c r="H9" s="18">
        <v>1160</v>
      </c>
      <c r="I9" s="277"/>
      <c r="J9" s="609"/>
      <c r="K9" s="277"/>
      <c r="L9" s="277"/>
      <c r="M9" s="98"/>
      <c r="N9" s="18">
        <v>50</v>
      </c>
      <c r="O9" s="277"/>
      <c r="P9" s="18">
        <v>660</v>
      </c>
      <c r="Q9" s="18"/>
      <c r="R9" s="18">
        <f t="shared" ref="R9:R19" si="3">SUM(AF9:AI9)</f>
        <v>0</v>
      </c>
      <c r="S9" s="20"/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/>
      <c r="AH9" s="498"/>
      <c r="AI9" s="522"/>
      <c r="AJ9" s="77"/>
      <c r="AK9" s="78"/>
      <c r="AL9" s="188"/>
      <c r="AM9" s="22">
        <f t="shared" si="0"/>
        <v>2970</v>
      </c>
      <c r="AN9" s="101">
        <v>6170</v>
      </c>
      <c r="AO9" s="24">
        <v>0</v>
      </c>
      <c r="AP9" s="25">
        <f t="shared" si="1"/>
        <v>32.494529540481402</v>
      </c>
      <c r="AQ9" s="301">
        <f t="shared" si="2"/>
        <v>6170</v>
      </c>
    </row>
    <row r="10" spans="2:43" ht="26.25" customHeight="1" x14ac:dyDescent="0.2">
      <c r="B10" s="152" t="s">
        <v>43</v>
      </c>
      <c r="C10" s="18">
        <v>0</v>
      </c>
      <c r="D10" s="18"/>
      <c r="E10" s="18"/>
      <c r="F10" s="18">
        <v>980</v>
      </c>
      <c r="G10" s="18"/>
      <c r="H10" s="18">
        <v>540</v>
      </c>
      <c r="I10" s="19"/>
      <c r="J10" s="609"/>
      <c r="K10" s="277"/>
      <c r="L10" s="277"/>
      <c r="M10" s="98"/>
      <c r="N10" s="18">
        <v>180</v>
      </c>
      <c r="O10" s="277"/>
      <c r="P10" s="18">
        <v>560</v>
      </c>
      <c r="Q10" s="18"/>
      <c r="R10" s="18">
        <f t="shared" si="3"/>
        <v>0</v>
      </c>
      <c r="S10" s="20"/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/>
      <c r="AH10" s="498"/>
      <c r="AI10" s="522"/>
      <c r="AJ10" s="181"/>
      <c r="AK10" s="110"/>
      <c r="AL10" s="189"/>
      <c r="AM10" s="22">
        <f t="shared" si="0"/>
        <v>2260</v>
      </c>
      <c r="AN10" s="101">
        <v>9140</v>
      </c>
      <c r="AO10" s="24">
        <v>0</v>
      </c>
      <c r="AP10" s="25">
        <f t="shared" si="1"/>
        <v>19.82456140350877</v>
      </c>
      <c r="AQ10" s="301">
        <f t="shared" si="2"/>
        <v>9140</v>
      </c>
    </row>
    <row r="11" spans="2:43" ht="26.25" customHeight="1" x14ac:dyDescent="0.2">
      <c r="B11" s="152" t="s">
        <v>44</v>
      </c>
      <c r="C11" s="18">
        <v>0</v>
      </c>
      <c r="D11" s="18"/>
      <c r="E11" s="18"/>
      <c r="F11" s="18">
        <v>1520</v>
      </c>
      <c r="G11" s="18"/>
      <c r="H11" s="18">
        <v>980</v>
      </c>
      <c r="I11" s="19"/>
      <c r="J11" s="609"/>
      <c r="K11" s="277"/>
      <c r="L11" s="277"/>
      <c r="M11" s="98"/>
      <c r="N11" s="18">
        <v>70</v>
      </c>
      <c r="O11" s="277"/>
      <c r="P11" s="18">
        <v>520</v>
      </c>
      <c r="Q11" s="18"/>
      <c r="R11" s="18">
        <f t="shared" si="3"/>
        <v>0</v>
      </c>
      <c r="S11" s="462"/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/>
      <c r="AH11" s="498"/>
      <c r="AI11" s="522"/>
      <c r="AJ11" s="181"/>
      <c r="AK11" s="110"/>
      <c r="AL11" s="189"/>
      <c r="AM11" s="22">
        <f t="shared" si="0"/>
        <v>3090</v>
      </c>
      <c r="AN11" s="102">
        <v>8690</v>
      </c>
      <c r="AO11" s="24">
        <v>0</v>
      </c>
      <c r="AP11" s="25">
        <f t="shared" si="1"/>
        <v>26.230899830220714</v>
      </c>
      <c r="AQ11" s="301">
        <f t="shared" si="2"/>
        <v>8690</v>
      </c>
    </row>
    <row r="12" spans="2:43" ht="26.25" customHeight="1" x14ac:dyDescent="0.2">
      <c r="B12" s="153" t="s">
        <v>45</v>
      </c>
      <c r="C12" s="334">
        <v>0</v>
      </c>
      <c r="D12" s="18"/>
      <c r="E12" s="334"/>
      <c r="F12" s="334">
        <v>1180</v>
      </c>
      <c r="G12" s="18"/>
      <c r="H12" s="18">
        <v>3920</v>
      </c>
      <c r="I12" s="277"/>
      <c r="J12" s="609"/>
      <c r="K12" s="612"/>
      <c r="L12" s="612"/>
      <c r="M12" s="98"/>
      <c r="N12" s="334">
        <v>230</v>
      </c>
      <c r="O12" s="612"/>
      <c r="P12" s="18">
        <v>1770</v>
      </c>
      <c r="Q12" s="18"/>
      <c r="R12" s="18">
        <f t="shared" si="3"/>
        <v>0</v>
      </c>
      <c r="S12" s="20"/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/>
      <c r="AH12" s="498"/>
      <c r="AI12" s="522"/>
      <c r="AJ12" s="77"/>
      <c r="AK12" s="78"/>
      <c r="AL12" s="188"/>
      <c r="AM12" s="22">
        <f t="shared" si="0"/>
        <v>7100</v>
      </c>
      <c r="AN12" s="102">
        <v>9520</v>
      </c>
      <c r="AO12" s="24">
        <v>0</v>
      </c>
      <c r="AP12" s="25">
        <f t="shared" si="1"/>
        <v>42.719614921780988</v>
      </c>
      <c r="AQ12" s="301">
        <f t="shared" si="2"/>
        <v>9520</v>
      </c>
    </row>
    <row r="13" spans="2:43" ht="26.25" customHeight="1" x14ac:dyDescent="0.2">
      <c r="B13" s="151" t="s">
        <v>46</v>
      </c>
      <c r="C13" s="18">
        <v>0</v>
      </c>
      <c r="D13" s="18"/>
      <c r="E13" s="18"/>
      <c r="F13" s="18">
        <v>1920</v>
      </c>
      <c r="G13" s="18"/>
      <c r="H13" s="18">
        <v>0</v>
      </c>
      <c r="I13" s="277"/>
      <c r="J13" s="610"/>
      <c r="K13" s="277"/>
      <c r="L13" s="277"/>
      <c r="M13" s="18"/>
      <c r="N13" s="18">
        <v>130</v>
      </c>
      <c r="O13" s="277"/>
      <c r="P13" s="18">
        <v>610</v>
      </c>
      <c r="Q13" s="18"/>
      <c r="R13" s="18">
        <f t="shared" si="3"/>
        <v>0</v>
      </c>
      <c r="S13" s="462"/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/>
      <c r="AH13" s="498"/>
      <c r="AI13" s="522"/>
      <c r="AJ13" s="77"/>
      <c r="AK13" s="78"/>
      <c r="AL13" s="188"/>
      <c r="AM13" s="22">
        <f t="shared" si="0"/>
        <v>2660</v>
      </c>
      <c r="AN13" s="103">
        <v>10340</v>
      </c>
      <c r="AO13" s="31">
        <v>0</v>
      </c>
      <c r="AP13" s="32">
        <f t="shared" si="1"/>
        <v>20.46153846153846</v>
      </c>
      <c r="AQ13" s="620">
        <f t="shared" si="2"/>
        <v>10340</v>
      </c>
    </row>
    <row r="14" spans="2:43" ht="26.25" customHeight="1" x14ac:dyDescent="0.2">
      <c r="B14" s="152" t="s">
        <v>47</v>
      </c>
      <c r="C14" s="18">
        <v>0</v>
      </c>
      <c r="D14" s="18"/>
      <c r="E14" s="18"/>
      <c r="F14" s="18">
        <v>1600</v>
      </c>
      <c r="G14" s="18"/>
      <c r="H14" s="18">
        <v>3480</v>
      </c>
      <c r="I14" s="277"/>
      <c r="J14" s="610"/>
      <c r="K14" s="277"/>
      <c r="L14" s="277"/>
      <c r="M14" s="18"/>
      <c r="N14" s="18">
        <v>100</v>
      </c>
      <c r="O14" s="277"/>
      <c r="P14" s="18">
        <v>3000</v>
      </c>
      <c r="Q14" s="18"/>
      <c r="R14" s="18">
        <f t="shared" si="3"/>
        <v>0</v>
      </c>
      <c r="S14" s="20"/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/>
      <c r="AH14" s="498"/>
      <c r="AI14" s="522"/>
      <c r="AJ14" s="77"/>
      <c r="AK14" s="78"/>
      <c r="AL14" s="188"/>
      <c r="AM14" s="22">
        <f t="shared" si="0"/>
        <v>8180</v>
      </c>
      <c r="AN14" s="23">
        <v>14970</v>
      </c>
      <c r="AO14" s="24">
        <v>0</v>
      </c>
      <c r="AP14" s="25">
        <f t="shared" si="1"/>
        <v>35.334773218142551</v>
      </c>
      <c r="AQ14" s="301">
        <f t="shared" si="2"/>
        <v>14970</v>
      </c>
    </row>
    <row r="15" spans="2:43" ht="26.25" customHeight="1" x14ac:dyDescent="0.2">
      <c r="B15" s="151" t="s">
        <v>48</v>
      </c>
      <c r="C15" s="18">
        <v>0</v>
      </c>
      <c r="D15" s="18"/>
      <c r="E15" s="18"/>
      <c r="F15" s="18">
        <v>3070</v>
      </c>
      <c r="G15" s="18"/>
      <c r="H15" s="18">
        <v>3470</v>
      </c>
      <c r="I15" s="277"/>
      <c r="J15" s="610"/>
      <c r="K15" s="277"/>
      <c r="L15" s="608"/>
      <c r="M15" s="18"/>
      <c r="N15" s="18">
        <v>210</v>
      </c>
      <c r="O15" s="608"/>
      <c r="P15" s="18">
        <v>1030</v>
      </c>
      <c r="Q15" s="18"/>
      <c r="R15" s="18">
        <f t="shared" si="3"/>
        <v>0</v>
      </c>
      <c r="S15" s="20"/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/>
      <c r="AH15" s="498"/>
      <c r="AI15" s="522"/>
      <c r="AJ15" s="77"/>
      <c r="AK15" s="78"/>
      <c r="AL15" s="188"/>
      <c r="AM15" s="22">
        <f t="shared" si="0"/>
        <v>7780</v>
      </c>
      <c r="AN15" s="23">
        <v>14760</v>
      </c>
      <c r="AO15" s="24">
        <v>0</v>
      </c>
      <c r="AP15" s="25">
        <f t="shared" si="1"/>
        <v>34.516415261756876</v>
      </c>
      <c r="AQ15" s="301">
        <f t="shared" si="2"/>
        <v>14760</v>
      </c>
    </row>
    <row r="16" spans="2:43" ht="26.25" customHeight="1" x14ac:dyDescent="0.2">
      <c r="B16" s="152" t="s">
        <v>49</v>
      </c>
      <c r="C16" s="18">
        <v>0</v>
      </c>
      <c r="D16" s="18"/>
      <c r="E16" s="18"/>
      <c r="F16" s="18">
        <v>1860</v>
      </c>
      <c r="G16" s="18"/>
      <c r="H16" s="18">
        <v>1560</v>
      </c>
      <c r="I16" s="277"/>
      <c r="J16" s="610"/>
      <c r="K16" s="277"/>
      <c r="L16" s="608"/>
      <c r="M16" s="18"/>
      <c r="N16" s="18">
        <v>240</v>
      </c>
      <c r="O16" s="608"/>
      <c r="P16" s="18">
        <v>630</v>
      </c>
      <c r="Q16" s="18"/>
      <c r="R16" s="18">
        <f t="shared" si="3"/>
        <v>0</v>
      </c>
      <c r="S16" s="20"/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/>
      <c r="AH16" s="498"/>
      <c r="AI16" s="522"/>
      <c r="AJ16" s="77"/>
      <c r="AK16" s="78"/>
      <c r="AL16" s="188"/>
      <c r="AM16" s="22">
        <f t="shared" si="0"/>
        <v>4290</v>
      </c>
      <c r="AN16" s="23">
        <v>12050</v>
      </c>
      <c r="AO16" s="24">
        <v>0</v>
      </c>
      <c r="AP16" s="25">
        <f t="shared" si="1"/>
        <v>26.254589963280292</v>
      </c>
      <c r="AQ16" s="301">
        <f t="shared" si="2"/>
        <v>12050</v>
      </c>
    </row>
    <row r="17" spans="2:43" ht="26.25" customHeight="1" x14ac:dyDescent="0.2">
      <c r="B17" s="152" t="s">
        <v>50</v>
      </c>
      <c r="C17" s="18">
        <v>620</v>
      </c>
      <c r="D17" s="18"/>
      <c r="E17" s="18"/>
      <c r="F17" s="18">
        <v>1620</v>
      </c>
      <c r="G17" s="18"/>
      <c r="H17" s="18">
        <v>1080</v>
      </c>
      <c r="I17" s="277"/>
      <c r="J17" s="610"/>
      <c r="K17" s="277"/>
      <c r="L17" s="608"/>
      <c r="M17" s="18"/>
      <c r="N17" s="18">
        <v>290</v>
      </c>
      <c r="O17" s="608"/>
      <c r="P17" s="18">
        <v>640</v>
      </c>
      <c r="Q17" s="18"/>
      <c r="R17" s="18">
        <f t="shared" si="3"/>
        <v>0</v>
      </c>
      <c r="S17" s="20"/>
      <c r="T17" s="777">
        <f t="shared" si="4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/>
      <c r="AH17" s="498"/>
      <c r="AI17" s="522"/>
      <c r="AJ17" s="77"/>
      <c r="AK17" s="78"/>
      <c r="AL17" s="188"/>
      <c r="AM17" s="22">
        <f t="shared" si="0"/>
        <v>4250</v>
      </c>
      <c r="AN17" s="23">
        <v>8570</v>
      </c>
      <c r="AO17" s="24">
        <v>0</v>
      </c>
      <c r="AP17" s="25">
        <f t="shared" si="1"/>
        <v>33.151326053042119</v>
      </c>
      <c r="AQ17" s="301">
        <f t="shared" si="2"/>
        <v>8570</v>
      </c>
    </row>
    <row r="18" spans="2:43" ht="26.25" customHeight="1" x14ac:dyDescent="0.2">
      <c r="B18" s="151" t="s">
        <v>51</v>
      </c>
      <c r="C18" s="18">
        <v>320</v>
      </c>
      <c r="D18" s="18"/>
      <c r="E18" s="18">
        <v>0</v>
      </c>
      <c r="F18" s="18">
        <v>1410</v>
      </c>
      <c r="G18" s="18">
        <v>0</v>
      </c>
      <c r="H18" s="18">
        <v>1500</v>
      </c>
      <c r="I18" s="277"/>
      <c r="J18" s="610">
        <v>0</v>
      </c>
      <c r="K18" s="277"/>
      <c r="L18" s="608"/>
      <c r="M18" s="18"/>
      <c r="N18" s="18">
        <v>210</v>
      </c>
      <c r="O18" s="608"/>
      <c r="P18" s="18">
        <v>630</v>
      </c>
      <c r="Q18" s="18">
        <v>0</v>
      </c>
      <c r="R18" s="18">
        <f t="shared" si="3"/>
        <v>0</v>
      </c>
      <c r="S18" s="20">
        <v>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/>
      <c r="AH18" s="498"/>
      <c r="AI18" s="522"/>
      <c r="AJ18" s="480"/>
      <c r="AK18" s="99"/>
      <c r="AL18" s="204"/>
      <c r="AM18" s="22">
        <f t="shared" si="0"/>
        <v>4070</v>
      </c>
      <c r="AN18" s="23">
        <v>9740</v>
      </c>
      <c r="AO18" s="24">
        <v>0</v>
      </c>
      <c r="AP18" s="25">
        <f t="shared" si="1"/>
        <v>29.471397538015932</v>
      </c>
      <c r="AQ18" s="301">
        <f t="shared" si="2"/>
        <v>9740</v>
      </c>
    </row>
    <row r="19" spans="2:43" ht="26.25" customHeight="1" thickBot="1" x14ac:dyDescent="0.25">
      <c r="B19" s="153" t="s">
        <v>52</v>
      </c>
      <c r="C19" s="79">
        <v>440</v>
      </c>
      <c r="D19" s="79"/>
      <c r="E19" s="79"/>
      <c r="F19" s="79">
        <v>1650</v>
      </c>
      <c r="G19" s="79"/>
      <c r="H19" s="79">
        <v>1090</v>
      </c>
      <c r="I19" s="327"/>
      <c r="J19" s="611"/>
      <c r="K19" s="327"/>
      <c r="L19" s="327"/>
      <c r="M19" s="79"/>
      <c r="N19" s="79">
        <v>0</v>
      </c>
      <c r="O19" s="327"/>
      <c r="P19" s="79">
        <v>760</v>
      </c>
      <c r="Q19" s="79"/>
      <c r="R19" s="79">
        <f t="shared" si="3"/>
        <v>0</v>
      </c>
      <c r="S19" s="80"/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/>
      <c r="AH19" s="499"/>
      <c r="AI19" s="552"/>
      <c r="AJ19" s="481"/>
      <c r="AK19" s="192"/>
      <c r="AL19" s="187"/>
      <c r="AM19" s="460">
        <f t="shared" si="0"/>
        <v>3940</v>
      </c>
      <c r="AN19" s="193">
        <v>5300</v>
      </c>
      <c r="AO19" s="194">
        <v>0</v>
      </c>
      <c r="AP19" s="33">
        <f t="shared" si="1"/>
        <v>42.640692640692642</v>
      </c>
      <c r="AQ19" s="323">
        <f t="shared" si="2"/>
        <v>5300</v>
      </c>
    </row>
    <row r="20" spans="2:43" ht="26.25" customHeight="1" thickBot="1" x14ac:dyDescent="0.25">
      <c r="B20" s="179" t="s">
        <v>53</v>
      </c>
      <c r="C20" s="82">
        <f t="shared" ref="C20:AO20" si="5">SUM(C8:C19)</f>
        <v>1400</v>
      </c>
      <c r="D20" s="82"/>
      <c r="E20" s="83">
        <f t="shared" si="5"/>
        <v>0</v>
      </c>
      <c r="F20" s="83">
        <f t="shared" si="5"/>
        <v>18850</v>
      </c>
      <c r="G20" s="83">
        <f t="shared" si="5"/>
        <v>0</v>
      </c>
      <c r="H20" s="83">
        <f t="shared" si="5"/>
        <v>21320</v>
      </c>
      <c r="I20" s="195">
        <f t="shared" si="5"/>
        <v>0</v>
      </c>
      <c r="J20" s="83">
        <f t="shared" si="5"/>
        <v>0</v>
      </c>
      <c r="K20" s="328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1780</v>
      </c>
      <c r="O20" s="328">
        <f t="shared" si="5"/>
        <v>0</v>
      </c>
      <c r="P20" s="83">
        <f t="shared" si="5"/>
        <v>11110</v>
      </c>
      <c r="Q20" s="83">
        <f t="shared" si="5"/>
        <v>0</v>
      </c>
      <c r="R20" s="83">
        <f t="shared" si="5"/>
        <v>0</v>
      </c>
      <c r="S20" s="84">
        <f t="shared" si="5"/>
        <v>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>SUM(C20:S20)+T20+U20+AJ20+AK20+AL20</f>
        <v>54460</v>
      </c>
      <c r="AN20" s="198">
        <f t="shared" si="5"/>
        <v>116640</v>
      </c>
      <c r="AO20" s="199">
        <f t="shared" si="5"/>
        <v>0</v>
      </c>
      <c r="AP20" s="37">
        <f t="shared" si="1"/>
        <v>31.829339567504384</v>
      </c>
      <c r="AQ20" s="200">
        <f t="shared" si="2"/>
        <v>116640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2023-TRAVES.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92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Foglio2!D33</f>
        <v>0</v>
      </c>
      <c r="D29" s="340"/>
      <c r="E29" s="215">
        <f>Foglio2!E33</f>
        <v>113.28531569822087</v>
      </c>
      <c r="F29" s="215">
        <f>Foglio2!F33</f>
        <v>26.356559446056977</v>
      </c>
      <c r="G29" s="329">
        <f>Foglio2!G33</f>
        <v>0</v>
      </c>
      <c r="H29" s="329">
        <f>Foglio2!H33</f>
        <v>11.089315200830532</v>
      </c>
      <c r="I29" s="329">
        <f>Foglio2!I33</f>
        <v>0</v>
      </c>
      <c r="J29" s="277">
        <v>0</v>
      </c>
      <c r="K29" s="215">
        <f>Foglio2!K33</f>
        <v>15.729039900673257</v>
      </c>
      <c r="L29" s="215">
        <f>Foglio2!L33</f>
        <v>14.496029951955</v>
      </c>
      <c r="M29" s="215">
        <f>Foglio2!M33</f>
        <v>130.67495411747055</v>
      </c>
      <c r="N29" s="215">
        <f>Foglio2!N33</f>
        <v>0</v>
      </c>
      <c r="O29" s="215">
        <f>Foglio2!O33</f>
        <v>0</v>
      </c>
      <c r="P29" s="329">
        <f>Foglio2!P33</f>
        <v>0</v>
      </c>
      <c r="Q29" s="329">
        <f>Foglio2!Q33</f>
        <v>0</v>
      </c>
      <c r="R29" s="215">
        <f t="shared" ref="R29:R34" si="6">SUM(AF29:AI29)</f>
        <v>35.495682051452611</v>
      </c>
      <c r="S29" s="619">
        <f>Foglio2!T33</f>
        <v>217.0982229366858</v>
      </c>
      <c r="T29" s="842">
        <f t="shared" ref="T29:T34" si="7">SUM(V29:AE29)</f>
        <v>18.554856143801331</v>
      </c>
      <c r="U29" s="437">
        <f>Foglio2!V33</f>
        <v>127.35297964655435</v>
      </c>
      <c r="V29" s="844">
        <f>Foglio2!W33</f>
        <v>0</v>
      </c>
      <c r="W29" s="489">
        <f>Foglio2!X33</f>
        <v>0.78093221531367563</v>
      </c>
      <c r="X29" s="489">
        <f>Foglio2!Y33</f>
        <v>1.2327767185892438</v>
      </c>
      <c r="Y29" s="489">
        <f>Foglio2!Z33</f>
        <v>0.17282352559903444</v>
      </c>
      <c r="Z29" s="489">
        <f>Foglio2!AA33</f>
        <v>1.4740144153655839</v>
      </c>
      <c r="AA29" s="489">
        <f>Foglio2!AB33</f>
        <v>6.6213256193181129</v>
      </c>
      <c r="AB29" s="489">
        <f>Foglio2!AC33</f>
        <v>0.81521704427866626</v>
      </c>
      <c r="AC29" s="489">
        <f>Foglio2!AD33</f>
        <v>0.38545165988304669</v>
      </c>
      <c r="AD29" s="489">
        <f>Foglio2!AE33</f>
        <v>2.0850773533810636</v>
      </c>
      <c r="AE29" s="845">
        <f>Foglio2!AF33</f>
        <v>4.9872375920729013</v>
      </c>
      <c r="AF29" s="434">
        <f>Foglio2!AG33</f>
        <v>11.091647502120667</v>
      </c>
      <c r="AG29" s="215">
        <f>Foglio2!AH33</f>
        <v>16.761860655321559</v>
      </c>
      <c r="AH29" s="215">
        <f>Foglio2!AI33</f>
        <v>7.394172523492653</v>
      </c>
      <c r="AI29" s="619">
        <f>Foglio2!AJ33</f>
        <v>0.24800137051773272</v>
      </c>
      <c r="AJ29" s="606"/>
      <c r="AK29" s="753"/>
      <c r="AL29" s="847"/>
      <c r="AM29" s="55">
        <f t="shared" ref="AM29:AM41" si="8">SUM(C29:S29)+T29+U29+AJ29+AK29+AL29</f>
        <v>710.13295509370118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I32" si="12">E29</f>
        <v>113.28531569822087</v>
      </c>
      <c r="F30" s="434">
        <f t="shared" si="12"/>
        <v>26.356559446056977</v>
      </c>
      <c r="G30" s="340">
        <f t="shared" si="12"/>
        <v>0</v>
      </c>
      <c r="H30" s="340">
        <f t="shared" si="12"/>
        <v>11.089315200830532</v>
      </c>
      <c r="I30" s="340">
        <f t="shared" si="12"/>
        <v>0</v>
      </c>
      <c r="J30" s="19"/>
      <c r="K30" s="434">
        <f t="shared" ref="K30:Q32" si="13">K29</f>
        <v>15.729039900673257</v>
      </c>
      <c r="L30" s="434">
        <f t="shared" si="13"/>
        <v>14.496029951955</v>
      </c>
      <c r="M30" s="434">
        <f t="shared" si="13"/>
        <v>130.67495411747055</v>
      </c>
      <c r="N30" s="434">
        <f t="shared" si="13"/>
        <v>0</v>
      </c>
      <c r="O30" s="434">
        <f t="shared" si="13"/>
        <v>0</v>
      </c>
      <c r="P30" s="340">
        <f t="shared" si="13"/>
        <v>0</v>
      </c>
      <c r="Q30" s="340">
        <f t="shared" si="13"/>
        <v>0</v>
      </c>
      <c r="R30" s="215">
        <f t="shared" si="6"/>
        <v>35.495682051452611</v>
      </c>
      <c r="S30" s="437">
        <f t="shared" ref="S30:S35" si="14">S29</f>
        <v>217.0982229366858</v>
      </c>
      <c r="T30" s="842">
        <f t="shared" si="7"/>
        <v>18.554856143801331</v>
      </c>
      <c r="U30" s="437">
        <f t="shared" ref="U30:AI32" si="15">U29</f>
        <v>127.35297964655435</v>
      </c>
      <c r="V30" s="844">
        <f t="shared" si="15"/>
        <v>0</v>
      </c>
      <c r="W30" s="433">
        <f t="shared" si="15"/>
        <v>0.78093221531367563</v>
      </c>
      <c r="X30" s="433">
        <f t="shared" si="15"/>
        <v>1.2327767185892438</v>
      </c>
      <c r="Y30" s="433">
        <f t="shared" si="15"/>
        <v>0.17282352559903444</v>
      </c>
      <c r="Z30" s="433">
        <f t="shared" si="15"/>
        <v>1.4740144153655839</v>
      </c>
      <c r="AA30" s="433">
        <f t="shared" si="15"/>
        <v>6.6213256193181129</v>
      </c>
      <c r="AB30" s="433">
        <f t="shared" si="15"/>
        <v>0.81521704427866626</v>
      </c>
      <c r="AC30" s="433">
        <f t="shared" si="15"/>
        <v>0.38545165988304669</v>
      </c>
      <c r="AD30" s="433">
        <f t="shared" si="15"/>
        <v>2.0850773533810636</v>
      </c>
      <c r="AE30" s="846">
        <f t="shared" si="15"/>
        <v>4.9872375920729013</v>
      </c>
      <c r="AF30" s="434">
        <f t="shared" si="15"/>
        <v>11.091647502120667</v>
      </c>
      <c r="AG30" s="434">
        <f t="shared" si="15"/>
        <v>16.761860655321559</v>
      </c>
      <c r="AH30" s="434">
        <f t="shared" si="15"/>
        <v>7.394172523492653</v>
      </c>
      <c r="AI30" s="437">
        <f t="shared" si="15"/>
        <v>0.24800137051773272</v>
      </c>
      <c r="AJ30" s="606"/>
      <c r="AK30" s="753"/>
      <c r="AL30" s="847"/>
      <c r="AM30" s="55">
        <f t="shared" si="8"/>
        <v>710.13295509370118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113.28531569822087</v>
      </c>
      <c r="F31" s="434">
        <f t="shared" si="12"/>
        <v>26.356559446056977</v>
      </c>
      <c r="G31" s="340">
        <f t="shared" si="12"/>
        <v>0</v>
      </c>
      <c r="H31" s="340">
        <f t="shared" si="12"/>
        <v>11.089315200830532</v>
      </c>
      <c r="I31" s="340">
        <f t="shared" si="12"/>
        <v>0</v>
      </c>
      <c r="J31" s="19"/>
      <c r="K31" s="434">
        <f t="shared" si="13"/>
        <v>15.729039900673257</v>
      </c>
      <c r="L31" s="434">
        <f t="shared" si="13"/>
        <v>14.496029951955</v>
      </c>
      <c r="M31" s="434">
        <f t="shared" si="13"/>
        <v>130.67495411747055</v>
      </c>
      <c r="N31" s="434">
        <f t="shared" si="13"/>
        <v>0</v>
      </c>
      <c r="O31" s="434">
        <f t="shared" si="13"/>
        <v>0</v>
      </c>
      <c r="P31" s="340">
        <f t="shared" si="13"/>
        <v>0</v>
      </c>
      <c r="Q31" s="340">
        <f t="shared" si="13"/>
        <v>0</v>
      </c>
      <c r="R31" s="215">
        <f t="shared" si="6"/>
        <v>35.495682051452611</v>
      </c>
      <c r="S31" s="437">
        <f t="shared" si="14"/>
        <v>217.0982229366858</v>
      </c>
      <c r="T31" s="842">
        <f t="shared" si="7"/>
        <v>18.554856143801331</v>
      </c>
      <c r="U31" s="437">
        <f t="shared" si="15"/>
        <v>127.35297964655435</v>
      </c>
      <c r="V31" s="844">
        <f t="shared" si="15"/>
        <v>0</v>
      </c>
      <c r="W31" s="433">
        <f t="shared" si="15"/>
        <v>0.78093221531367563</v>
      </c>
      <c r="X31" s="433">
        <f t="shared" si="15"/>
        <v>1.2327767185892438</v>
      </c>
      <c r="Y31" s="433">
        <f t="shared" si="15"/>
        <v>0.17282352559903444</v>
      </c>
      <c r="Z31" s="433">
        <f t="shared" si="15"/>
        <v>1.4740144153655839</v>
      </c>
      <c r="AA31" s="433">
        <f t="shared" si="15"/>
        <v>6.6213256193181129</v>
      </c>
      <c r="AB31" s="433">
        <f t="shared" si="15"/>
        <v>0.81521704427866626</v>
      </c>
      <c r="AC31" s="433">
        <f t="shared" si="15"/>
        <v>0.38545165988304669</v>
      </c>
      <c r="AD31" s="433">
        <f t="shared" si="15"/>
        <v>2.0850773533810636</v>
      </c>
      <c r="AE31" s="846">
        <f t="shared" si="15"/>
        <v>4.9872375920729013</v>
      </c>
      <c r="AF31" s="434">
        <f t="shared" si="15"/>
        <v>11.091647502120667</v>
      </c>
      <c r="AG31" s="434">
        <f t="shared" si="15"/>
        <v>16.761860655321559</v>
      </c>
      <c r="AH31" s="434">
        <f t="shared" si="15"/>
        <v>7.394172523492653</v>
      </c>
      <c r="AI31" s="437">
        <f t="shared" si="15"/>
        <v>0.24800137051773272</v>
      </c>
      <c r="AJ31" s="606"/>
      <c r="AK31" s="753"/>
      <c r="AL31" s="847"/>
      <c r="AM31" s="55">
        <f t="shared" si="8"/>
        <v>710.13295509370118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113.28531569822087</v>
      </c>
      <c r="F32" s="434">
        <f t="shared" si="12"/>
        <v>26.356559446056977</v>
      </c>
      <c r="G32" s="340">
        <f t="shared" si="12"/>
        <v>0</v>
      </c>
      <c r="H32" s="340">
        <f t="shared" si="12"/>
        <v>11.089315200830532</v>
      </c>
      <c r="I32" s="340">
        <f t="shared" si="12"/>
        <v>0</v>
      </c>
      <c r="J32" s="19"/>
      <c r="K32" s="434">
        <f t="shared" si="13"/>
        <v>15.729039900673257</v>
      </c>
      <c r="L32" s="434">
        <f t="shared" si="13"/>
        <v>14.496029951955</v>
      </c>
      <c r="M32" s="434">
        <f t="shared" si="13"/>
        <v>130.67495411747055</v>
      </c>
      <c r="N32" s="434">
        <f t="shared" si="13"/>
        <v>0</v>
      </c>
      <c r="O32" s="434">
        <f t="shared" si="13"/>
        <v>0</v>
      </c>
      <c r="P32" s="340">
        <f t="shared" si="13"/>
        <v>0</v>
      </c>
      <c r="Q32" s="340">
        <f t="shared" si="13"/>
        <v>0</v>
      </c>
      <c r="R32" s="215">
        <f t="shared" si="6"/>
        <v>35.495682051452611</v>
      </c>
      <c r="S32" s="437">
        <f t="shared" si="14"/>
        <v>217.0982229366858</v>
      </c>
      <c r="T32" s="842">
        <f t="shared" si="7"/>
        <v>18.554856143801331</v>
      </c>
      <c r="U32" s="437">
        <f t="shared" si="15"/>
        <v>127.35297964655435</v>
      </c>
      <c r="V32" s="844">
        <f t="shared" si="15"/>
        <v>0</v>
      </c>
      <c r="W32" s="433">
        <f t="shared" si="15"/>
        <v>0.78093221531367563</v>
      </c>
      <c r="X32" s="433">
        <f t="shared" si="15"/>
        <v>1.2327767185892438</v>
      </c>
      <c r="Y32" s="433">
        <f t="shared" si="15"/>
        <v>0.17282352559903444</v>
      </c>
      <c r="Z32" s="433">
        <f t="shared" si="15"/>
        <v>1.4740144153655839</v>
      </c>
      <c r="AA32" s="433">
        <f t="shared" si="15"/>
        <v>6.6213256193181129</v>
      </c>
      <c r="AB32" s="433">
        <f t="shared" si="15"/>
        <v>0.81521704427866626</v>
      </c>
      <c r="AC32" s="433">
        <f t="shared" si="15"/>
        <v>0.38545165988304669</v>
      </c>
      <c r="AD32" s="433">
        <f t="shared" si="15"/>
        <v>2.0850773533810636</v>
      </c>
      <c r="AE32" s="846">
        <f t="shared" si="15"/>
        <v>4.9872375920729013</v>
      </c>
      <c r="AF32" s="434">
        <f t="shared" si="15"/>
        <v>11.091647502120667</v>
      </c>
      <c r="AG32" s="434">
        <f t="shared" si="15"/>
        <v>16.761860655321559</v>
      </c>
      <c r="AH32" s="434">
        <f t="shared" si="15"/>
        <v>7.394172523492653</v>
      </c>
      <c r="AI32" s="437">
        <f t="shared" si="15"/>
        <v>0.24800137051773272</v>
      </c>
      <c r="AJ32" s="606"/>
      <c r="AK32" s="753"/>
      <c r="AL32" s="847"/>
      <c r="AM32" s="55">
        <f t="shared" si="8"/>
        <v>710.13295509370118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I38" si="16">E32</f>
        <v>113.28531569822087</v>
      </c>
      <c r="F33" s="434">
        <f t="shared" si="16"/>
        <v>26.356559446056977</v>
      </c>
      <c r="G33" s="340">
        <f t="shared" si="16"/>
        <v>0</v>
      </c>
      <c r="H33" s="340">
        <f t="shared" si="16"/>
        <v>11.089315200830532</v>
      </c>
      <c r="I33" s="340">
        <f t="shared" si="16"/>
        <v>0</v>
      </c>
      <c r="J33" s="19"/>
      <c r="K33" s="434">
        <f t="shared" ref="K33:Q33" si="17">K32</f>
        <v>15.729039900673257</v>
      </c>
      <c r="L33" s="434">
        <f t="shared" si="17"/>
        <v>14.496029951955</v>
      </c>
      <c r="M33" s="434">
        <f t="shared" si="17"/>
        <v>130.67495411747055</v>
      </c>
      <c r="N33" s="434">
        <f t="shared" si="17"/>
        <v>0</v>
      </c>
      <c r="O33" s="434">
        <f t="shared" si="17"/>
        <v>0</v>
      </c>
      <c r="P33" s="340">
        <f t="shared" si="17"/>
        <v>0</v>
      </c>
      <c r="Q33" s="340">
        <f t="shared" si="17"/>
        <v>0</v>
      </c>
      <c r="R33" s="215">
        <f t="shared" si="6"/>
        <v>35.495682051452611</v>
      </c>
      <c r="S33" s="437">
        <f t="shared" si="14"/>
        <v>217.0982229366858</v>
      </c>
      <c r="T33" s="842">
        <f t="shared" si="7"/>
        <v>18.554856143801331</v>
      </c>
      <c r="U33" s="437">
        <f t="shared" ref="U33:AI33" si="18">U32</f>
        <v>127.35297964655435</v>
      </c>
      <c r="V33" s="844">
        <f t="shared" si="18"/>
        <v>0</v>
      </c>
      <c r="W33" s="433">
        <f t="shared" si="18"/>
        <v>0.78093221531367563</v>
      </c>
      <c r="X33" s="433">
        <f t="shared" si="18"/>
        <v>1.2327767185892438</v>
      </c>
      <c r="Y33" s="433">
        <f t="shared" si="18"/>
        <v>0.17282352559903444</v>
      </c>
      <c r="Z33" s="433">
        <f t="shared" si="18"/>
        <v>1.4740144153655839</v>
      </c>
      <c r="AA33" s="433">
        <f t="shared" si="18"/>
        <v>6.6213256193181129</v>
      </c>
      <c r="AB33" s="433">
        <f t="shared" si="18"/>
        <v>0.81521704427866626</v>
      </c>
      <c r="AC33" s="433">
        <f t="shared" si="18"/>
        <v>0.38545165988304669</v>
      </c>
      <c r="AD33" s="433">
        <f t="shared" si="18"/>
        <v>2.0850773533810636</v>
      </c>
      <c r="AE33" s="846">
        <f t="shared" si="18"/>
        <v>4.9872375920729013</v>
      </c>
      <c r="AF33" s="434">
        <f t="shared" si="18"/>
        <v>11.091647502120667</v>
      </c>
      <c r="AG33" s="434">
        <f t="shared" si="18"/>
        <v>16.761860655321559</v>
      </c>
      <c r="AH33" s="434">
        <f t="shared" si="18"/>
        <v>7.394172523492653</v>
      </c>
      <c r="AI33" s="437">
        <f t="shared" si="18"/>
        <v>0.24800137051773272</v>
      </c>
      <c r="AJ33" s="606"/>
      <c r="AK33" s="753"/>
      <c r="AL33" s="847"/>
      <c r="AM33" s="55">
        <f t="shared" si="8"/>
        <v>710.13295509370118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si="16"/>
        <v>113.28531569822087</v>
      </c>
      <c r="F34" s="434">
        <f t="shared" si="16"/>
        <v>26.356559446056977</v>
      </c>
      <c r="G34" s="340">
        <f t="shared" si="16"/>
        <v>0</v>
      </c>
      <c r="H34" s="340">
        <f t="shared" si="16"/>
        <v>11.089315200830532</v>
      </c>
      <c r="I34" s="340">
        <f t="shared" si="16"/>
        <v>0</v>
      </c>
      <c r="J34" s="19"/>
      <c r="K34" s="434">
        <f t="shared" ref="K34:Q38" si="19">K33</f>
        <v>15.729039900673257</v>
      </c>
      <c r="L34" s="434">
        <f t="shared" si="19"/>
        <v>14.496029951955</v>
      </c>
      <c r="M34" s="434">
        <f t="shared" si="19"/>
        <v>130.67495411747055</v>
      </c>
      <c r="N34" s="434">
        <f t="shared" si="19"/>
        <v>0</v>
      </c>
      <c r="O34" s="434">
        <f t="shared" si="19"/>
        <v>0</v>
      </c>
      <c r="P34" s="340">
        <f t="shared" si="19"/>
        <v>0</v>
      </c>
      <c r="Q34" s="340">
        <f t="shared" si="19"/>
        <v>0</v>
      </c>
      <c r="R34" s="215">
        <f t="shared" si="6"/>
        <v>35.495682051452611</v>
      </c>
      <c r="S34" s="437">
        <f t="shared" si="14"/>
        <v>217.0982229366858</v>
      </c>
      <c r="T34" s="842">
        <f t="shared" si="7"/>
        <v>18.554856143801331</v>
      </c>
      <c r="U34" s="437">
        <f t="shared" ref="U34:AI38" si="20">U33</f>
        <v>127.35297964655435</v>
      </c>
      <c r="V34" s="844">
        <f t="shared" si="20"/>
        <v>0</v>
      </c>
      <c r="W34" s="433">
        <f t="shared" si="20"/>
        <v>0.78093221531367563</v>
      </c>
      <c r="X34" s="433">
        <f t="shared" si="20"/>
        <v>1.2327767185892438</v>
      </c>
      <c r="Y34" s="433">
        <f t="shared" si="20"/>
        <v>0.17282352559903444</v>
      </c>
      <c r="Z34" s="433">
        <f t="shared" si="20"/>
        <v>1.4740144153655839</v>
      </c>
      <c r="AA34" s="433">
        <f t="shared" si="20"/>
        <v>6.6213256193181129</v>
      </c>
      <c r="AB34" s="433">
        <f t="shared" si="20"/>
        <v>0.81521704427866626</v>
      </c>
      <c r="AC34" s="433">
        <f t="shared" si="20"/>
        <v>0.38545165988304669</v>
      </c>
      <c r="AD34" s="433">
        <f t="shared" si="20"/>
        <v>2.0850773533810636</v>
      </c>
      <c r="AE34" s="846">
        <f t="shared" si="20"/>
        <v>4.9872375920729013</v>
      </c>
      <c r="AF34" s="434">
        <f t="shared" si="20"/>
        <v>11.091647502120667</v>
      </c>
      <c r="AG34" s="434">
        <f t="shared" si="20"/>
        <v>16.761860655321559</v>
      </c>
      <c r="AH34" s="434">
        <f t="shared" si="20"/>
        <v>7.394172523492653</v>
      </c>
      <c r="AI34" s="437">
        <f t="shared" si="20"/>
        <v>0.24800137051773272</v>
      </c>
      <c r="AJ34" s="606"/>
      <c r="AK34" s="753"/>
      <c r="AL34" s="847"/>
      <c r="AM34" s="55">
        <f t="shared" si="8"/>
        <v>710.13295509370118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6"/>
        <v>113.28531569822087</v>
      </c>
      <c r="F35" s="434">
        <f t="shared" si="16"/>
        <v>26.356559446056977</v>
      </c>
      <c r="G35" s="340">
        <f t="shared" si="16"/>
        <v>0</v>
      </c>
      <c r="H35" s="340">
        <f t="shared" si="16"/>
        <v>11.089315200830532</v>
      </c>
      <c r="I35" s="340">
        <f t="shared" si="16"/>
        <v>0</v>
      </c>
      <c r="J35" s="19"/>
      <c r="K35" s="434">
        <f t="shared" si="19"/>
        <v>15.729039900673257</v>
      </c>
      <c r="L35" s="434">
        <f t="shared" si="19"/>
        <v>14.496029951955</v>
      </c>
      <c r="M35" s="434">
        <f t="shared" si="19"/>
        <v>130.67495411747055</v>
      </c>
      <c r="N35" s="434">
        <f t="shared" si="19"/>
        <v>0</v>
      </c>
      <c r="O35" s="434">
        <f t="shared" si="19"/>
        <v>0</v>
      </c>
      <c r="P35" s="340">
        <f t="shared" si="19"/>
        <v>0</v>
      </c>
      <c r="Q35" s="340">
        <f t="shared" si="19"/>
        <v>0</v>
      </c>
      <c r="R35" s="215">
        <f t="shared" ref="R35:R40" si="21">SUM(AF35:AI35)</f>
        <v>35.495682051452611</v>
      </c>
      <c r="S35" s="437">
        <f t="shared" si="14"/>
        <v>217.0982229366858</v>
      </c>
      <c r="T35" s="842">
        <f t="shared" ref="T35:T40" si="22">SUM(V35:AE35)</f>
        <v>18.554856143801331</v>
      </c>
      <c r="U35" s="437">
        <f t="shared" si="20"/>
        <v>127.35297964655435</v>
      </c>
      <c r="V35" s="844">
        <f t="shared" si="20"/>
        <v>0</v>
      </c>
      <c r="W35" s="433">
        <f t="shared" si="20"/>
        <v>0.78093221531367563</v>
      </c>
      <c r="X35" s="433">
        <f t="shared" si="20"/>
        <v>1.2327767185892438</v>
      </c>
      <c r="Y35" s="433">
        <f t="shared" si="20"/>
        <v>0.17282352559903444</v>
      </c>
      <c r="Z35" s="433">
        <f t="shared" si="20"/>
        <v>1.4740144153655839</v>
      </c>
      <c r="AA35" s="433">
        <f t="shared" si="20"/>
        <v>6.6213256193181129</v>
      </c>
      <c r="AB35" s="433">
        <f t="shared" si="20"/>
        <v>0.81521704427866626</v>
      </c>
      <c r="AC35" s="433">
        <f t="shared" si="20"/>
        <v>0.38545165988304669</v>
      </c>
      <c r="AD35" s="433">
        <f t="shared" si="20"/>
        <v>2.0850773533810636</v>
      </c>
      <c r="AE35" s="846">
        <f t="shared" si="20"/>
        <v>4.9872375920729013</v>
      </c>
      <c r="AF35" s="434">
        <f t="shared" si="20"/>
        <v>11.091647502120667</v>
      </c>
      <c r="AG35" s="434">
        <f t="shared" si="20"/>
        <v>16.761860655321559</v>
      </c>
      <c r="AH35" s="434">
        <f t="shared" si="20"/>
        <v>7.394172523492653</v>
      </c>
      <c r="AI35" s="437">
        <f t="shared" si="20"/>
        <v>0.24800137051773272</v>
      </c>
      <c r="AJ35" s="606"/>
      <c r="AK35" s="753"/>
      <c r="AL35" s="847"/>
      <c r="AM35" s="55">
        <f t="shared" si="8"/>
        <v>710.13295509370118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6"/>
        <v>113.28531569822087</v>
      </c>
      <c r="F36" s="434">
        <f t="shared" si="16"/>
        <v>26.356559446056977</v>
      </c>
      <c r="G36" s="340">
        <f t="shared" si="16"/>
        <v>0</v>
      </c>
      <c r="H36" s="340">
        <f t="shared" si="16"/>
        <v>11.089315200830532</v>
      </c>
      <c r="I36" s="340">
        <f t="shared" si="16"/>
        <v>0</v>
      </c>
      <c r="J36" s="19"/>
      <c r="K36" s="434">
        <f t="shared" si="19"/>
        <v>15.729039900673257</v>
      </c>
      <c r="L36" s="434">
        <f t="shared" si="19"/>
        <v>14.496029951955</v>
      </c>
      <c r="M36" s="434">
        <f t="shared" si="19"/>
        <v>130.67495411747055</v>
      </c>
      <c r="N36" s="434">
        <f t="shared" si="19"/>
        <v>0</v>
      </c>
      <c r="O36" s="434">
        <f t="shared" si="19"/>
        <v>0</v>
      </c>
      <c r="P36" s="340">
        <f t="shared" si="19"/>
        <v>0</v>
      </c>
      <c r="Q36" s="340">
        <f t="shared" si="19"/>
        <v>0</v>
      </c>
      <c r="R36" s="215">
        <f t="shared" si="21"/>
        <v>35.495682051452611</v>
      </c>
      <c r="S36" s="437">
        <f>S35</f>
        <v>217.0982229366858</v>
      </c>
      <c r="T36" s="842">
        <f t="shared" si="22"/>
        <v>18.554856143801331</v>
      </c>
      <c r="U36" s="437">
        <f t="shared" si="20"/>
        <v>127.35297964655435</v>
      </c>
      <c r="V36" s="844">
        <f t="shared" si="20"/>
        <v>0</v>
      </c>
      <c r="W36" s="433">
        <f t="shared" si="20"/>
        <v>0.78093221531367563</v>
      </c>
      <c r="X36" s="433">
        <f t="shared" si="20"/>
        <v>1.2327767185892438</v>
      </c>
      <c r="Y36" s="433">
        <f t="shared" si="20"/>
        <v>0.17282352559903444</v>
      </c>
      <c r="Z36" s="433">
        <f t="shared" si="20"/>
        <v>1.4740144153655839</v>
      </c>
      <c r="AA36" s="433">
        <f t="shared" si="20"/>
        <v>6.6213256193181129</v>
      </c>
      <c r="AB36" s="433">
        <f t="shared" si="20"/>
        <v>0.81521704427866626</v>
      </c>
      <c r="AC36" s="433">
        <f t="shared" si="20"/>
        <v>0.38545165988304669</v>
      </c>
      <c r="AD36" s="433">
        <f t="shared" si="20"/>
        <v>2.0850773533810636</v>
      </c>
      <c r="AE36" s="846">
        <f t="shared" si="20"/>
        <v>4.9872375920729013</v>
      </c>
      <c r="AF36" s="434">
        <f t="shared" si="20"/>
        <v>11.091647502120667</v>
      </c>
      <c r="AG36" s="434">
        <f t="shared" si="20"/>
        <v>16.761860655321559</v>
      </c>
      <c r="AH36" s="434">
        <f t="shared" si="20"/>
        <v>7.394172523492653</v>
      </c>
      <c r="AI36" s="437">
        <f t="shared" si="20"/>
        <v>0.24800137051773272</v>
      </c>
      <c r="AJ36" s="606"/>
      <c r="AK36" s="753"/>
      <c r="AL36" s="847"/>
      <c r="AM36" s="55">
        <f t="shared" si="8"/>
        <v>710.13295509370118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6"/>
        <v>113.28531569822087</v>
      </c>
      <c r="F37" s="434">
        <f t="shared" si="16"/>
        <v>26.356559446056977</v>
      </c>
      <c r="G37" s="340">
        <f t="shared" si="16"/>
        <v>0</v>
      </c>
      <c r="H37" s="340">
        <f t="shared" si="16"/>
        <v>11.089315200830532</v>
      </c>
      <c r="I37" s="340">
        <f t="shared" si="16"/>
        <v>0</v>
      </c>
      <c r="J37" s="19"/>
      <c r="K37" s="434">
        <f t="shared" si="19"/>
        <v>15.729039900673257</v>
      </c>
      <c r="L37" s="434">
        <f t="shared" si="19"/>
        <v>14.496029951955</v>
      </c>
      <c r="M37" s="434">
        <f t="shared" si="19"/>
        <v>130.67495411747055</v>
      </c>
      <c r="N37" s="434">
        <f t="shared" si="19"/>
        <v>0</v>
      </c>
      <c r="O37" s="434">
        <f t="shared" si="19"/>
        <v>0</v>
      </c>
      <c r="P37" s="340">
        <f t="shared" si="19"/>
        <v>0</v>
      </c>
      <c r="Q37" s="340">
        <f t="shared" si="19"/>
        <v>0</v>
      </c>
      <c r="R37" s="215">
        <f t="shared" si="21"/>
        <v>35.495682051452611</v>
      </c>
      <c r="S37" s="437">
        <f>S36</f>
        <v>217.0982229366858</v>
      </c>
      <c r="T37" s="842">
        <f t="shared" si="22"/>
        <v>18.554856143801331</v>
      </c>
      <c r="U37" s="437">
        <f t="shared" si="20"/>
        <v>127.35297964655435</v>
      </c>
      <c r="V37" s="844">
        <f t="shared" si="20"/>
        <v>0</v>
      </c>
      <c r="W37" s="433">
        <f t="shared" si="20"/>
        <v>0.78093221531367563</v>
      </c>
      <c r="X37" s="433">
        <f t="shared" si="20"/>
        <v>1.2327767185892438</v>
      </c>
      <c r="Y37" s="433">
        <f t="shared" si="20"/>
        <v>0.17282352559903444</v>
      </c>
      <c r="Z37" s="433">
        <f t="shared" si="20"/>
        <v>1.4740144153655839</v>
      </c>
      <c r="AA37" s="433">
        <f t="shared" si="20"/>
        <v>6.6213256193181129</v>
      </c>
      <c r="AB37" s="433">
        <f t="shared" si="20"/>
        <v>0.81521704427866626</v>
      </c>
      <c r="AC37" s="433">
        <f t="shared" si="20"/>
        <v>0.38545165988304669</v>
      </c>
      <c r="AD37" s="433">
        <f t="shared" si="20"/>
        <v>2.0850773533810636</v>
      </c>
      <c r="AE37" s="846">
        <f t="shared" si="20"/>
        <v>4.9872375920729013</v>
      </c>
      <c r="AF37" s="434">
        <f t="shared" si="20"/>
        <v>11.091647502120667</v>
      </c>
      <c r="AG37" s="434">
        <f t="shared" si="20"/>
        <v>16.761860655321559</v>
      </c>
      <c r="AH37" s="434">
        <f t="shared" si="20"/>
        <v>7.394172523492653</v>
      </c>
      <c r="AI37" s="437">
        <f t="shared" si="20"/>
        <v>0.24800137051773272</v>
      </c>
      <c r="AJ37" s="606"/>
      <c r="AK37" s="753"/>
      <c r="AL37" s="847"/>
      <c r="AM37" s="55">
        <f t="shared" si="8"/>
        <v>710.13295509370118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6"/>
        <v>113.28531569822087</v>
      </c>
      <c r="F38" s="434">
        <f t="shared" si="16"/>
        <v>26.356559446056977</v>
      </c>
      <c r="G38" s="340">
        <f t="shared" si="16"/>
        <v>0</v>
      </c>
      <c r="H38" s="340">
        <f t="shared" si="16"/>
        <v>11.089315200830532</v>
      </c>
      <c r="I38" s="340">
        <f t="shared" si="16"/>
        <v>0</v>
      </c>
      <c r="J38" s="19"/>
      <c r="K38" s="434">
        <f t="shared" si="19"/>
        <v>15.729039900673257</v>
      </c>
      <c r="L38" s="434">
        <f t="shared" si="19"/>
        <v>14.496029951955</v>
      </c>
      <c r="M38" s="434">
        <f t="shared" si="19"/>
        <v>130.67495411747055</v>
      </c>
      <c r="N38" s="434">
        <f t="shared" si="19"/>
        <v>0</v>
      </c>
      <c r="O38" s="434">
        <f t="shared" si="19"/>
        <v>0</v>
      </c>
      <c r="P38" s="340">
        <f t="shared" si="19"/>
        <v>0</v>
      </c>
      <c r="Q38" s="340">
        <f t="shared" si="19"/>
        <v>0</v>
      </c>
      <c r="R38" s="215">
        <f t="shared" si="21"/>
        <v>35.495682051452611</v>
      </c>
      <c r="S38" s="437">
        <f>S37</f>
        <v>217.0982229366858</v>
      </c>
      <c r="T38" s="842">
        <f t="shared" si="22"/>
        <v>18.554856143801331</v>
      </c>
      <c r="U38" s="437">
        <f t="shared" si="20"/>
        <v>127.35297964655435</v>
      </c>
      <c r="V38" s="844">
        <f t="shared" si="20"/>
        <v>0</v>
      </c>
      <c r="W38" s="433">
        <f t="shared" si="20"/>
        <v>0.78093221531367563</v>
      </c>
      <c r="X38" s="433">
        <f t="shared" si="20"/>
        <v>1.2327767185892438</v>
      </c>
      <c r="Y38" s="433">
        <f t="shared" si="20"/>
        <v>0.17282352559903444</v>
      </c>
      <c r="Z38" s="433">
        <f t="shared" si="20"/>
        <v>1.4740144153655839</v>
      </c>
      <c r="AA38" s="433">
        <f t="shared" si="20"/>
        <v>6.6213256193181129</v>
      </c>
      <c r="AB38" s="433">
        <f t="shared" si="20"/>
        <v>0.81521704427866626</v>
      </c>
      <c r="AC38" s="433">
        <f t="shared" si="20"/>
        <v>0.38545165988304669</v>
      </c>
      <c r="AD38" s="433">
        <f t="shared" si="20"/>
        <v>2.0850773533810636</v>
      </c>
      <c r="AE38" s="846">
        <f t="shared" si="20"/>
        <v>4.9872375920729013</v>
      </c>
      <c r="AF38" s="434">
        <f t="shared" si="20"/>
        <v>11.091647502120667</v>
      </c>
      <c r="AG38" s="434">
        <f t="shared" si="20"/>
        <v>16.761860655321559</v>
      </c>
      <c r="AH38" s="434">
        <f t="shared" si="20"/>
        <v>7.394172523492653</v>
      </c>
      <c r="AI38" s="437">
        <f t="shared" si="20"/>
        <v>0.24800137051773272</v>
      </c>
      <c r="AJ38" s="606"/>
      <c r="AK38" s="753"/>
      <c r="AL38" s="847"/>
      <c r="AM38" s="55">
        <f t="shared" si="8"/>
        <v>710.13295509370118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I40" si="23">E38</f>
        <v>113.28531569822087</v>
      </c>
      <c r="F39" s="434">
        <f t="shared" si="23"/>
        <v>26.356559446056977</v>
      </c>
      <c r="G39" s="340">
        <f t="shared" si="23"/>
        <v>0</v>
      </c>
      <c r="H39" s="340">
        <f t="shared" si="23"/>
        <v>11.089315200830532</v>
      </c>
      <c r="I39" s="340">
        <f t="shared" si="23"/>
        <v>0</v>
      </c>
      <c r="J39" s="19"/>
      <c r="K39" s="434">
        <f t="shared" ref="K39:Q39" si="24">K38</f>
        <v>15.729039900673257</v>
      </c>
      <c r="L39" s="434">
        <f t="shared" si="24"/>
        <v>14.496029951955</v>
      </c>
      <c r="M39" s="434">
        <f t="shared" si="24"/>
        <v>130.67495411747055</v>
      </c>
      <c r="N39" s="434">
        <f t="shared" si="24"/>
        <v>0</v>
      </c>
      <c r="O39" s="434">
        <f t="shared" si="24"/>
        <v>0</v>
      </c>
      <c r="P39" s="340">
        <f t="shared" si="24"/>
        <v>0</v>
      </c>
      <c r="Q39" s="340">
        <f t="shared" si="24"/>
        <v>0</v>
      </c>
      <c r="R39" s="215">
        <f t="shared" si="21"/>
        <v>35.495682051452611</v>
      </c>
      <c r="S39" s="437">
        <f>S38</f>
        <v>217.0982229366858</v>
      </c>
      <c r="T39" s="842">
        <f t="shared" si="22"/>
        <v>18.554856143801331</v>
      </c>
      <c r="U39" s="437">
        <f t="shared" ref="U39:AI39" si="25">U38</f>
        <v>127.35297964655435</v>
      </c>
      <c r="V39" s="844">
        <f t="shared" si="25"/>
        <v>0</v>
      </c>
      <c r="W39" s="433">
        <f t="shared" si="25"/>
        <v>0.78093221531367563</v>
      </c>
      <c r="X39" s="433">
        <f t="shared" si="25"/>
        <v>1.2327767185892438</v>
      </c>
      <c r="Y39" s="433">
        <f t="shared" si="25"/>
        <v>0.17282352559903444</v>
      </c>
      <c r="Z39" s="433">
        <f t="shared" si="25"/>
        <v>1.4740144153655839</v>
      </c>
      <c r="AA39" s="433">
        <f t="shared" si="25"/>
        <v>6.6213256193181129</v>
      </c>
      <c r="AB39" s="433">
        <f t="shared" si="25"/>
        <v>0.81521704427866626</v>
      </c>
      <c r="AC39" s="433">
        <f t="shared" si="25"/>
        <v>0.38545165988304669</v>
      </c>
      <c r="AD39" s="433">
        <f t="shared" si="25"/>
        <v>2.0850773533810636</v>
      </c>
      <c r="AE39" s="846">
        <f t="shared" si="25"/>
        <v>4.9872375920729013</v>
      </c>
      <c r="AF39" s="434">
        <f t="shared" si="25"/>
        <v>11.091647502120667</v>
      </c>
      <c r="AG39" s="434">
        <f t="shared" si="25"/>
        <v>16.761860655321559</v>
      </c>
      <c r="AH39" s="434">
        <f t="shared" si="25"/>
        <v>7.394172523492653</v>
      </c>
      <c r="AI39" s="437">
        <f t="shared" si="25"/>
        <v>0.24800137051773272</v>
      </c>
      <c r="AJ39" s="606"/>
      <c r="AK39" s="753"/>
      <c r="AL39" s="847"/>
      <c r="AM39" s="55">
        <f t="shared" si="8"/>
        <v>710.13295509370118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si="23"/>
        <v>113.28531569822087</v>
      </c>
      <c r="F40" s="434">
        <f t="shared" si="23"/>
        <v>26.356559446056977</v>
      </c>
      <c r="G40" s="340">
        <f t="shared" si="23"/>
        <v>0</v>
      </c>
      <c r="H40" s="340">
        <f t="shared" si="23"/>
        <v>11.089315200830532</v>
      </c>
      <c r="I40" s="340">
        <f t="shared" si="23"/>
        <v>0</v>
      </c>
      <c r="J40" s="19"/>
      <c r="K40" s="434">
        <f t="shared" ref="K40:Q40" si="26">K39</f>
        <v>15.729039900673257</v>
      </c>
      <c r="L40" s="434">
        <f t="shared" si="26"/>
        <v>14.496029951955</v>
      </c>
      <c r="M40" s="434">
        <f t="shared" si="26"/>
        <v>130.67495411747055</v>
      </c>
      <c r="N40" s="434">
        <f t="shared" si="26"/>
        <v>0</v>
      </c>
      <c r="O40" s="434">
        <f t="shared" si="26"/>
        <v>0</v>
      </c>
      <c r="P40" s="340">
        <f t="shared" si="26"/>
        <v>0</v>
      </c>
      <c r="Q40" s="340">
        <f t="shared" si="26"/>
        <v>0</v>
      </c>
      <c r="R40" s="215">
        <f t="shared" si="21"/>
        <v>35.495682051452611</v>
      </c>
      <c r="S40" s="437">
        <f>S39</f>
        <v>217.0982229366858</v>
      </c>
      <c r="T40" s="842">
        <f t="shared" si="22"/>
        <v>18.554856143801331</v>
      </c>
      <c r="U40" s="437">
        <f t="shared" ref="U40:AI40" si="27">U39</f>
        <v>127.35297964655435</v>
      </c>
      <c r="V40" s="844">
        <f t="shared" si="27"/>
        <v>0</v>
      </c>
      <c r="W40" s="433">
        <f t="shared" si="27"/>
        <v>0.78093221531367563</v>
      </c>
      <c r="X40" s="433">
        <f t="shared" si="27"/>
        <v>1.2327767185892438</v>
      </c>
      <c r="Y40" s="433">
        <f t="shared" si="27"/>
        <v>0.17282352559903444</v>
      </c>
      <c r="Z40" s="433">
        <f t="shared" si="27"/>
        <v>1.4740144153655839</v>
      </c>
      <c r="AA40" s="433">
        <f t="shared" si="27"/>
        <v>6.6213256193181129</v>
      </c>
      <c r="AB40" s="433">
        <f t="shared" si="27"/>
        <v>0.81521704427866626</v>
      </c>
      <c r="AC40" s="433">
        <f t="shared" si="27"/>
        <v>0.38545165988304669</v>
      </c>
      <c r="AD40" s="433">
        <f t="shared" si="27"/>
        <v>2.0850773533810636</v>
      </c>
      <c r="AE40" s="846">
        <f t="shared" si="27"/>
        <v>4.9872375920729013</v>
      </c>
      <c r="AF40" s="434">
        <f t="shared" si="27"/>
        <v>11.091647502120667</v>
      </c>
      <c r="AG40" s="434">
        <f t="shared" si="27"/>
        <v>16.761860655321559</v>
      </c>
      <c r="AH40" s="434">
        <f t="shared" si="27"/>
        <v>7.394172523492653</v>
      </c>
      <c r="AI40" s="437">
        <f t="shared" si="27"/>
        <v>0.24800137051773272</v>
      </c>
      <c r="AJ40" s="606"/>
      <c r="AK40" s="753"/>
      <c r="AL40" s="847"/>
      <c r="AM40" s="55">
        <f t="shared" si="8"/>
        <v>710.13295509370118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8">SUM(C29:C40)</f>
        <v>0</v>
      </c>
      <c r="D41" s="446"/>
      <c r="E41" s="115">
        <f t="shared" si="28"/>
        <v>1359.4237883786504</v>
      </c>
      <c r="F41" s="115">
        <f t="shared" si="28"/>
        <v>316.27871335268361</v>
      </c>
      <c r="G41" s="435">
        <f t="shared" si="28"/>
        <v>0</v>
      </c>
      <c r="H41" s="191">
        <f t="shared" si="28"/>
        <v>133.07178240996635</v>
      </c>
      <c r="I41" s="191">
        <f t="shared" si="28"/>
        <v>0</v>
      </c>
      <c r="J41" s="195">
        <f>SUM(J29:J40)</f>
        <v>0</v>
      </c>
      <c r="K41" s="115">
        <f t="shared" si="28"/>
        <v>188.74847880807908</v>
      </c>
      <c r="L41" s="115">
        <f t="shared" si="28"/>
        <v>173.95235942345997</v>
      </c>
      <c r="M41" s="115">
        <f t="shared" si="28"/>
        <v>1568.0994494096469</v>
      </c>
      <c r="N41" s="115">
        <f t="shared" si="28"/>
        <v>0</v>
      </c>
      <c r="O41" s="115">
        <f t="shared" si="28"/>
        <v>0</v>
      </c>
      <c r="P41" s="191">
        <f t="shared" si="28"/>
        <v>0</v>
      </c>
      <c r="Q41" s="191">
        <f t="shared" si="28"/>
        <v>0</v>
      </c>
      <c r="R41" s="115">
        <f t="shared" si="28"/>
        <v>425.94818461743131</v>
      </c>
      <c r="S41" s="118">
        <f t="shared" si="28"/>
        <v>2605.1786752402295</v>
      </c>
      <c r="T41" s="843">
        <f>SUM(T29:T40)</f>
        <v>222.65827372561591</v>
      </c>
      <c r="U41" s="841">
        <f t="shared" si="28"/>
        <v>1528.2357557586522</v>
      </c>
      <c r="V41" s="706">
        <f t="shared" si="28"/>
        <v>0</v>
      </c>
      <c r="W41" s="119">
        <f t="shared" si="28"/>
        <v>9.3711865837641071</v>
      </c>
      <c r="X41" s="119">
        <f t="shared" si="28"/>
        <v>14.793320623070928</v>
      </c>
      <c r="Y41" s="119">
        <f t="shared" si="28"/>
        <v>2.0738823071884132</v>
      </c>
      <c r="Z41" s="119">
        <f t="shared" si="28"/>
        <v>17.688172984387005</v>
      </c>
      <c r="AA41" s="119">
        <f t="shared" si="28"/>
        <v>79.455907431817351</v>
      </c>
      <c r="AB41" s="119">
        <f t="shared" si="28"/>
        <v>9.7826045313439973</v>
      </c>
      <c r="AC41" s="119">
        <f t="shared" si="28"/>
        <v>4.6254199185965605</v>
      </c>
      <c r="AD41" s="119">
        <f t="shared" si="28"/>
        <v>25.020928240572761</v>
      </c>
      <c r="AE41" s="121">
        <f t="shared" si="28"/>
        <v>59.846851104874816</v>
      </c>
      <c r="AF41" s="183">
        <f t="shared" si="28"/>
        <v>133.09977002544801</v>
      </c>
      <c r="AG41" s="120">
        <f t="shared" si="28"/>
        <v>201.1423278638587</v>
      </c>
      <c r="AH41" s="120">
        <f t="shared" si="28"/>
        <v>88.730070281911864</v>
      </c>
      <c r="AI41" s="183">
        <f t="shared" si="28"/>
        <v>2.9760164462127929</v>
      </c>
      <c r="AJ41" s="655">
        <f t="shared" si="28"/>
        <v>0</v>
      </c>
      <c r="AK41" s="119">
        <f t="shared" si="28"/>
        <v>0</v>
      </c>
      <c r="AL41" s="848">
        <f t="shared" si="28"/>
        <v>0</v>
      </c>
      <c r="AM41" s="67">
        <f t="shared" si="8"/>
        <v>8521.595461124416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7.5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</row>
    <row r="44" spans="2:43" ht="37.5" customHeight="1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37.5" customHeight="1" x14ac:dyDescent="0.3">
      <c r="B45" s="1067" t="str">
        <f>B3</f>
        <v>RACCOLTA DIFFERENZIATA ANNO 2023-TRAVES.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37.5" customHeight="1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37.5" customHeight="1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37.5" customHeight="1" thickTop="1" thickBot="1" x14ac:dyDescent="0.25">
      <c r="B48" s="1070" t="s">
        <v>92</v>
      </c>
      <c r="C48" s="155" t="s">
        <v>4</v>
      </c>
      <c r="D48" s="155"/>
      <c r="E48" s="156" t="s">
        <v>5</v>
      </c>
      <c r="F48" s="157" t="s">
        <v>6</v>
      </c>
      <c r="G48" s="158" t="s">
        <v>7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160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37.5" customHeight="1" thickBot="1" x14ac:dyDescent="0.25">
      <c r="B49" s="1071"/>
      <c r="C49" s="171" t="s">
        <v>39</v>
      </c>
      <c r="D49" s="426"/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7.5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224"/>
      <c r="AQ50" s="225"/>
    </row>
    <row r="51" spans="2:43" ht="37.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29">SUM(AF51:AI51)</f>
        <v>0</v>
      </c>
      <c r="S51" s="220"/>
      <c r="T51" s="315">
        <f t="shared" ref="T51:T61" si="30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31">SUM(C51:U51)</f>
        <v>0</v>
      </c>
      <c r="AN51" s="56"/>
      <c r="AO51" s="57"/>
      <c r="AP51" s="58" t="e">
        <f t="shared" ref="AP51:AP56" si="32">(AM51*100)/(AM51+AQ51)</f>
        <v>#DIV/0!</v>
      </c>
      <c r="AQ51" s="59">
        <f t="shared" ref="AQ51:AQ57" si="33">AN51+AO51</f>
        <v>0</v>
      </c>
    </row>
    <row r="52" spans="2:43" ht="37.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29"/>
        <v>0</v>
      </c>
      <c r="S52" s="220"/>
      <c r="T52" s="315">
        <f t="shared" si="30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1"/>
        <v>0</v>
      </c>
      <c r="AN52" s="56"/>
      <c r="AO52" s="57"/>
      <c r="AP52" s="58" t="e">
        <f t="shared" si="32"/>
        <v>#DIV/0!</v>
      </c>
      <c r="AQ52" s="59">
        <f t="shared" si="33"/>
        <v>0</v>
      </c>
    </row>
    <row r="53" spans="2:43" ht="37.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29"/>
        <v>0</v>
      </c>
      <c r="S53" s="220"/>
      <c r="T53" s="315">
        <f t="shared" si="30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1"/>
        <v>0</v>
      </c>
      <c r="AN53" s="56"/>
      <c r="AO53" s="57"/>
      <c r="AP53" s="58" t="e">
        <f t="shared" si="32"/>
        <v>#DIV/0!</v>
      </c>
      <c r="AQ53" s="59">
        <f t="shared" si="33"/>
        <v>0</v>
      </c>
    </row>
    <row r="54" spans="2:43" ht="37.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29"/>
        <v>0</v>
      </c>
      <c r="S54" s="220"/>
      <c r="T54" s="315">
        <f t="shared" si="30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1"/>
        <v>0</v>
      </c>
      <c r="AN54" s="56"/>
      <c r="AO54" s="57"/>
      <c r="AP54" s="58" t="e">
        <f t="shared" si="32"/>
        <v>#DIV/0!</v>
      </c>
      <c r="AQ54" s="59">
        <f t="shared" si="33"/>
        <v>0</v>
      </c>
    </row>
    <row r="55" spans="2:43" ht="37.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29"/>
        <v>0</v>
      </c>
      <c r="S55" s="220"/>
      <c r="T55" s="315">
        <f t="shared" si="30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1"/>
        <v>0</v>
      </c>
      <c r="AN55" s="61"/>
      <c r="AO55" s="62"/>
      <c r="AP55" s="63" t="e">
        <f t="shared" si="32"/>
        <v>#DIV/0!</v>
      </c>
      <c r="AQ55" s="64">
        <f t="shared" si="33"/>
        <v>0</v>
      </c>
    </row>
    <row r="56" spans="2:43" ht="37.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29"/>
        <v>0</v>
      </c>
      <c r="S56" s="220"/>
      <c r="T56" s="315">
        <f t="shared" si="30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1"/>
        <v>0</v>
      </c>
      <c r="AN56" s="56"/>
      <c r="AO56" s="57"/>
      <c r="AP56" s="58" t="e">
        <f t="shared" si="32"/>
        <v>#DIV/0!</v>
      </c>
      <c r="AQ56" s="59">
        <f t="shared" si="33"/>
        <v>0</v>
      </c>
    </row>
    <row r="57" spans="2:43" ht="37.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29"/>
        <v>0</v>
      </c>
      <c r="S57" s="220"/>
      <c r="T57" s="315">
        <f t="shared" si="30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1"/>
        <v>0</v>
      </c>
      <c r="AN57" s="56"/>
      <c r="AO57" s="57"/>
      <c r="AP57" s="58" t="e">
        <f t="shared" ref="AP57:AP62" si="34">(AM57*100)/(AM57+AQ57)</f>
        <v>#DIV/0!</v>
      </c>
      <c r="AQ57" s="59">
        <f t="shared" si="33"/>
        <v>0</v>
      </c>
    </row>
    <row r="58" spans="2:43" ht="37.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29"/>
        <v>0</v>
      </c>
      <c r="S58" s="220"/>
      <c r="T58" s="315">
        <f t="shared" si="30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31"/>
        <v>0</v>
      </c>
      <c r="AN58" s="56"/>
      <c r="AO58" s="57"/>
      <c r="AP58" s="58" t="e">
        <f t="shared" si="34"/>
        <v>#DIV/0!</v>
      </c>
      <c r="AQ58" s="59">
        <f>AN58+AO58</f>
        <v>0</v>
      </c>
    </row>
    <row r="59" spans="2:43" ht="37.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29"/>
        <v>0</v>
      </c>
      <c r="S59" s="220"/>
      <c r="T59" s="315">
        <f t="shared" si="30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31"/>
        <v>0</v>
      </c>
      <c r="AN59" s="56"/>
      <c r="AO59" s="57"/>
      <c r="AP59" s="58" t="e">
        <f t="shared" si="34"/>
        <v>#DIV/0!</v>
      </c>
      <c r="AQ59" s="59">
        <f>AN59+AO59</f>
        <v>0</v>
      </c>
    </row>
    <row r="60" spans="2:43" ht="37.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29"/>
        <v>0</v>
      </c>
      <c r="S60" s="220"/>
      <c r="T60" s="315">
        <f t="shared" si="30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31"/>
        <v>0</v>
      </c>
      <c r="AN60" s="56"/>
      <c r="AO60" s="57"/>
      <c r="AP60" s="58" t="e">
        <f t="shared" si="34"/>
        <v>#DIV/0!</v>
      </c>
      <c r="AQ60" s="59">
        <f>AN60+AO60</f>
        <v>0</v>
      </c>
    </row>
    <row r="61" spans="2:43" ht="37.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5727</v>
      </c>
      <c r="L61" s="307"/>
      <c r="M61" s="309"/>
      <c r="N61" s="307"/>
      <c r="O61" s="307"/>
      <c r="P61" s="330"/>
      <c r="Q61" s="330"/>
      <c r="R61" s="304">
        <f t="shared" si="29"/>
        <v>56</v>
      </c>
      <c r="S61" s="310"/>
      <c r="T61" s="315">
        <f t="shared" si="30"/>
        <v>16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16</v>
      </c>
      <c r="AE61" s="311">
        <v>0</v>
      </c>
      <c r="AF61" s="504"/>
      <c r="AG61" s="504">
        <v>56</v>
      </c>
      <c r="AH61" s="504"/>
      <c r="AI61" s="504"/>
      <c r="AJ61" s="312"/>
      <c r="AK61" s="313"/>
      <c r="AL61" s="314"/>
      <c r="AM61" s="221">
        <f t="shared" si="31"/>
        <v>5799</v>
      </c>
      <c r="AN61" s="112"/>
      <c r="AO61" s="113"/>
      <c r="AP61" s="65">
        <f t="shared" si="34"/>
        <v>100</v>
      </c>
      <c r="AQ61" s="66">
        <f>AN61+AO61</f>
        <v>0</v>
      </c>
    </row>
    <row r="62" spans="2:43" ht="37.5" customHeight="1" thickBot="1" x14ac:dyDescent="0.25">
      <c r="B62" s="179" t="s">
        <v>53</v>
      </c>
      <c r="C62" s="114">
        <f t="shared" ref="C62:Q62" si="35">SUM(C50:C61)</f>
        <v>0</v>
      </c>
      <c r="D62" s="427"/>
      <c r="E62" s="115">
        <f t="shared" si="35"/>
        <v>0</v>
      </c>
      <c r="F62" s="191">
        <f t="shared" si="35"/>
        <v>0</v>
      </c>
      <c r="G62" s="115">
        <f t="shared" si="35"/>
        <v>0</v>
      </c>
      <c r="H62" s="191">
        <f t="shared" si="35"/>
        <v>0</v>
      </c>
      <c r="I62" s="191">
        <f t="shared" si="35"/>
        <v>0</v>
      </c>
      <c r="J62" s="560">
        <f>SUM(J50:J61)</f>
        <v>0</v>
      </c>
      <c r="K62" s="115">
        <f t="shared" si="35"/>
        <v>5727</v>
      </c>
      <c r="L62" s="115">
        <f t="shared" si="35"/>
        <v>0</v>
      </c>
      <c r="M62" s="115">
        <f t="shared" si="35"/>
        <v>0</v>
      </c>
      <c r="N62" s="115">
        <f t="shared" si="35"/>
        <v>0</v>
      </c>
      <c r="O62" s="115">
        <f t="shared" si="35"/>
        <v>0</v>
      </c>
      <c r="P62" s="191">
        <f t="shared" si="35"/>
        <v>0</v>
      </c>
      <c r="Q62" s="191">
        <f t="shared" si="35"/>
        <v>0</v>
      </c>
      <c r="R62" s="115">
        <f>SUM(R50:R61)</f>
        <v>56</v>
      </c>
      <c r="S62" s="116">
        <f>SUM(S50:S61)</f>
        <v>0</v>
      </c>
      <c r="T62" s="117">
        <f>SUM(T50:T61)</f>
        <v>16</v>
      </c>
      <c r="U62" s="118">
        <f t="shared" ref="U62:AL62" si="36">SUM(U50:U61)</f>
        <v>0</v>
      </c>
      <c r="V62" s="186">
        <f t="shared" si="36"/>
        <v>0</v>
      </c>
      <c r="W62" s="119">
        <f t="shared" si="36"/>
        <v>0</v>
      </c>
      <c r="X62" s="119">
        <f t="shared" si="36"/>
        <v>0</v>
      </c>
      <c r="Y62" s="119">
        <f t="shared" si="36"/>
        <v>0</v>
      </c>
      <c r="Z62" s="119">
        <f t="shared" si="36"/>
        <v>0</v>
      </c>
      <c r="AA62" s="119">
        <f t="shared" si="36"/>
        <v>0</v>
      </c>
      <c r="AB62" s="119">
        <f t="shared" si="36"/>
        <v>0</v>
      </c>
      <c r="AC62" s="119">
        <f t="shared" si="36"/>
        <v>0</v>
      </c>
      <c r="AD62" s="119">
        <f t="shared" si="36"/>
        <v>16</v>
      </c>
      <c r="AE62" s="184">
        <f t="shared" si="36"/>
        <v>0</v>
      </c>
      <c r="AF62" s="183">
        <f t="shared" si="36"/>
        <v>0</v>
      </c>
      <c r="AG62" s="183">
        <f t="shared" si="36"/>
        <v>56</v>
      </c>
      <c r="AH62" s="183">
        <f t="shared" si="36"/>
        <v>0</v>
      </c>
      <c r="AI62" s="183">
        <f t="shared" si="36"/>
        <v>0</v>
      </c>
      <c r="AJ62" s="183">
        <f t="shared" si="36"/>
        <v>0</v>
      </c>
      <c r="AK62" s="120">
        <f t="shared" si="36"/>
        <v>0</v>
      </c>
      <c r="AL62" s="121">
        <f t="shared" si="36"/>
        <v>0</v>
      </c>
      <c r="AM62" s="221">
        <f>SUM(C62:U62)</f>
        <v>5799</v>
      </c>
      <c r="AN62" s="122">
        <f>SUM(AN50:AN61)</f>
        <v>0</v>
      </c>
      <c r="AO62" s="123">
        <f>SUM(AO50:AO61)</f>
        <v>0</v>
      </c>
      <c r="AP62" s="68">
        <f t="shared" si="34"/>
        <v>100</v>
      </c>
      <c r="AQ62" s="124">
        <f>AN62+AO62</f>
        <v>0</v>
      </c>
    </row>
    <row r="63" spans="2:43" ht="37.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7.5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5" spans="2:43" ht="37.5" customHeight="1" x14ac:dyDescent="0.2"/>
    <row r="66" spans="2:43" ht="37.5" customHeight="1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37.5" customHeight="1" x14ac:dyDescent="0.3">
      <c r="B67" s="1067" t="str">
        <f>B3</f>
        <v>RACCOLTA DIFFERENZIATA ANNO 2023-TRAVES.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37.5" customHeight="1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92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3.25" customHeight="1" x14ac:dyDescent="0.2">
      <c r="B72" s="150" t="s">
        <v>41</v>
      </c>
      <c r="C72" s="261">
        <f t="shared" ref="C72:C83" si="37">C29+C8+C50</f>
        <v>20</v>
      </c>
      <c r="D72" s="261"/>
      <c r="E72" s="79">
        <f t="shared" ref="E72:Q72" si="38">E29+E8+E50</f>
        <v>113.28531569822087</v>
      </c>
      <c r="F72" s="524">
        <f t="shared" si="38"/>
        <v>966.35655944605696</v>
      </c>
      <c r="G72" s="524">
        <f t="shared" si="38"/>
        <v>0</v>
      </c>
      <c r="H72" s="524">
        <f t="shared" si="38"/>
        <v>2551.0893152008307</v>
      </c>
      <c r="I72" s="524">
        <f t="shared" si="38"/>
        <v>0</v>
      </c>
      <c r="J72" s="524">
        <f t="shared" si="38"/>
        <v>0</v>
      </c>
      <c r="K72" s="524">
        <f t="shared" si="38"/>
        <v>15.729039900673257</v>
      </c>
      <c r="L72" s="524">
        <f t="shared" si="38"/>
        <v>14.496029951955</v>
      </c>
      <c r="M72" s="524">
        <f t="shared" si="38"/>
        <v>130.67495411747055</v>
      </c>
      <c r="N72" s="524">
        <f t="shared" si="38"/>
        <v>70</v>
      </c>
      <c r="O72" s="524">
        <f t="shared" si="38"/>
        <v>0</v>
      </c>
      <c r="P72" s="524">
        <f t="shared" si="38"/>
        <v>300</v>
      </c>
      <c r="Q72" s="524">
        <f t="shared" si="38"/>
        <v>0</v>
      </c>
      <c r="R72" s="524">
        <f>SUM(AF72:AI72)</f>
        <v>35.495682051452611</v>
      </c>
      <c r="S72" s="665">
        <f t="shared" ref="S72:S83" si="39">S8+S29</f>
        <v>217.0982229366858</v>
      </c>
      <c r="T72" s="867">
        <f>SUM(V72:AE72)</f>
        <v>18.554856143801331</v>
      </c>
      <c r="U72" s="864">
        <f t="shared" ref="U72:AL72" si="40">U29+U8+U50</f>
        <v>127.35297964655435</v>
      </c>
      <c r="V72" s="860">
        <f t="shared" si="40"/>
        <v>0</v>
      </c>
      <c r="W72" s="666">
        <f t="shared" si="40"/>
        <v>0.78093221531367563</v>
      </c>
      <c r="X72" s="666">
        <f t="shared" si="40"/>
        <v>1.2327767185892438</v>
      </c>
      <c r="Y72" s="666">
        <f t="shared" si="40"/>
        <v>0.17282352559903444</v>
      </c>
      <c r="Z72" s="666">
        <f t="shared" si="40"/>
        <v>1.4740144153655839</v>
      </c>
      <c r="AA72" s="666">
        <f t="shared" si="40"/>
        <v>6.6213256193181129</v>
      </c>
      <c r="AB72" s="666">
        <f t="shared" si="40"/>
        <v>0.81521704427866626</v>
      </c>
      <c r="AC72" s="666">
        <f t="shared" si="40"/>
        <v>0.38545165988304669</v>
      </c>
      <c r="AD72" s="666">
        <f t="shared" si="40"/>
        <v>2.0850773533810636</v>
      </c>
      <c r="AE72" s="861">
        <f t="shared" si="40"/>
        <v>4.9872375920729013</v>
      </c>
      <c r="AF72" s="855">
        <f t="shared" si="40"/>
        <v>11.091647502120667</v>
      </c>
      <c r="AG72" s="688">
        <f t="shared" si="40"/>
        <v>16.761860655321559</v>
      </c>
      <c r="AH72" s="688">
        <f t="shared" si="40"/>
        <v>7.394172523492653</v>
      </c>
      <c r="AI72" s="689">
        <f t="shared" si="40"/>
        <v>0.24800137051773272</v>
      </c>
      <c r="AJ72" s="667">
        <f t="shared" si="40"/>
        <v>0</v>
      </c>
      <c r="AK72" s="851">
        <f t="shared" si="40"/>
        <v>0</v>
      </c>
      <c r="AL72" s="853">
        <f t="shared" si="40"/>
        <v>0</v>
      </c>
      <c r="AM72" s="100">
        <f t="shared" ref="AM72:AM84" si="41">SUM(C72:S72)+T72+U72+AJ72+AK72+AL72</f>
        <v>4580.1329550937016</v>
      </c>
      <c r="AN72" s="668">
        <f t="shared" ref="AN72:AO83" si="42">AN8</f>
        <v>7390</v>
      </c>
      <c r="AO72" s="669">
        <f t="shared" si="42"/>
        <v>0</v>
      </c>
      <c r="AP72" s="690">
        <f t="shared" ref="AP72:AP84" si="43">(AM72*100)/(AM72+AQ72)</f>
        <v>38.263008207813584</v>
      </c>
      <c r="AQ72" s="691">
        <f t="shared" ref="AQ72:AQ84" si="44">AN72+AO72</f>
        <v>7390</v>
      </c>
    </row>
    <row r="73" spans="2:43" ht="26.25" customHeight="1" x14ac:dyDescent="0.2">
      <c r="B73" s="151" t="s">
        <v>42</v>
      </c>
      <c r="C73" s="17">
        <f t="shared" si="37"/>
        <v>0</v>
      </c>
      <c r="D73" s="94"/>
      <c r="E73" s="18">
        <f t="shared" ref="E73:Q73" si="45">E30+E9+E51</f>
        <v>113.28531569822087</v>
      </c>
      <c r="F73" s="18">
        <f t="shared" si="45"/>
        <v>1126.356559446057</v>
      </c>
      <c r="G73" s="18">
        <f t="shared" si="45"/>
        <v>0</v>
      </c>
      <c r="H73" s="18">
        <f t="shared" si="45"/>
        <v>1171.0893152008305</v>
      </c>
      <c r="I73" s="18">
        <f t="shared" si="45"/>
        <v>0</v>
      </c>
      <c r="J73" s="18">
        <f t="shared" si="45"/>
        <v>0</v>
      </c>
      <c r="K73" s="18">
        <f t="shared" si="45"/>
        <v>15.729039900673257</v>
      </c>
      <c r="L73" s="18">
        <f t="shared" si="45"/>
        <v>14.496029951955</v>
      </c>
      <c r="M73" s="18">
        <f t="shared" si="45"/>
        <v>130.67495411747055</v>
      </c>
      <c r="N73" s="18">
        <f t="shared" si="45"/>
        <v>50</v>
      </c>
      <c r="O73" s="18">
        <f t="shared" si="45"/>
        <v>0</v>
      </c>
      <c r="P73" s="18">
        <f t="shared" si="45"/>
        <v>660</v>
      </c>
      <c r="Q73" s="18">
        <f t="shared" si="45"/>
        <v>0</v>
      </c>
      <c r="R73" s="18">
        <f t="shared" ref="R73:R83" si="46">SUM(AF73:AI73)</f>
        <v>35.495682051452611</v>
      </c>
      <c r="S73" s="20">
        <f t="shared" si="39"/>
        <v>217.0982229366858</v>
      </c>
      <c r="T73" s="768">
        <f t="shared" ref="T73:T83" si="47">SUM(V73:AE73)</f>
        <v>18.554856143801331</v>
      </c>
      <c r="U73" s="865">
        <f t="shared" ref="U73:AL73" si="48">U30+U9+U51</f>
        <v>127.35297964655435</v>
      </c>
      <c r="V73" s="775">
        <f t="shared" si="48"/>
        <v>0</v>
      </c>
      <c r="W73" s="76">
        <f t="shared" si="48"/>
        <v>0.78093221531367563</v>
      </c>
      <c r="X73" s="76">
        <f t="shared" si="48"/>
        <v>1.2327767185892438</v>
      </c>
      <c r="Y73" s="76">
        <f t="shared" si="48"/>
        <v>0.17282352559903444</v>
      </c>
      <c r="Z73" s="76">
        <f t="shared" si="48"/>
        <v>1.4740144153655839</v>
      </c>
      <c r="AA73" s="76">
        <f t="shared" si="48"/>
        <v>6.6213256193181129</v>
      </c>
      <c r="AB73" s="76">
        <f t="shared" si="48"/>
        <v>0.81521704427866626</v>
      </c>
      <c r="AC73" s="76">
        <f t="shared" si="48"/>
        <v>0.38545165988304669</v>
      </c>
      <c r="AD73" s="76">
        <f t="shared" si="48"/>
        <v>2.0850773533810636</v>
      </c>
      <c r="AE73" s="765">
        <f t="shared" si="48"/>
        <v>4.9872375920729013</v>
      </c>
      <c r="AF73" s="856">
        <f t="shared" si="48"/>
        <v>11.091647502120667</v>
      </c>
      <c r="AG73" s="500">
        <f t="shared" si="48"/>
        <v>16.761860655321559</v>
      </c>
      <c r="AH73" s="500">
        <f t="shared" si="48"/>
        <v>7.394172523492653</v>
      </c>
      <c r="AI73" s="554">
        <f t="shared" si="48"/>
        <v>0.24800137051773272</v>
      </c>
      <c r="AJ73" s="529">
        <f t="shared" si="48"/>
        <v>0</v>
      </c>
      <c r="AK73" s="793">
        <f t="shared" si="48"/>
        <v>0</v>
      </c>
      <c r="AL73" s="525">
        <f t="shared" si="48"/>
        <v>0</v>
      </c>
      <c r="AM73" s="22">
        <f t="shared" si="41"/>
        <v>3680.1329550937012</v>
      </c>
      <c r="AN73" s="102">
        <f t="shared" si="42"/>
        <v>6170</v>
      </c>
      <c r="AO73" s="24">
        <f t="shared" si="42"/>
        <v>0</v>
      </c>
      <c r="AP73" s="455">
        <f t="shared" si="43"/>
        <v>37.361251587884716</v>
      </c>
      <c r="AQ73" s="301">
        <f t="shared" si="44"/>
        <v>6170</v>
      </c>
    </row>
    <row r="74" spans="2:43" ht="26.25" customHeight="1" x14ac:dyDescent="0.2">
      <c r="B74" s="152" t="s">
        <v>43</v>
      </c>
      <c r="C74" s="17">
        <f t="shared" si="37"/>
        <v>0</v>
      </c>
      <c r="D74" s="94"/>
      <c r="E74" s="18">
        <f t="shared" ref="E74:Q74" si="49">E31+E10+E52</f>
        <v>113.28531569822087</v>
      </c>
      <c r="F74" s="18">
        <f t="shared" si="49"/>
        <v>1006.356559446057</v>
      </c>
      <c r="G74" s="18">
        <f t="shared" si="49"/>
        <v>0</v>
      </c>
      <c r="H74" s="18">
        <f t="shared" si="49"/>
        <v>551.08931520083058</v>
      </c>
      <c r="I74" s="18">
        <f t="shared" si="49"/>
        <v>0</v>
      </c>
      <c r="J74" s="18">
        <f t="shared" si="49"/>
        <v>0</v>
      </c>
      <c r="K74" s="18">
        <f t="shared" si="49"/>
        <v>15.729039900673257</v>
      </c>
      <c r="L74" s="18">
        <f t="shared" si="49"/>
        <v>14.496029951955</v>
      </c>
      <c r="M74" s="18">
        <f t="shared" si="49"/>
        <v>130.67495411747055</v>
      </c>
      <c r="N74" s="18">
        <f t="shared" si="49"/>
        <v>180</v>
      </c>
      <c r="O74" s="18">
        <f t="shared" si="49"/>
        <v>0</v>
      </c>
      <c r="P74" s="18">
        <f t="shared" si="49"/>
        <v>560</v>
      </c>
      <c r="Q74" s="18">
        <f t="shared" si="49"/>
        <v>0</v>
      </c>
      <c r="R74" s="18">
        <f t="shared" si="46"/>
        <v>35.495682051452611</v>
      </c>
      <c r="S74" s="20">
        <f t="shared" si="39"/>
        <v>217.0982229366858</v>
      </c>
      <c r="T74" s="768">
        <f t="shared" si="47"/>
        <v>18.554856143801331</v>
      </c>
      <c r="U74" s="865">
        <f t="shared" ref="U74:AL74" si="50">U31+U10+U52</f>
        <v>127.35297964655435</v>
      </c>
      <c r="V74" s="775">
        <f t="shared" si="50"/>
        <v>0</v>
      </c>
      <c r="W74" s="76">
        <f t="shared" si="50"/>
        <v>0.78093221531367563</v>
      </c>
      <c r="X74" s="76">
        <f t="shared" si="50"/>
        <v>1.2327767185892438</v>
      </c>
      <c r="Y74" s="76">
        <f t="shared" si="50"/>
        <v>0.17282352559903444</v>
      </c>
      <c r="Z74" s="76">
        <f t="shared" si="50"/>
        <v>1.4740144153655839</v>
      </c>
      <c r="AA74" s="76">
        <f t="shared" si="50"/>
        <v>6.6213256193181129</v>
      </c>
      <c r="AB74" s="76">
        <f t="shared" si="50"/>
        <v>0.81521704427866626</v>
      </c>
      <c r="AC74" s="76">
        <f t="shared" si="50"/>
        <v>0.38545165988304669</v>
      </c>
      <c r="AD74" s="76">
        <f t="shared" si="50"/>
        <v>2.0850773533810636</v>
      </c>
      <c r="AE74" s="765">
        <f t="shared" si="50"/>
        <v>4.9872375920729013</v>
      </c>
      <c r="AF74" s="856">
        <f t="shared" si="50"/>
        <v>11.091647502120667</v>
      </c>
      <c r="AG74" s="500">
        <f t="shared" si="50"/>
        <v>16.761860655321559</v>
      </c>
      <c r="AH74" s="500">
        <f t="shared" si="50"/>
        <v>7.394172523492653</v>
      </c>
      <c r="AI74" s="554">
        <f t="shared" si="50"/>
        <v>0.24800137051773272</v>
      </c>
      <c r="AJ74" s="529">
        <f t="shared" si="50"/>
        <v>0</v>
      </c>
      <c r="AK74" s="793">
        <f t="shared" si="50"/>
        <v>0</v>
      </c>
      <c r="AL74" s="525">
        <f t="shared" si="50"/>
        <v>0</v>
      </c>
      <c r="AM74" s="22">
        <f t="shared" si="41"/>
        <v>2970.1329550937021</v>
      </c>
      <c r="AN74" s="102">
        <f t="shared" si="42"/>
        <v>9140</v>
      </c>
      <c r="AO74" s="24">
        <f t="shared" si="42"/>
        <v>0</v>
      </c>
      <c r="AP74" s="455">
        <f t="shared" si="43"/>
        <v>24.526014422033409</v>
      </c>
      <c r="AQ74" s="301">
        <f t="shared" si="44"/>
        <v>9140</v>
      </c>
    </row>
    <row r="75" spans="2:43" ht="26.25" customHeight="1" x14ac:dyDescent="0.2">
      <c r="B75" s="152" t="s">
        <v>44</v>
      </c>
      <c r="C75" s="17">
        <f t="shared" si="37"/>
        <v>0</v>
      </c>
      <c r="D75" s="94"/>
      <c r="E75" s="18">
        <f t="shared" ref="E75:Q75" si="51">E32+E11+E53</f>
        <v>113.28531569822087</v>
      </c>
      <c r="F75" s="18">
        <f t="shared" si="51"/>
        <v>1546.356559446057</v>
      </c>
      <c r="G75" s="18">
        <f t="shared" si="51"/>
        <v>0</v>
      </c>
      <c r="H75" s="18">
        <f t="shared" si="51"/>
        <v>991.08931520083058</v>
      </c>
      <c r="I75" s="18">
        <f t="shared" si="51"/>
        <v>0</v>
      </c>
      <c r="J75" s="18">
        <f t="shared" si="51"/>
        <v>0</v>
      </c>
      <c r="K75" s="18">
        <f t="shared" si="51"/>
        <v>15.729039900673257</v>
      </c>
      <c r="L75" s="18">
        <f t="shared" si="51"/>
        <v>14.496029951955</v>
      </c>
      <c r="M75" s="18">
        <f t="shared" si="51"/>
        <v>130.67495411747055</v>
      </c>
      <c r="N75" s="18">
        <f t="shared" si="51"/>
        <v>70</v>
      </c>
      <c r="O75" s="18">
        <f t="shared" si="51"/>
        <v>0</v>
      </c>
      <c r="P75" s="18">
        <f t="shared" si="51"/>
        <v>520</v>
      </c>
      <c r="Q75" s="18">
        <f t="shared" si="51"/>
        <v>0</v>
      </c>
      <c r="R75" s="18">
        <f t="shared" si="46"/>
        <v>35.495682051452611</v>
      </c>
      <c r="S75" s="20">
        <f t="shared" si="39"/>
        <v>217.0982229366858</v>
      </c>
      <c r="T75" s="768">
        <f t="shared" si="47"/>
        <v>18.554856143801331</v>
      </c>
      <c r="U75" s="865">
        <f t="shared" ref="U75:AL75" si="52">U32+U11+U53</f>
        <v>127.35297964655435</v>
      </c>
      <c r="V75" s="775">
        <f t="shared" si="52"/>
        <v>0</v>
      </c>
      <c r="W75" s="76">
        <f t="shared" si="52"/>
        <v>0.78093221531367563</v>
      </c>
      <c r="X75" s="76">
        <f t="shared" si="52"/>
        <v>1.2327767185892438</v>
      </c>
      <c r="Y75" s="76">
        <f t="shared" si="52"/>
        <v>0.17282352559903444</v>
      </c>
      <c r="Z75" s="76">
        <f t="shared" si="52"/>
        <v>1.4740144153655839</v>
      </c>
      <c r="AA75" s="76">
        <f t="shared" si="52"/>
        <v>6.6213256193181129</v>
      </c>
      <c r="AB75" s="76">
        <f t="shared" si="52"/>
        <v>0.81521704427866626</v>
      </c>
      <c r="AC75" s="76">
        <f t="shared" si="52"/>
        <v>0.38545165988304669</v>
      </c>
      <c r="AD75" s="76">
        <f t="shared" si="52"/>
        <v>2.0850773533810636</v>
      </c>
      <c r="AE75" s="765">
        <f t="shared" si="52"/>
        <v>4.9872375920729013</v>
      </c>
      <c r="AF75" s="856">
        <f t="shared" si="52"/>
        <v>11.091647502120667</v>
      </c>
      <c r="AG75" s="500">
        <f t="shared" si="52"/>
        <v>16.761860655321559</v>
      </c>
      <c r="AH75" s="500">
        <f t="shared" si="52"/>
        <v>7.394172523492653</v>
      </c>
      <c r="AI75" s="554">
        <f t="shared" si="52"/>
        <v>0.24800137051773272</v>
      </c>
      <c r="AJ75" s="529">
        <f t="shared" si="52"/>
        <v>0</v>
      </c>
      <c r="AK75" s="793">
        <f t="shared" si="52"/>
        <v>0</v>
      </c>
      <c r="AL75" s="525">
        <f t="shared" si="52"/>
        <v>0</v>
      </c>
      <c r="AM75" s="22">
        <f t="shared" si="41"/>
        <v>3800.1329550937016</v>
      </c>
      <c r="AN75" s="102">
        <f t="shared" si="42"/>
        <v>8690</v>
      </c>
      <c r="AO75" s="24">
        <f t="shared" si="42"/>
        <v>0</v>
      </c>
      <c r="AP75" s="455">
        <f t="shared" si="43"/>
        <v>30.42508009127268</v>
      </c>
      <c r="AQ75" s="301">
        <f t="shared" si="44"/>
        <v>8690</v>
      </c>
    </row>
    <row r="76" spans="2:43" ht="26.25" customHeight="1" x14ac:dyDescent="0.2">
      <c r="B76" s="153" t="s">
        <v>45</v>
      </c>
      <c r="C76" s="17">
        <f t="shared" si="37"/>
        <v>0</v>
      </c>
      <c r="D76" s="94"/>
      <c r="E76" s="18">
        <f t="shared" ref="E76:Q76" si="53">E33+E12+E54</f>
        <v>113.28531569822087</v>
      </c>
      <c r="F76" s="18">
        <f t="shared" si="53"/>
        <v>1206.356559446057</v>
      </c>
      <c r="G76" s="18">
        <f t="shared" si="53"/>
        <v>0</v>
      </c>
      <c r="H76" s="18">
        <f t="shared" si="53"/>
        <v>3931.0893152008307</v>
      </c>
      <c r="I76" s="18">
        <f t="shared" si="53"/>
        <v>0</v>
      </c>
      <c r="J76" s="18">
        <f t="shared" si="53"/>
        <v>0</v>
      </c>
      <c r="K76" s="18">
        <f t="shared" si="53"/>
        <v>15.729039900673257</v>
      </c>
      <c r="L76" s="18">
        <f t="shared" si="53"/>
        <v>14.496029951955</v>
      </c>
      <c r="M76" s="18">
        <f t="shared" si="53"/>
        <v>130.67495411747055</v>
      </c>
      <c r="N76" s="18">
        <f t="shared" si="53"/>
        <v>230</v>
      </c>
      <c r="O76" s="18">
        <f t="shared" si="53"/>
        <v>0</v>
      </c>
      <c r="P76" s="18">
        <f t="shared" si="53"/>
        <v>1770</v>
      </c>
      <c r="Q76" s="18">
        <f t="shared" si="53"/>
        <v>0</v>
      </c>
      <c r="R76" s="18">
        <f t="shared" si="46"/>
        <v>35.495682051452611</v>
      </c>
      <c r="S76" s="20">
        <f t="shared" si="39"/>
        <v>217.0982229366858</v>
      </c>
      <c r="T76" s="768">
        <f t="shared" si="47"/>
        <v>18.554856143801331</v>
      </c>
      <c r="U76" s="865">
        <f t="shared" ref="U76:AL76" si="54">U33+U12+U54</f>
        <v>127.35297964655435</v>
      </c>
      <c r="V76" s="862">
        <f t="shared" si="54"/>
        <v>0</v>
      </c>
      <c r="W76" s="749">
        <f t="shared" si="54"/>
        <v>0.78093221531367563</v>
      </c>
      <c r="X76" s="749">
        <f t="shared" si="54"/>
        <v>1.2327767185892438</v>
      </c>
      <c r="Y76" s="749">
        <f t="shared" si="54"/>
        <v>0.17282352559903444</v>
      </c>
      <c r="Z76" s="749">
        <f t="shared" si="54"/>
        <v>1.4740144153655839</v>
      </c>
      <c r="AA76" s="749">
        <f t="shared" si="54"/>
        <v>6.6213256193181129</v>
      </c>
      <c r="AB76" s="749">
        <f t="shared" si="54"/>
        <v>0.81521704427866626</v>
      </c>
      <c r="AC76" s="749">
        <f t="shared" si="54"/>
        <v>0.38545165988304669</v>
      </c>
      <c r="AD76" s="749">
        <f t="shared" si="54"/>
        <v>2.0850773533810636</v>
      </c>
      <c r="AE76" s="863">
        <f t="shared" si="54"/>
        <v>4.9872375920729013</v>
      </c>
      <c r="AF76" s="857">
        <f t="shared" si="54"/>
        <v>11.091647502120667</v>
      </c>
      <c r="AG76" s="750">
        <f t="shared" si="54"/>
        <v>16.761860655321559</v>
      </c>
      <c r="AH76" s="750">
        <f t="shared" si="54"/>
        <v>7.394172523492653</v>
      </c>
      <c r="AI76" s="751">
        <f t="shared" si="54"/>
        <v>0.24800137051773272</v>
      </c>
      <c r="AJ76" s="752">
        <f t="shared" si="54"/>
        <v>0</v>
      </c>
      <c r="AK76" s="852">
        <f t="shared" si="54"/>
        <v>0</v>
      </c>
      <c r="AL76" s="854">
        <f t="shared" si="54"/>
        <v>0</v>
      </c>
      <c r="AM76" s="22">
        <f t="shared" si="41"/>
        <v>7810.1329550937016</v>
      </c>
      <c r="AN76" s="102">
        <f t="shared" si="42"/>
        <v>9520</v>
      </c>
      <c r="AO76" s="24">
        <f t="shared" si="42"/>
        <v>0</v>
      </c>
      <c r="AP76" s="919">
        <f t="shared" si="43"/>
        <v>45.066780360725012</v>
      </c>
      <c r="AQ76" s="301">
        <f t="shared" si="44"/>
        <v>9520</v>
      </c>
    </row>
    <row r="77" spans="2:43" ht="26.25" customHeight="1" x14ac:dyDescent="0.2">
      <c r="B77" s="151" t="s">
        <v>46</v>
      </c>
      <c r="C77" s="17">
        <f t="shared" si="37"/>
        <v>0</v>
      </c>
      <c r="D77" s="94"/>
      <c r="E77" s="18">
        <f t="shared" ref="E77:Q77" si="55">E34+E13+E55</f>
        <v>113.28531569822087</v>
      </c>
      <c r="F77" s="18">
        <f t="shared" si="55"/>
        <v>1946.356559446057</v>
      </c>
      <c r="G77" s="18">
        <f t="shared" si="55"/>
        <v>0</v>
      </c>
      <c r="H77" s="18">
        <f t="shared" si="55"/>
        <v>11.089315200830532</v>
      </c>
      <c r="I77" s="18">
        <f t="shared" si="55"/>
        <v>0</v>
      </c>
      <c r="J77" s="18">
        <f t="shared" si="55"/>
        <v>0</v>
      </c>
      <c r="K77" s="18">
        <f t="shared" si="55"/>
        <v>15.729039900673257</v>
      </c>
      <c r="L77" s="18">
        <f t="shared" si="55"/>
        <v>14.496029951955</v>
      </c>
      <c r="M77" s="18">
        <f t="shared" si="55"/>
        <v>130.67495411747055</v>
      </c>
      <c r="N77" s="18">
        <f t="shared" si="55"/>
        <v>130</v>
      </c>
      <c r="O77" s="18">
        <f t="shared" si="55"/>
        <v>0</v>
      </c>
      <c r="P77" s="18">
        <f t="shared" si="55"/>
        <v>610</v>
      </c>
      <c r="Q77" s="18">
        <f t="shared" si="55"/>
        <v>0</v>
      </c>
      <c r="R77" s="18">
        <f t="shared" si="46"/>
        <v>35.495682051452611</v>
      </c>
      <c r="S77" s="20">
        <f t="shared" si="39"/>
        <v>217.0982229366858</v>
      </c>
      <c r="T77" s="768">
        <f t="shared" si="47"/>
        <v>18.554856143801331</v>
      </c>
      <c r="U77" s="865">
        <f t="shared" ref="U77:AL77" si="56">U34+U13+U55</f>
        <v>127.35297964655435</v>
      </c>
      <c r="V77" s="775">
        <f t="shared" si="56"/>
        <v>0</v>
      </c>
      <c r="W77" s="76">
        <f t="shared" si="56"/>
        <v>0.78093221531367563</v>
      </c>
      <c r="X77" s="76">
        <f t="shared" si="56"/>
        <v>1.2327767185892438</v>
      </c>
      <c r="Y77" s="76">
        <f t="shared" si="56"/>
        <v>0.17282352559903444</v>
      </c>
      <c r="Z77" s="76">
        <f t="shared" si="56"/>
        <v>1.4740144153655839</v>
      </c>
      <c r="AA77" s="76">
        <f t="shared" si="56"/>
        <v>6.6213256193181129</v>
      </c>
      <c r="AB77" s="76">
        <f t="shared" si="56"/>
        <v>0.81521704427866626</v>
      </c>
      <c r="AC77" s="76">
        <f t="shared" si="56"/>
        <v>0.38545165988304669</v>
      </c>
      <c r="AD77" s="76">
        <f t="shared" si="56"/>
        <v>2.0850773533810636</v>
      </c>
      <c r="AE77" s="765">
        <f t="shared" si="56"/>
        <v>4.9872375920729013</v>
      </c>
      <c r="AF77" s="856">
        <f t="shared" si="56"/>
        <v>11.091647502120667</v>
      </c>
      <c r="AG77" s="500">
        <f t="shared" si="56"/>
        <v>16.761860655321559</v>
      </c>
      <c r="AH77" s="500">
        <f t="shared" si="56"/>
        <v>7.394172523492653</v>
      </c>
      <c r="AI77" s="554">
        <f t="shared" si="56"/>
        <v>0.24800137051773272</v>
      </c>
      <c r="AJ77" s="529">
        <f t="shared" si="56"/>
        <v>0</v>
      </c>
      <c r="AK77" s="793">
        <f t="shared" si="56"/>
        <v>0</v>
      </c>
      <c r="AL77" s="525">
        <f t="shared" si="56"/>
        <v>0</v>
      </c>
      <c r="AM77" s="22">
        <f t="shared" si="41"/>
        <v>3370.1329550937016</v>
      </c>
      <c r="AN77" s="102">
        <f t="shared" si="42"/>
        <v>10340</v>
      </c>
      <c r="AO77" s="24">
        <f t="shared" si="42"/>
        <v>0</v>
      </c>
      <c r="AP77" s="919">
        <f t="shared" si="43"/>
        <v>24.581329489161536</v>
      </c>
      <c r="AQ77" s="301">
        <f t="shared" si="44"/>
        <v>10340</v>
      </c>
    </row>
    <row r="78" spans="2:43" ht="26.25" customHeight="1" x14ac:dyDescent="0.2">
      <c r="B78" s="152" t="s">
        <v>47</v>
      </c>
      <c r="C78" s="17">
        <f t="shared" si="37"/>
        <v>0</v>
      </c>
      <c r="D78" s="94"/>
      <c r="E78" s="18">
        <f t="shared" ref="E78:Q78" si="57">E35+E14+E56</f>
        <v>113.28531569822087</v>
      </c>
      <c r="F78" s="553">
        <f t="shared" si="57"/>
        <v>1626.356559446057</v>
      </c>
      <c r="G78" s="18">
        <f t="shared" si="57"/>
        <v>0</v>
      </c>
      <c r="H78" s="18">
        <f t="shared" si="57"/>
        <v>3491.0893152008307</v>
      </c>
      <c r="I78" s="553">
        <f t="shared" si="57"/>
        <v>0</v>
      </c>
      <c r="J78" s="553">
        <f t="shared" si="57"/>
        <v>0</v>
      </c>
      <c r="K78" s="553">
        <f t="shared" si="57"/>
        <v>15.729039900673257</v>
      </c>
      <c r="L78" s="553">
        <f t="shared" si="57"/>
        <v>14.496029951955</v>
      </c>
      <c r="M78" s="553">
        <f t="shared" si="57"/>
        <v>130.67495411747055</v>
      </c>
      <c r="N78" s="553">
        <f t="shared" si="57"/>
        <v>100</v>
      </c>
      <c r="O78" s="553">
        <f t="shared" si="57"/>
        <v>0</v>
      </c>
      <c r="P78" s="18">
        <f t="shared" si="57"/>
        <v>3000</v>
      </c>
      <c r="Q78" s="18">
        <f t="shared" si="57"/>
        <v>0</v>
      </c>
      <c r="R78" s="18">
        <f t="shared" si="46"/>
        <v>35.495682051452611</v>
      </c>
      <c r="S78" s="20">
        <f t="shared" si="39"/>
        <v>217.0982229366858</v>
      </c>
      <c r="T78" s="768">
        <f t="shared" si="47"/>
        <v>18.554856143801331</v>
      </c>
      <c r="U78" s="865">
        <f t="shared" ref="U78:AL78" si="58">U35+U14+U56</f>
        <v>127.35297964655435</v>
      </c>
      <c r="V78" s="775">
        <f t="shared" si="58"/>
        <v>0</v>
      </c>
      <c r="W78" s="76">
        <f t="shared" si="58"/>
        <v>0.78093221531367563</v>
      </c>
      <c r="X78" s="76">
        <f t="shared" si="58"/>
        <v>1.2327767185892438</v>
      </c>
      <c r="Y78" s="76">
        <f t="shared" si="58"/>
        <v>0.17282352559903444</v>
      </c>
      <c r="Z78" s="76">
        <f t="shared" si="58"/>
        <v>1.4740144153655839</v>
      </c>
      <c r="AA78" s="76">
        <f t="shared" si="58"/>
        <v>6.6213256193181129</v>
      </c>
      <c r="AB78" s="76">
        <f t="shared" si="58"/>
        <v>0.81521704427866626</v>
      </c>
      <c r="AC78" s="76">
        <f t="shared" si="58"/>
        <v>0.38545165988304669</v>
      </c>
      <c r="AD78" s="76">
        <f t="shared" si="58"/>
        <v>2.0850773533810636</v>
      </c>
      <c r="AE78" s="765">
        <f t="shared" si="58"/>
        <v>4.9872375920729013</v>
      </c>
      <c r="AF78" s="856">
        <f t="shared" si="58"/>
        <v>11.091647502120667</v>
      </c>
      <c r="AG78" s="500">
        <f t="shared" si="58"/>
        <v>16.761860655321559</v>
      </c>
      <c r="AH78" s="500">
        <f t="shared" si="58"/>
        <v>7.394172523492653</v>
      </c>
      <c r="AI78" s="554">
        <f t="shared" si="58"/>
        <v>0.24800137051773272</v>
      </c>
      <c r="AJ78" s="529">
        <f t="shared" si="58"/>
        <v>0</v>
      </c>
      <c r="AK78" s="793">
        <f t="shared" si="58"/>
        <v>0</v>
      </c>
      <c r="AL78" s="525">
        <f t="shared" si="58"/>
        <v>0</v>
      </c>
      <c r="AM78" s="22">
        <f t="shared" si="41"/>
        <v>8890.1329550936989</v>
      </c>
      <c r="AN78" s="102">
        <f t="shared" si="42"/>
        <v>14970</v>
      </c>
      <c r="AO78" s="24">
        <f t="shared" si="42"/>
        <v>0</v>
      </c>
      <c r="AP78" s="919">
        <f t="shared" si="43"/>
        <v>37.259360506605304</v>
      </c>
      <c r="AQ78" s="301">
        <f t="shared" si="44"/>
        <v>14970</v>
      </c>
    </row>
    <row r="79" spans="2:43" ht="26.25" customHeight="1" x14ac:dyDescent="0.2">
      <c r="B79" s="151" t="s">
        <v>48</v>
      </c>
      <c r="C79" s="17">
        <f t="shared" si="37"/>
        <v>0</v>
      </c>
      <c r="D79" s="94"/>
      <c r="E79" s="18">
        <f t="shared" ref="E79:Q79" si="59">E36+E15+E57</f>
        <v>113.28531569822087</v>
      </c>
      <c r="F79" s="553">
        <f t="shared" si="59"/>
        <v>3096.356559446057</v>
      </c>
      <c r="G79" s="18">
        <f t="shared" si="59"/>
        <v>0</v>
      </c>
      <c r="H79" s="18">
        <f t="shared" si="59"/>
        <v>3481.0893152008307</v>
      </c>
      <c r="I79" s="553">
        <f t="shared" si="59"/>
        <v>0</v>
      </c>
      <c r="J79" s="553">
        <f t="shared" si="59"/>
        <v>0</v>
      </c>
      <c r="K79" s="553">
        <f t="shared" si="59"/>
        <v>15.729039900673257</v>
      </c>
      <c r="L79" s="553">
        <f t="shared" si="59"/>
        <v>14.496029951955</v>
      </c>
      <c r="M79" s="553">
        <f t="shared" si="59"/>
        <v>130.67495411747055</v>
      </c>
      <c r="N79" s="553">
        <f t="shared" si="59"/>
        <v>210</v>
      </c>
      <c r="O79" s="553">
        <f t="shared" si="59"/>
        <v>0</v>
      </c>
      <c r="P79" s="18">
        <f t="shared" si="59"/>
        <v>1030</v>
      </c>
      <c r="Q79" s="18">
        <f t="shared" si="59"/>
        <v>0</v>
      </c>
      <c r="R79" s="18">
        <f t="shared" si="46"/>
        <v>35.495682051452611</v>
      </c>
      <c r="S79" s="20">
        <f t="shared" si="39"/>
        <v>217.0982229366858</v>
      </c>
      <c r="T79" s="768">
        <f t="shared" si="47"/>
        <v>18.554856143801331</v>
      </c>
      <c r="U79" s="865">
        <f t="shared" ref="U79:AL79" si="60">U36+U15+U57</f>
        <v>127.35297964655435</v>
      </c>
      <c r="V79" s="775">
        <f t="shared" si="60"/>
        <v>0</v>
      </c>
      <c r="W79" s="76">
        <f t="shared" si="60"/>
        <v>0.78093221531367563</v>
      </c>
      <c r="X79" s="76">
        <f t="shared" si="60"/>
        <v>1.2327767185892438</v>
      </c>
      <c r="Y79" s="76">
        <f t="shared" si="60"/>
        <v>0.17282352559903444</v>
      </c>
      <c r="Z79" s="76">
        <f t="shared" si="60"/>
        <v>1.4740144153655839</v>
      </c>
      <c r="AA79" s="76">
        <f t="shared" si="60"/>
        <v>6.6213256193181129</v>
      </c>
      <c r="AB79" s="76">
        <f t="shared" si="60"/>
        <v>0.81521704427866626</v>
      </c>
      <c r="AC79" s="76">
        <f t="shared" si="60"/>
        <v>0.38545165988304669</v>
      </c>
      <c r="AD79" s="76">
        <f t="shared" si="60"/>
        <v>2.0850773533810636</v>
      </c>
      <c r="AE79" s="765">
        <f t="shared" si="60"/>
        <v>4.9872375920729013</v>
      </c>
      <c r="AF79" s="856">
        <f t="shared" si="60"/>
        <v>11.091647502120667</v>
      </c>
      <c r="AG79" s="500">
        <f t="shared" si="60"/>
        <v>16.761860655321559</v>
      </c>
      <c r="AH79" s="500">
        <f t="shared" si="60"/>
        <v>7.394172523492653</v>
      </c>
      <c r="AI79" s="554">
        <f t="shared" si="60"/>
        <v>0.24800137051773272</v>
      </c>
      <c r="AJ79" s="529">
        <f t="shared" si="60"/>
        <v>0</v>
      </c>
      <c r="AK79" s="793">
        <f t="shared" si="60"/>
        <v>0</v>
      </c>
      <c r="AL79" s="525">
        <f t="shared" si="60"/>
        <v>0</v>
      </c>
      <c r="AM79" s="22">
        <f t="shared" si="41"/>
        <v>8490.1329550937007</v>
      </c>
      <c r="AN79" s="102">
        <f t="shared" si="42"/>
        <v>14760</v>
      </c>
      <c r="AO79" s="24">
        <f t="shared" si="42"/>
        <v>0</v>
      </c>
      <c r="AP79" s="919">
        <f t="shared" si="43"/>
        <v>36.516492062612741</v>
      </c>
      <c r="AQ79" s="301">
        <f t="shared" si="44"/>
        <v>14760</v>
      </c>
    </row>
    <row r="80" spans="2:43" ht="26.25" customHeight="1" x14ac:dyDescent="0.2">
      <c r="B80" s="152" t="s">
        <v>49</v>
      </c>
      <c r="C80" s="17">
        <f t="shared" si="37"/>
        <v>0</v>
      </c>
      <c r="D80" s="94"/>
      <c r="E80" s="18">
        <f t="shared" ref="E80:Q80" si="61">E37+E16+E58</f>
        <v>113.28531569822087</v>
      </c>
      <c r="F80" s="553">
        <f t="shared" si="61"/>
        <v>1886.356559446057</v>
      </c>
      <c r="G80" s="18">
        <f t="shared" si="61"/>
        <v>0</v>
      </c>
      <c r="H80" s="18">
        <f t="shared" si="61"/>
        <v>1571.0893152008305</v>
      </c>
      <c r="I80" s="553">
        <f t="shared" si="61"/>
        <v>0</v>
      </c>
      <c r="J80" s="553">
        <f t="shared" si="61"/>
        <v>0</v>
      </c>
      <c r="K80" s="553">
        <f t="shared" si="61"/>
        <v>15.729039900673257</v>
      </c>
      <c r="L80" s="553">
        <f t="shared" si="61"/>
        <v>14.496029951955</v>
      </c>
      <c r="M80" s="553">
        <f t="shared" si="61"/>
        <v>130.67495411747055</v>
      </c>
      <c r="N80" s="553">
        <f t="shared" si="61"/>
        <v>240</v>
      </c>
      <c r="O80" s="553">
        <f t="shared" si="61"/>
        <v>0</v>
      </c>
      <c r="P80" s="18">
        <f t="shared" si="61"/>
        <v>630</v>
      </c>
      <c r="Q80" s="18">
        <f t="shared" si="61"/>
        <v>0</v>
      </c>
      <c r="R80" s="18">
        <f t="shared" si="46"/>
        <v>35.495682051452611</v>
      </c>
      <c r="S80" s="20">
        <f t="shared" si="39"/>
        <v>217.0982229366858</v>
      </c>
      <c r="T80" s="768">
        <f t="shared" si="47"/>
        <v>18.554856143801331</v>
      </c>
      <c r="U80" s="865">
        <f t="shared" ref="U80:AL80" si="62">U37+U16+U58</f>
        <v>127.35297964655435</v>
      </c>
      <c r="V80" s="775">
        <f t="shared" si="62"/>
        <v>0</v>
      </c>
      <c r="W80" s="76">
        <f t="shared" si="62"/>
        <v>0.78093221531367563</v>
      </c>
      <c r="X80" s="76">
        <f t="shared" si="62"/>
        <v>1.2327767185892438</v>
      </c>
      <c r="Y80" s="76">
        <f t="shared" si="62"/>
        <v>0.17282352559903444</v>
      </c>
      <c r="Z80" s="76">
        <f t="shared" si="62"/>
        <v>1.4740144153655839</v>
      </c>
      <c r="AA80" s="76">
        <f t="shared" si="62"/>
        <v>6.6213256193181129</v>
      </c>
      <c r="AB80" s="76">
        <f t="shared" si="62"/>
        <v>0.81521704427866626</v>
      </c>
      <c r="AC80" s="76">
        <f t="shared" si="62"/>
        <v>0.38545165988304669</v>
      </c>
      <c r="AD80" s="76">
        <f t="shared" si="62"/>
        <v>2.0850773533810636</v>
      </c>
      <c r="AE80" s="765">
        <f t="shared" si="62"/>
        <v>4.9872375920729013</v>
      </c>
      <c r="AF80" s="856">
        <f t="shared" si="62"/>
        <v>11.091647502120667</v>
      </c>
      <c r="AG80" s="500">
        <f t="shared" si="62"/>
        <v>16.761860655321559</v>
      </c>
      <c r="AH80" s="500">
        <f t="shared" si="62"/>
        <v>7.394172523492653</v>
      </c>
      <c r="AI80" s="554">
        <f t="shared" si="62"/>
        <v>0.24800137051773272</v>
      </c>
      <c r="AJ80" s="529">
        <f t="shared" si="62"/>
        <v>0</v>
      </c>
      <c r="AK80" s="793">
        <f t="shared" si="62"/>
        <v>0</v>
      </c>
      <c r="AL80" s="525">
        <f t="shared" si="62"/>
        <v>0</v>
      </c>
      <c r="AM80" s="22">
        <f t="shared" si="41"/>
        <v>5000.1329550937007</v>
      </c>
      <c r="AN80" s="102">
        <f t="shared" si="42"/>
        <v>12050</v>
      </c>
      <c r="AO80" s="24">
        <f t="shared" si="42"/>
        <v>0</v>
      </c>
      <c r="AP80" s="919">
        <f t="shared" si="43"/>
        <v>29.326064308489268</v>
      </c>
      <c r="AQ80" s="301">
        <f>AN80+AO80</f>
        <v>12050</v>
      </c>
    </row>
    <row r="81" spans="2:43" ht="26.25" customHeight="1" x14ac:dyDescent="0.2">
      <c r="B81" s="152" t="s">
        <v>50</v>
      </c>
      <c r="C81" s="17">
        <f t="shared" si="37"/>
        <v>620</v>
      </c>
      <c r="D81" s="94"/>
      <c r="E81" s="18">
        <f t="shared" ref="E81:Q81" si="63">E38+E17+E59</f>
        <v>113.28531569822087</v>
      </c>
      <c r="F81" s="553">
        <f t="shared" si="63"/>
        <v>1646.356559446057</v>
      </c>
      <c r="G81" s="18">
        <f t="shared" si="63"/>
        <v>0</v>
      </c>
      <c r="H81" s="18">
        <f t="shared" si="63"/>
        <v>1091.0893152008305</v>
      </c>
      <c r="I81" s="553">
        <f t="shared" si="63"/>
        <v>0</v>
      </c>
      <c r="J81" s="553">
        <f t="shared" si="63"/>
        <v>0</v>
      </c>
      <c r="K81" s="553">
        <f t="shared" si="63"/>
        <v>15.729039900673257</v>
      </c>
      <c r="L81" s="553">
        <f t="shared" si="63"/>
        <v>14.496029951955</v>
      </c>
      <c r="M81" s="553">
        <f t="shared" si="63"/>
        <v>130.67495411747055</v>
      </c>
      <c r="N81" s="553">
        <f t="shared" si="63"/>
        <v>290</v>
      </c>
      <c r="O81" s="553">
        <f t="shared" si="63"/>
        <v>0</v>
      </c>
      <c r="P81" s="18">
        <f t="shared" si="63"/>
        <v>640</v>
      </c>
      <c r="Q81" s="18">
        <f t="shared" si="63"/>
        <v>0</v>
      </c>
      <c r="R81" s="18">
        <f t="shared" si="46"/>
        <v>35.495682051452611</v>
      </c>
      <c r="S81" s="20">
        <f t="shared" si="39"/>
        <v>217.0982229366858</v>
      </c>
      <c r="T81" s="768">
        <f t="shared" si="47"/>
        <v>18.554856143801331</v>
      </c>
      <c r="U81" s="865">
        <f t="shared" ref="U81:AL81" si="64">U38+U17+U59</f>
        <v>127.35297964655435</v>
      </c>
      <c r="V81" s="775">
        <f t="shared" si="64"/>
        <v>0</v>
      </c>
      <c r="W81" s="76">
        <f t="shared" si="64"/>
        <v>0.78093221531367563</v>
      </c>
      <c r="X81" s="76">
        <f t="shared" si="64"/>
        <v>1.2327767185892438</v>
      </c>
      <c r="Y81" s="76">
        <f t="shared" si="64"/>
        <v>0.17282352559903444</v>
      </c>
      <c r="Z81" s="76">
        <f t="shared" si="64"/>
        <v>1.4740144153655839</v>
      </c>
      <c r="AA81" s="76">
        <f t="shared" si="64"/>
        <v>6.6213256193181129</v>
      </c>
      <c r="AB81" s="76">
        <f t="shared" si="64"/>
        <v>0.81521704427866626</v>
      </c>
      <c r="AC81" s="76">
        <f t="shared" si="64"/>
        <v>0.38545165988304669</v>
      </c>
      <c r="AD81" s="76">
        <f t="shared" si="64"/>
        <v>2.0850773533810636</v>
      </c>
      <c r="AE81" s="765">
        <f t="shared" si="64"/>
        <v>4.9872375920729013</v>
      </c>
      <c r="AF81" s="856">
        <f t="shared" si="64"/>
        <v>11.091647502120667</v>
      </c>
      <c r="AG81" s="500">
        <f t="shared" si="64"/>
        <v>16.761860655321559</v>
      </c>
      <c r="AH81" s="500">
        <f t="shared" si="64"/>
        <v>7.394172523492653</v>
      </c>
      <c r="AI81" s="554">
        <f t="shared" si="64"/>
        <v>0.24800137051773272</v>
      </c>
      <c r="AJ81" s="529">
        <f t="shared" si="64"/>
        <v>0</v>
      </c>
      <c r="AK81" s="793">
        <f t="shared" si="64"/>
        <v>0</v>
      </c>
      <c r="AL81" s="525">
        <f t="shared" si="64"/>
        <v>0</v>
      </c>
      <c r="AM81" s="22">
        <f t="shared" si="41"/>
        <v>4960.1329550937007</v>
      </c>
      <c r="AN81" s="102">
        <f t="shared" si="42"/>
        <v>8570</v>
      </c>
      <c r="AO81" s="24">
        <f t="shared" si="42"/>
        <v>0</v>
      </c>
      <c r="AP81" s="919">
        <f t="shared" si="43"/>
        <v>36.659898107108809</v>
      </c>
      <c r="AQ81" s="301">
        <f t="shared" si="44"/>
        <v>8570</v>
      </c>
    </row>
    <row r="82" spans="2:43" ht="26.25" customHeight="1" x14ac:dyDescent="0.2">
      <c r="B82" s="151" t="s">
        <v>51</v>
      </c>
      <c r="C82" s="17">
        <f t="shared" si="37"/>
        <v>320</v>
      </c>
      <c r="D82" s="94"/>
      <c r="E82" s="18">
        <f t="shared" ref="E82:Q82" si="65">E39+E18+E60</f>
        <v>113.28531569822087</v>
      </c>
      <c r="F82" s="553">
        <f t="shared" si="65"/>
        <v>1436.356559446057</v>
      </c>
      <c r="G82" s="18">
        <f t="shared" si="65"/>
        <v>0</v>
      </c>
      <c r="H82" s="18">
        <f t="shared" si="65"/>
        <v>1511.0893152008305</v>
      </c>
      <c r="I82" s="553">
        <f t="shared" si="65"/>
        <v>0</v>
      </c>
      <c r="J82" s="553">
        <f t="shared" si="65"/>
        <v>0</v>
      </c>
      <c r="K82" s="553">
        <f t="shared" si="65"/>
        <v>15.729039900673257</v>
      </c>
      <c r="L82" s="553">
        <f t="shared" si="65"/>
        <v>14.496029951955</v>
      </c>
      <c r="M82" s="553">
        <f t="shared" si="65"/>
        <v>130.67495411747055</v>
      </c>
      <c r="N82" s="553">
        <f t="shared" si="65"/>
        <v>210</v>
      </c>
      <c r="O82" s="553">
        <f t="shared" si="65"/>
        <v>0</v>
      </c>
      <c r="P82" s="18">
        <f t="shared" si="65"/>
        <v>630</v>
      </c>
      <c r="Q82" s="18">
        <f t="shared" si="65"/>
        <v>0</v>
      </c>
      <c r="R82" s="18">
        <f t="shared" si="46"/>
        <v>35.495682051452611</v>
      </c>
      <c r="S82" s="20">
        <f t="shared" si="39"/>
        <v>217.0982229366858</v>
      </c>
      <c r="T82" s="768">
        <f t="shared" si="47"/>
        <v>18.554856143801331</v>
      </c>
      <c r="U82" s="865">
        <f t="shared" ref="U82:AL82" si="66">U39+U18+U60</f>
        <v>127.35297964655435</v>
      </c>
      <c r="V82" s="775">
        <f t="shared" si="66"/>
        <v>0</v>
      </c>
      <c r="W82" s="76">
        <f t="shared" si="66"/>
        <v>0.78093221531367563</v>
      </c>
      <c r="X82" s="76">
        <f t="shared" si="66"/>
        <v>1.2327767185892438</v>
      </c>
      <c r="Y82" s="76">
        <f t="shared" si="66"/>
        <v>0.17282352559903444</v>
      </c>
      <c r="Z82" s="76">
        <f t="shared" si="66"/>
        <v>1.4740144153655839</v>
      </c>
      <c r="AA82" s="76">
        <f t="shared" si="66"/>
        <v>6.6213256193181129</v>
      </c>
      <c r="AB82" s="76">
        <f t="shared" si="66"/>
        <v>0.81521704427866626</v>
      </c>
      <c r="AC82" s="76">
        <f t="shared" si="66"/>
        <v>0.38545165988304669</v>
      </c>
      <c r="AD82" s="76">
        <f t="shared" si="66"/>
        <v>2.0850773533810636</v>
      </c>
      <c r="AE82" s="765">
        <f t="shared" si="66"/>
        <v>4.9872375920729013</v>
      </c>
      <c r="AF82" s="856">
        <f t="shared" si="66"/>
        <v>11.091647502120667</v>
      </c>
      <c r="AG82" s="500">
        <f t="shared" si="66"/>
        <v>16.761860655321559</v>
      </c>
      <c r="AH82" s="500">
        <f t="shared" si="66"/>
        <v>7.394172523492653</v>
      </c>
      <c r="AI82" s="554">
        <f t="shared" si="66"/>
        <v>0.24800137051773272</v>
      </c>
      <c r="AJ82" s="529">
        <f t="shared" si="66"/>
        <v>0</v>
      </c>
      <c r="AK82" s="793">
        <f t="shared" si="66"/>
        <v>0</v>
      </c>
      <c r="AL82" s="525">
        <f t="shared" si="66"/>
        <v>0</v>
      </c>
      <c r="AM82" s="22">
        <f>SUM(C82:S82)+T82+U82+AJ82+AK82+AL82</f>
        <v>4780.1329550937007</v>
      </c>
      <c r="AN82" s="102">
        <f t="shared" si="42"/>
        <v>9740</v>
      </c>
      <c r="AO82" s="24">
        <f t="shared" si="42"/>
        <v>0</v>
      </c>
      <c r="AP82" s="919">
        <f t="shared" si="43"/>
        <v>32.920724416761054</v>
      </c>
      <c r="AQ82" s="301">
        <f t="shared" si="44"/>
        <v>9740</v>
      </c>
    </row>
    <row r="83" spans="2:43" ht="26.25" customHeight="1" thickBot="1" x14ac:dyDescent="0.25">
      <c r="B83" s="154" t="s">
        <v>52</v>
      </c>
      <c r="C83" s="295">
        <f t="shared" si="37"/>
        <v>440</v>
      </c>
      <c r="D83" s="295"/>
      <c r="E83" s="98">
        <f t="shared" ref="E83:Q83" si="67">E40+E19+E61</f>
        <v>113.28531569822087</v>
      </c>
      <c r="F83" s="623">
        <f t="shared" si="67"/>
        <v>1676.356559446057</v>
      </c>
      <c r="G83" s="98">
        <f t="shared" si="67"/>
        <v>0</v>
      </c>
      <c r="H83" s="98">
        <f t="shared" si="67"/>
        <v>1101.0893152008305</v>
      </c>
      <c r="I83" s="623">
        <f t="shared" si="67"/>
        <v>0</v>
      </c>
      <c r="J83" s="623">
        <f t="shared" si="67"/>
        <v>0</v>
      </c>
      <c r="K83" s="623">
        <f t="shared" si="67"/>
        <v>5742.7290399006733</v>
      </c>
      <c r="L83" s="623">
        <f t="shared" si="67"/>
        <v>14.496029951955</v>
      </c>
      <c r="M83" s="623">
        <f t="shared" si="67"/>
        <v>130.67495411747055</v>
      </c>
      <c r="N83" s="623">
        <f t="shared" si="67"/>
        <v>0</v>
      </c>
      <c r="O83" s="623">
        <f t="shared" si="67"/>
        <v>0</v>
      </c>
      <c r="P83" s="98">
        <f t="shared" si="67"/>
        <v>760</v>
      </c>
      <c r="Q83" s="98">
        <f t="shared" si="67"/>
        <v>0</v>
      </c>
      <c r="R83" s="98">
        <f t="shared" si="46"/>
        <v>91.495682051452604</v>
      </c>
      <c r="S83" s="296">
        <f t="shared" si="39"/>
        <v>217.0982229366858</v>
      </c>
      <c r="T83" s="868">
        <f t="shared" si="47"/>
        <v>34.554856143801331</v>
      </c>
      <c r="U83" s="866">
        <f t="shared" ref="U83:AL83" si="68">U40+U19+U61</f>
        <v>127.35297964655435</v>
      </c>
      <c r="V83" s="860">
        <f t="shared" si="68"/>
        <v>0</v>
      </c>
      <c r="W83" s="666">
        <f t="shared" si="68"/>
        <v>0.78093221531367563</v>
      </c>
      <c r="X83" s="666">
        <f t="shared" si="68"/>
        <v>1.2327767185892438</v>
      </c>
      <c r="Y83" s="666">
        <f t="shared" si="68"/>
        <v>0.17282352559903444</v>
      </c>
      <c r="Z83" s="666">
        <f t="shared" si="68"/>
        <v>1.4740144153655839</v>
      </c>
      <c r="AA83" s="666">
        <f t="shared" si="68"/>
        <v>6.6213256193181129</v>
      </c>
      <c r="AB83" s="666">
        <f t="shared" si="68"/>
        <v>0.81521704427866626</v>
      </c>
      <c r="AC83" s="666">
        <f t="shared" si="68"/>
        <v>0.38545165988304669</v>
      </c>
      <c r="AD83" s="666">
        <f t="shared" si="68"/>
        <v>18.085077353381063</v>
      </c>
      <c r="AE83" s="861">
        <f t="shared" si="68"/>
        <v>4.9872375920729013</v>
      </c>
      <c r="AF83" s="855">
        <f t="shared" si="68"/>
        <v>11.091647502120667</v>
      </c>
      <c r="AG83" s="688">
        <f t="shared" si="68"/>
        <v>72.761860655321556</v>
      </c>
      <c r="AH83" s="688">
        <f t="shared" si="68"/>
        <v>7.394172523492653</v>
      </c>
      <c r="AI83" s="689">
        <f t="shared" si="68"/>
        <v>0.24800137051773272</v>
      </c>
      <c r="AJ83" s="667">
        <f t="shared" si="68"/>
        <v>0</v>
      </c>
      <c r="AK83" s="851">
        <f t="shared" si="68"/>
        <v>0</v>
      </c>
      <c r="AL83" s="853">
        <f t="shared" si="68"/>
        <v>0</v>
      </c>
      <c r="AM83" s="461">
        <f t="shared" si="41"/>
        <v>10449.132955093701</v>
      </c>
      <c r="AN83" s="299">
        <f t="shared" si="42"/>
        <v>5300</v>
      </c>
      <c r="AO83" s="670">
        <f t="shared" si="42"/>
        <v>0</v>
      </c>
      <c r="AP83" s="671">
        <f t="shared" si="43"/>
        <v>66.347353755205717</v>
      </c>
      <c r="AQ83" s="692">
        <f t="shared" si="44"/>
        <v>5300</v>
      </c>
    </row>
    <row r="84" spans="2:43" ht="26.25" customHeight="1" thickBot="1" x14ac:dyDescent="0.25">
      <c r="B84" s="35" t="s">
        <v>53</v>
      </c>
      <c r="C84" s="82">
        <f t="shared" ref="C84:AL84" si="69">SUM(C72:C83)</f>
        <v>1400</v>
      </c>
      <c r="D84" s="82"/>
      <c r="E84" s="83">
        <f t="shared" si="69"/>
        <v>1359.4237883786504</v>
      </c>
      <c r="F84" s="83">
        <f t="shared" si="69"/>
        <v>19166.27871335268</v>
      </c>
      <c r="G84" s="83">
        <f t="shared" si="69"/>
        <v>0</v>
      </c>
      <c r="H84" s="83">
        <f t="shared" si="69"/>
        <v>21453.07178240997</v>
      </c>
      <c r="I84" s="83">
        <f t="shared" si="69"/>
        <v>0</v>
      </c>
      <c r="J84" s="83">
        <f>SUM(J72:J83)</f>
        <v>0</v>
      </c>
      <c r="K84" s="115">
        <f t="shared" si="69"/>
        <v>5915.7484788080792</v>
      </c>
      <c r="L84" s="83">
        <f t="shared" si="69"/>
        <v>173.95235942345997</v>
      </c>
      <c r="M84" s="83">
        <f t="shared" si="69"/>
        <v>1568.0994494096469</v>
      </c>
      <c r="N84" s="83">
        <f t="shared" si="69"/>
        <v>1780</v>
      </c>
      <c r="O84" s="83">
        <f t="shared" si="69"/>
        <v>0</v>
      </c>
      <c r="P84" s="83">
        <f t="shared" si="69"/>
        <v>11110</v>
      </c>
      <c r="Q84" s="83">
        <f t="shared" si="69"/>
        <v>0</v>
      </c>
      <c r="R84" s="83">
        <f t="shared" si="69"/>
        <v>481.94818461743131</v>
      </c>
      <c r="S84" s="84">
        <f t="shared" si="69"/>
        <v>2605.1786752402295</v>
      </c>
      <c r="T84" s="769">
        <f t="shared" si="69"/>
        <v>238.65827372561591</v>
      </c>
      <c r="U84" s="772">
        <f t="shared" si="69"/>
        <v>1528.2357557586522</v>
      </c>
      <c r="V84" s="530">
        <f t="shared" si="69"/>
        <v>0</v>
      </c>
      <c r="W84" s="85">
        <f t="shared" si="69"/>
        <v>9.3711865837641071</v>
      </c>
      <c r="X84" s="85">
        <f t="shared" si="69"/>
        <v>14.793320623070928</v>
      </c>
      <c r="Y84" s="85">
        <f t="shared" si="69"/>
        <v>2.0738823071884132</v>
      </c>
      <c r="Z84" s="85">
        <f t="shared" si="69"/>
        <v>17.688172984387005</v>
      </c>
      <c r="AA84" s="85">
        <f t="shared" si="69"/>
        <v>79.455907431817351</v>
      </c>
      <c r="AB84" s="85">
        <f t="shared" si="69"/>
        <v>9.7826045313439973</v>
      </c>
      <c r="AC84" s="85">
        <f t="shared" si="69"/>
        <v>4.6254199185965605</v>
      </c>
      <c r="AD84" s="85">
        <f t="shared" si="69"/>
        <v>41.020928240572758</v>
      </c>
      <c r="AE84" s="87">
        <f t="shared" si="69"/>
        <v>59.846851104874816</v>
      </c>
      <c r="AF84" s="183">
        <f>SUM(AF72:AF83)</f>
        <v>133.09977002544801</v>
      </c>
      <c r="AG84" s="120">
        <f>SUM(AG72:AG83)</f>
        <v>257.14232786385867</v>
      </c>
      <c r="AH84" s="419">
        <f>SUM(AH72:AH83)</f>
        <v>88.730070281911864</v>
      </c>
      <c r="AI84" s="183">
        <f>SUM(AI72:AI83)</f>
        <v>2.9760164462127929</v>
      </c>
      <c r="AJ84" s="530">
        <f t="shared" si="69"/>
        <v>0</v>
      </c>
      <c r="AK84" s="196">
        <f t="shared" si="69"/>
        <v>0</v>
      </c>
      <c r="AL84" s="598">
        <f t="shared" si="69"/>
        <v>0</v>
      </c>
      <c r="AM84" s="298">
        <f t="shared" si="41"/>
        <v>68780.595461124409</v>
      </c>
      <c r="AN84" s="324">
        <f>SUM(AN72:AN83)</f>
        <v>116640</v>
      </c>
      <c r="AO84" s="266">
        <f>SUM(AO72:AO83)</f>
        <v>0</v>
      </c>
      <c r="AP84" s="454">
        <f t="shared" si="43"/>
        <v>37.094366615571062</v>
      </c>
      <c r="AQ84" s="200">
        <f t="shared" si="44"/>
        <v>116640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verticalDpi="4" r:id="rId1"/>
  <drawing r:id="rId2"/>
  <legacyDrawing r:id="rId3"/>
  <oleObjects>
    <mc:AlternateContent xmlns:mc="http://schemas.openxmlformats.org/markup-compatibility/2006">
      <mc:Choice Requires="x14">
        <oleObject progId="Word.Document.8" shapeId="1014785" r:id="rId4">
          <objectPr defaultSize="0" r:id="rId5">
            <anchor moveWithCells="1" sizeWithCells="1">
              <from>
                <xdr:col>1</xdr:col>
                <xdr:colOff>647700</xdr:colOff>
                <xdr:row>0</xdr:row>
                <xdr:rowOff>142875</xdr:rowOff>
              </from>
              <to>
                <xdr:col>2</xdr:col>
                <xdr:colOff>695325</xdr:colOff>
                <xdr:row>3</xdr:row>
                <xdr:rowOff>104775</xdr:rowOff>
              </to>
            </anchor>
          </objectPr>
        </oleObject>
      </mc:Choice>
      <mc:Fallback>
        <oleObject progId="Word.Document.8" shapeId="1014785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AQ110"/>
  <sheetViews>
    <sheetView topLeftCell="L56" zoomScale="66" zoomScaleNormal="66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6.42578125" style="1" customWidth="1"/>
    <col min="4" max="4" width="18.140625" style="1" bestFit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8" width="12.7109375" style="1" customWidth="1"/>
    <col min="19" max="19" width="21.85546875" style="1" customWidth="1"/>
    <col min="20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272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93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4" customHeight="1" x14ac:dyDescent="0.2">
      <c r="B8" s="150" t="s">
        <v>41</v>
      </c>
      <c r="C8" s="98">
        <v>40</v>
      </c>
      <c r="D8" s="98"/>
      <c r="E8" s="98"/>
      <c r="F8" s="98">
        <v>2040</v>
      </c>
      <c r="G8" s="98"/>
      <c r="H8" s="98">
        <v>2260</v>
      </c>
      <c r="I8" s="326"/>
      <c r="J8" s="609"/>
      <c r="K8" s="326"/>
      <c r="L8" s="326"/>
      <c r="M8" s="98"/>
      <c r="N8" s="98">
        <v>90</v>
      </c>
      <c r="O8" s="326"/>
      <c r="P8" s="98">
        <v>1660</v>
      </c>
      <c r="Q8" s="98"/>
      <c r="R8" s="98">
        <f>SUM(AF8:AI8)</f>
        <v>0</v>
      </c>
      <c r="S8" s="296"/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/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6090</v>
      </c>
      <c r="AN8" s="299">
        <v>7980</v>
      </c>
      <c r="AO8" s="281">
        <v>0</v>
      </c>
      <c r="AP8" s="14">
        <f t="shared" ref="AP8:AP20" si="1">(AM8*100)/(AM8+AQ8)</f>
        <v>43.28358208955224</v>
      </c>
      <c r="AQ8" s="550">
        <f t="shared" ref="AQ8:AQ20" si="2">AN8+AO8</f>
        <v>7980</v>
      </c>
    </row>
    <row r="9" spans="2:43" ht="26.25" customHeight="1" x14ac:dyDescent="0.2">
      <c r="B9" s="151" t="s">
        <v>42</v>
      </c>
      <c r="C9" s="18">
        <v>0</v>
      </c>
      <c r="D9" s="98"/>
      <c r="E9" s="18"/>
      <c r="F9" s="18">
        <v>760</v>
      </c>
      <c r="G9" s="18"/>
      <c r="H9" s="18">
        <v>2000</v>
      </c>
      <c r="I9" s="277"/>
      <c r="J9" s="609"/>
      <c r="K9" s="277"/>
      <c r="L9" s="277"/>
      <c r="M9" s="98"/>
      <c r="N9" s="18">
        <v>0</v>
      </c>
      <c r="O9" s="277"/>
      <c r="P9" s="18">
        <v>480</v>
      </c>
      <c r="Q9" s="18"/>
      <c r="R9" s="18">
        <f t="shared" ref="R9:R19" si="3">SUM(AF9:AI9)</f>
        <v>0</v>
      </c>
      <c r="S9" s="20"/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/>
      <c r="AH9" s="498"/>
      <c r="AI9" s="522"/>
      <c r="AJ9" s="77"/>
      <c r="AK9" s="78"/>
      <c r="AL9" s="188"/>
      <c r="AM9" s="22">
        <f t="shared" si="0"/>
        <v>3240</v>
      </c>
      <c r="AN9" s="101">
        <v>5670</v>
      </c>
      <c r="AO9" s="24">
        <v>0</v>
      </c>
      <c r="AP9" s="25">
        <f t="shared" si="1"/>
        <v>36.363636363636367</v>
      </c>
      <c r="AQ9" s="301">
        <f t="shared" si="2"/>
        <v>5670</v>
      </c>
    </row>
    <row r="10" spans="2:43" ht="26.25" customHeight="1" x14ac:dyDescent="0.2">
      <c r="B10" s="152" t="s">
        <v>43</v>
      </c>
      <c r="C10" s="18">
        <v>0</v>
      </c>
      <c r="D10" s="98"/>
      <c r="E10" s="18"/>
      <c r="F10" s="18">
        <v>1160</v>
      </c>
      <c r="G10" s="18"/>
      <c r="H10" s="18">
        <v>1430</v>
      </c>
      <c r="I10" s="19"/>
      <c r="J10" s="609"/>
      <c r="K10" s="277"/>
      <c r="L10" s="277"/>
      <c r="M10" s="98"/>
      <c r="N10" s="18">
        <v>80</v>
      </c>
      <c r="O10" s="277"/>
      <c r="P10" s="18">
        <v>500</v>
      </c>
      <c r="Q10" s="18"/>
      <c r="R10" s="18">
        <f t="shared" si="3"/>
        <v>0</v>
      </c>
      <c r="S10" s="20"/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/>
      <c r="AH10" s="498"/>
      <c r="AI10" s="522"/>
      <c r="AJ10" s="181"/>
      <c r="AK10" s="110"/>
      <c r="AL10" s="189"/>
      <c r="AM10" s="22">
        <f t="shared" si="0"/>
        <v>3170</v>
      </c>
      <c r="AN10" s="101">
        <v>4700</v>
      </c>
      <c r="AO10" s="24">
        <v>0</v>
      </c>
      <c r="AP10" s="25">
        <f t="shared" si="1"/>
        <v>40.279542566709019</v>
      </c>
      <c r="AQ10" s="301">
        <f t="shared" si="2"/>
        <v>4700</v>
      </c>
    </row>
    <row r="11" spans="2:43" ht="26.25" customHeight="1" x14ac:dyDescent="0.2">
      <c r="B11" s="152" t="s">
        <v>44</v>
      </c>
      <c r="C11" s="18">
        <v>0</v>
      </c>
      <c r="D11" s="98"/>
      <c r="E11" s="18"/>
      <c r="F11" s="18">
        <v>1580</v>
      </c>
      <c r="G11" s="18"/>
      <c r="H11" s="18">
        <v>2000</v>
      </c>
      <c r="I11" s="19"/>
      <c r="J11" s="609"/>
      <c r="K11" s="277"/>
      <c r="L11" s="277"/>
      <c r="M11" s="98"/>
      <c r="N11" s="18">
        <v>0</v>
      </c>
      <c r="O11" s="277"/>
      <c r="P11" s="18">
        <v>1940</v>
      </c>
      <c r="Q11" s="18"/>
      <c r="R11" s="18">
        <f t="shared" si="3"/>
        <v>0</v>
      </c>
      <c r="S11" s="462">
        <v>3180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/>
      <c r="AH11" s="498"/>
      <c r="AI11" s="522"/>
      <c r="AJ11" s="181"/>
      <c r="AK11" s="110"/>
      <c r="AL11" s="189"/>
      <c r="AM11" s="22">
        <f t="shared" si="0"/>
        <v>8700</v>
      </c>
      <c r="AN11" s="102">
        <v>8880</v>
      </c>
      <c r="AO11" s="24">
        <v>0</v>
      </c>
      <c r="AP11" s="25">
        <f t="shared" si="1"/>
        <v>49.488054607508531</v>
      </c>
      <c r="AQ11" s="301">
        <f t="shared" si="2"/>
        <v>8880</v>
      </c>
    </row>
    <row r="12" spans="2:43" ht="26.25" customHeight="1" x14ac:dyDescent="0.2">
      <c r="B12" s="153" t="s">
        <v>45</v>
      </c>
      <c r="C12" s="334">
        <v>0</v>
      </c>
      <c r="D12" s="18"/>
      <c r="E12" s="334"/>
      <c r="F12" s="334">
        <v>1650</v>
      </c>
      <c r="G12" s="18"/>
      <c r="H12" s="18">
        <v>2310</v>
      </c>
      <c r="I12" s="277"/>
      <c r="J12" s="609"/>
      <c r="K12" s="612"/>
      <c r="L12" s="612"/>
      <c r="M12" s="98"/>
      <c r="N12" s="334">
        <v>0</v>
      </c>
      <c r="O12" s="612"/>
      <c r="P12" s="18">
        <v>3050</v>
      </c>
      <c r="Q12" s="18"/>
      <c r="R12" s="18">
        <f t="shared" si="3"/>
        <v>0</v>
      </c>
      <c r="S12" s="20">
        <v>4040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/>
      <c r="AH12" s="498"/>
      <c r="AI12" s="522"/>
      <c r="AJ12" s="77"/>
      <c r="AK12" s="78"/>
      <c r="AL12" s="188"/>
      <c r="AM12" s="22">
        <f t="shared" si="0"/>
        <v>11050</v>
      </c>
      <c r="AN12" s="102">
        <v>5690</v>
      </c>
      <c r="AO12" s="24">
        <v>0</v>
      </c>
      <c r="AP12" s="25">
        <f t="shared" si="1"/>
        <v>66.00955794504182</v>
      </c>
      <c r="AQ12" s="301">
        <f t="shared" si="2"/>
        <v>5690</v>
      </c>
    </row>
    <row r="13" spans="2:43" ht="26.25" customHeight="1" x14ac:dyDescent="0.2">
      <c r="B13" s="151" t="s">
        <v>46</v>
      </c>
      <c r="C13" s="18">
        <v>0</v>
      </c>
      <c r="D13" s="18"/>
      <c r="E13" s="18"/>
      <c r="F13" s="18">
        <v>970</v>
      </c>
      <c r="G13" s="18"/>
      <c r="H13" s="18">
        <v>1130</v>
      </c>
      <c r="I13" s="277"/>
      <c r="J13" s="610"/>
      <c r="K13" s="277"/>
      <c r="L13" s="277"/>
      <c r="M13" s="18"/>
      <c r="N13" s="18">
        <v>0</v>
      </c>
      <c r="O13" s="277"/>
      <c r="P13" s="18">
        <v>960</v>
      </c>
      <c r="Q13" s="18"/>
      <c r="R13" s="18">
        <f t="shared" si="3"/>
        <v>0</v>
      </c>
      <c r="S13" s="462">
        <v>3120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/>
      <c r="AH13" s="498"/>
      <c r="AI13" s="522"/>
      <c r="AJ13" s="77"/>
      <c r="AK13" s="78"/>
      <c r="AL13" s="188"/>
      <c r="AM13" s="22">
        <f t="shared" si="0"/>
        <v>6180</v>
      </c>
      <c r="AN13" s="103">
        <v>8110</v>
      </c>
      <c r="AO13" s="31">
        <v>0</v>
      </c>
      <c r="AP13" s="32">
        <f t="shared" si="1"/>
        <v>43.24702589223233</v>
      </c>
      <c r="AQ13" s="620">
        <f t="shared" si="2"/>
        <v>8110</v>
      </c>
    </row>
    <row r="14" spans="2:43" ht="26.25" customHeight="1" x14ac:dyDescent="0.2">
      <c r="B14" s="152" t="s">
        <v>47</v>
      </c>
      <c r="C14" s="18">
        <v>0</v>
      </c>
      <c r="D14" s="18"/>
      <c r="E14" s="18"/>
      <c r="F14" s="18">
        <v>1210</v>
      </c>
      <c r="G14" s="18"/>
      <c r="H14" s="18">
        <v>1600</v>
      </c>
      <c r="I14" s="277"/>
      <c r="J14" s="610"/>
      <c r="K14" s="277"/>
      <c r="L14" s="277"/>
      <c r="M14" s="18"/>
      <c r="N14" s="18">
        <v>170</v>
      </c>
      <c r="O14" s="277"/>
      <c r="P14" s="18">
        <v>820</v>
      </c>
      <c r="Q14" s="18"/>
      <c r="R14" s="18">
        <f t="shared" si="3"/>
        <v>0</v>
      </c>
      <c r="S14" s="20">
        <v>3480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/>
      <c r="AH14" s="498"/>
      <c r="AI14" s="522"/>
      <c r="AJ14" s="77"/>
      <c r="AK14" s="78"/>
      <c r="AL14" s="188"/>
      <c r="AM14" s="22">
        <f t="shared" si="0"/>
        <v>7280</v>
      </c>
      <c r="AN14" s="23">
        <v>16470</v>
      </c>
      <c r="AO14" s="24">
        <v>0</v>
      </c>
      <c r="AP14" s="25">
        <f t="shared" si="1"/>
        <v>30.652631578947368</v>
      </c>
      <c r="AQ14" s="301">
        <f t="shared" si="2"/>
        <v>16470</v>
      </c>
    </row>
    <row r="15" spans="2:43" ht="26.25" customHeight="1" x14ac:dyDescent="0.2">
      <c r="B15" s="151" t="s">
        <v>48</v>
      </c>
      <c r="C15" s="18">
        <v>0</v>
      </c>
      <c r="D15" s="18"/>
      <c r="E15" s="18">
        <v>5540</v>
      </c>
      <c r="F15" s="18">
        <v>1280</v>
      </c>
      <c r="G15" s="18"/>
      <c r="H15" s="18">
        <v>2770</v>
      </c>
      <c r="I15" s="277"/>
      <c r="J15" s="610"/>
      <c r="K15" s="277"/>
      <c r="L15" s="608"/>
      <c r="M15" s="18"/>
      <c r="N15" s="18">
        <v>170</v>
      </c>
      <c r="O15" s="608"/>
      <c r="P15" s="18">
        <v>430</v>
      </c>
      <c r="Q15" s="18"/>
      <c r="R15" s="18">
        <f t="shared" si="3"/>
        <v>0</v>
      </c>
      <c r="S15" s="20">
        <v>2640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/>
      <c r="AH15" s="498"/>
      <c r="AI15" s="522"/>
      <c r="AJ15" s="77"/>
      <c r="AK15" s="78"/>
      <c r="AL15" s="188"/>
      <c r="AM15" s="22">
        <f t="shared" si="0"/>
        <v>12830</v>
      </c>
      <c r="AN15" s="23">
        <v>14530</v>
      </c>
      <c r="AO15" s="24">
        <v>0</v>
      </c>
      <c r="AP15" s="25">
        <f t="shared" si="1"/>
        <v>46.893274853801167</v>
      </c>
      <c r="AQ15" s="301">
        <f t="shared" si="2"/>
        <v>14530</v>
      </c>
    </row>
    <row r="16" spans="2:43" ht="26.25" customHeight="1" x14ac:dyDescent="0.2">
      <c r="B16" s="152" t="s">
        <v>49</v>
      </c>
      <c r="C16" s="18">
        <v>0</v>
      </c>
      <c r="D16" s="18"/>
      <c r="E16" s="18">
        <v>0</v>
      </c>
      <c r="F16" s="18">
        <v>1010</v>
      </c>
      <c r="G16" s="18"/>
      <c r="H16" s="18">
        <v>960</v>
      </c>
      <c r="I16" s="277"/>
      <c r="J16" s="610"/>
      <c r="K16" s="277"/>
      <c r="L16" s="608"/>
      <c r="M16" s="18"/>
      <c r="N16" s="18">
        <v>120</v>
      </c>
      <c r="O16" s="608"/>
      <c r="P16" s="18">
        <v>330</v>
      </c>
      <c r="Q16" s="18"/>
      <c r="R16" s="18">
        <f t="shared" si="3"/>
        <v>0</v>
      </c>
      <c r="S16" s="20">
        <v>2860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/>
      <c r="AH16" s="498"/>
      <c r="AI16" s="522"/>
      <c r="AJ16" s="77"/>
      <c r="AK16" s="78"/>
      <c r="AL16" s="188"/>
      <c r="AM16" s="22">
        <f t="shared" si="0"/>
        <v>5280</v>
      </c>
      <c r="AN16" s="23">
        <v>9240</v>
      </c>
      <c r="AO16" s="24">
        <v>0</v>
      </c>
      <c r="AP16" s="25">
        <f t="shared" si="1"/>
        <v>36.363636363636367</v>
      </c>
      <c r="AQ16" s="301">
        <f t="shared" si="2"/>
        <v>9240</v>
      </c>
    </row>
    <row r="17" spans="2:43" ht="26.25" customHeight="1" x14ac:dyDescent="0.2">
      <c r="B17" s="152" t="s">
        <v>50</v>
      </c>
      <c r="C17" s="18">
        <v>240</v>
      </c>
      <c r="D17" s="18"/>
      <c r="E17" s="18">
        <v>0</v>
      </c>
      <c r="F17" s="18">
        <v>650</v>
      </c>
      <c r="G17" s="18"/>
      <c r="H17" s="18">
        <v>1720</v>
      </c>
      <c r="I17" s="277"/>
      <c r="J17" s="610"/>
      <c r="K17" s="277"/>
      <c r="L17" s="608"/>
      <c r="M17" s="18"/>
      <c r="N17" s="18">
        <v>0</v>
      </c>
      <c r="O17" s="608"/>
      <c r="P17" s="18">
        <v>1220</v>
      </c>
      <c r="Q17" s="18"/>
      <c r="R17" s="18">
        <f t="shared" si="3"/>
        <v>0</v>
      </c>
      <c r="S17" s="20">
        <v>3800</v>
      </c>
      <c r="T17" s="777">
        <f t="shared" si="4"/>
        <v>56</v>
      </c>
      <c r="U17" s="786"/>
      <c r="V17" s="297"/>
      <c r="W17" s="76"/>
      <c r="X17" s="76">
        <v>56</v>
      </c>
      <c r="Y17" s="76"/>
      <c r="Z17" s="76"/>
      <c r="AA17" s="76"/>
      <c r="AB17" s="76"/>
      <c r="AC17" s="76"/>
      <c r="AD17" s="76"/>
      <c r="AE17" s="511"/>
      <c r="AF17" s="521"/>
      <c r="AG17" s="498"/>
      <c r="AH17" s="498"/>
      <c r="AI17" s="522"/>
      <c r="AJ17" s="77"/>
      <c r="AK17" s="78"/>
      <c r="AL17" s="188"/>
      <c r="AM17" s="22">
        <f t="shared" si="0"/>
        <v>7686</v>
      </c>
      <c r="AN17" s="23">
        <v>5790</v>
      </c>
      <c r="AO17" s="24">
        <v>0</v>
      </c>
      <c r="AP17" s="25">
        <f t="shared" si="1"/>
        <v>57.034728406055208</v>
      </c>
      <c r="AQ17" s="301">
        <f t="shared" si="2"/>
        <v>5790</v>
      </c>
    </row>
    <row r="18" spans="2:43" ht="26.25" customHeight="1" x14ac:dyDescent="0.2">
      <c r="B18" s="151" t="s">
        <v>51</v>
      </c>
      <c r="C18" s="18">
        <v>130</v>
      </c>
      <c r="D18" s="18"/>
      <c r="E18" s="18">
        <v>0</v>
      </c>
      <c r="F18" s="18">
        <v>1420</v>
      </c>
      <c r="G18" s="18">
        <v>0</v>
      </c>
      <c r="H18" s="18">
        <v>390</v>
      </c>
      <c r="I18" s="277"/>
      <c r="J18" s="610">
        <v>0</v>
      </c>
      <c r="K18" s="277"/>
      <c r="L18" s="608"/>
      <c r="M18" s="18"/>
      <c r="N18" s="18">
        <v>0</v>
      </c>
      <c r="O18" s="608"/>
      <c r="P18" s="18">
        <v>380</v>
      </c>
      <c r="Q18" s="18">
        <v>0</v>
      </c>
      <c r="R18" s="18">
        <f t="shared" si="3"/>
        <v>0</v>
      </c>
      <c r="S18" s="20">
        <v>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/>
      <c r="AH18" s="498"/>
      <c r="AI18" s="522"/>
      <c r="AJ18" s="480"/>
      <c r="AK18" s="99"/>
      <c r="AL18" s="204"/>
      <c r="AM18" s="22">
        <f t="shared" si="0"/>
        <v>2320</v>
      </c>
      <c r="AN18" s="23">
        <v>5100</v>
      </c>
      <c r="AO18" s="24">
        <v>0</v>
      </c>
      <c r="AP18" s="25">
        <f t="shared" si="1"/>
        <v>31.266846361185983</v>
      </c>
      <c r="AQ18" s="301">
        <f t="shared" si="2"/>
        <v>5100</v>
      </c>
    </row>
    <row r="19" spans="2:43" ht="26.25" customHeight="1" thickBot="1" x14ac:dyDescent="0.25">
      <c r="B19" s="153" t="s">
        <v>52</v>
      </c>
      <c r="C19" s="79">
        <v>200</v>
      </c>
      <c r="D19" s="79">
        <v>7560</v>
      </c>
      <c r="E19" s="79">
        <v>0</v>
      </c>
      <c r="F19" s="79">
        <v>450</v>
      </c>
      <c r="G19" s="79"/>
      <c r="H19" s="79">
        <v>390</v>
      </c>
      <c r="I19" s="327"/>
      <c r="J19" s="611"/>
      <c r="K19" s="327"/>
      <c r="L19" s="327"/>
      <c r="M19" s="79"/>
      <c r="N19" s="79">
        <v>0</v>
      </c>
      <c r="O19" s="327"/>
      <c r="P19" s="79">
        <v>500</v>
      </c>
      <c r="Q19" s="79"/>
      <c r="R19" s="79">
        <f t="shared" si="3"/>
        <v>0</v>
      </c>
      <c r="S19" s="80">
        <v>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/>
      <c r="AH19" s="499"/>
      <c r="AI19" s="552"/>
      <c r="AJ19" s="481"/>
      <c r="AK19" s="192"/>
      <c r="AL19" s="187"/>
      <c r="AM19" s="460">
        <f t="shared" si="0"/>
        <v>9100</v>
      </c>
      <c r="AN19" s="193">
        <v>3540</v>
      </c>
      <c r="AO19" s="194">
        <v>0</v>
      </c>
      <c r="AP19" s="33">
        <f t="shared" si="1"/>
        <v>71.993670886075947</v>
      </c>
      <c r="AQ19" s="323">
        <f t="shared" si="2"/>
        <v>3540</v>
      </c>
    </row>
    <row r="20" spans="2:43" ht="26.25" customHeight="1" thickBot="1" x14ac:dyDescent="0.25">
      <c r="B20" s="179" t="s">
        <v>53</v>
      </c>
      <c r="C20" s="82">
        <f t="shared" ref="C20:AO20" si="5">SUM(C8:C19)</f>
        <v>610</v>
      </c>
      <c r="D20" s="82">
        <f t="shared" si="5"/>
        <v>7560</v>
      </c>
      <c r="E20" s="83">
        <f t="shared" si="5"/>
        <v>5540</v>
      </c>
      <c r="F20" s="83">
        <f t="shared" si="5"/>
        <v>14180</v>
      </c>
      <c r="G20" s="83">
        <f t="shared" si="5"/>
        <v>0</v>
      </c>
      <c r="H20" s="83">
        <f t="shared" si="5"/>
        <v>18960</v>
      </c>
      <c r="I20" s="195">
        <f t="shared" si="5"/>
        <v>0</v>
      </c>
      <c r="J20" s="83">
        <f t="shared" si="5"/>
        <v>0</v>
      </c>
      <c r="K20" s="328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630</v>
      </c>
      <c r="O20" s="328">
        <f t="shared" si="5"/>
        <v>0</v>
      </c>
      <c r="P20" s="83">
        <f t="shared" si="5"/>
        <v>12270</v>
      </c>
      <c r="Q20" s="83">
        <f t="shared" si="5"/>
        <v>0</v>
      </c>
      <c r="R20" s="83">
        <f t="shared" si="5"/>
        <v>0</v>
      </c>
      <c r="S20" s="84">
        <f t="shared" si="5"/>
        <v>23120</v>
      </c>
      <c r="T20" s="791">
        <f t="shared" si="5"/>
        <v>56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56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82926</v>
      </c>
      <c r="AN20" s="198">
        <f t="shared" si="5"/>
        <v>95700</v>
      </c>
      <c r="AO20" s="199">
        <f t="shared" si="5"/>
        <v>0</v>
      </c>
      <c r="AP20" s="37">
        <f t="shared" si="1"/>
        <v>46.424372711699306</v>
      </c>
      <c r="AQ20" s="200">
        <f t="shared" si="2"/>
        <v>95700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2023 -USSEGLIO.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93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Foglio2!D34</f>
        <v>0</v>
      </c>
      <c r="D29" s="340"/>
      <c r="E29" s="215">
        <f>Foglio2!E34</f>
        <v>0</v>
      </c>
      <c r="F29" s="215">
        <f>Foglio2!F34</f>
        <v>0</v>
      </c>
      <c r="G29" s="329">
        <f>Foglio2!G34</f>
        <v>0</v>
      </c>
      <c r="H29" s="329">
        <f>Foglio2!H34</f>
        <v>0</v>
      </c>
      <c r="I29" s="329">
        <f>Foglio2!I34</f>
        <v>0</v>
      </c>
      <c r="J29" s="277">
        <v>0</v>
      </c>
      <c r="K29" s="215">
        <f>Foglio2!K34</f>
        <v>0</v>
      </c>
      <c r="L29" s="215">
        <f>Foglio2!L34</f>
        <v>0</v>
      </c>
      <c r="M29" s="215">
        <f>Foglio2!M34</f>
        <v>0</v>
      </c>
      <c r="N29" s="215">
        <f>Foglio2!N34</f>
        <v>0</v>
      </c>
      <c r="O29" s="215">
        <f>Foglio2!O34</f>
        <v>0</v>
      </c>
      <c r="P29" s="329">
        <f>Foglio2!P34</f>
        <v>0</v>
      </c>
      <c r="Q29" s="329">
        <f>Foglio2!Q34</f>
        <v>0</v>
      </c>
      <c r="R29" s="215">
        <f>Foglio2!S34</f>
        <v>0</v>
      </c>
      <c r="S29" s="619">
        <f>Foglio2!T34</f>
        <v>0</v>
      </c>
      <c r="T29" s="842">
        <f>Foglio2!U34</f>
        <v>0</v>
      </c>
      <c r="U29" s="437">
        <f>Foglio2!V34</f>
        <v>0</v>
      </c>
      <c r="V29" s="844">
        <f>Foglio2!W34</f>
        <v>0</v>
      </c>
      <c r="W29" s="489">
        <f>Foglio2!X34</f>
        <v>0</v>
      </c>
      <c r="X29" s="489">
        <f>Foglio2!Y34</f>
        <v>0</v>
      </c>
      <c r="Y29" s="489">
        <f>Foglio2!Z34</f>
        <v>0</v>
      </c>
      <c r="Z29" s="489">
        <f>Foglio2!AA34</f>
        <v>0</v>
      </c>
      <c r="AA29" s="489">
        <f>Foglio2!AB34</f>
        <v>0</v>
      </c>
      <c r="AB29" s="489">
        <f>Foglio2!AC34</f>
        <v>0</v>
      </c>
      <c r="AC29" s="489">
        <f>Foglio2!AD34</f>
        <v>0</v>
      </c>
      <c r="AD29" s="489">
        <f>Foglio2!AE34</f>
        <v>0</v>
      </c>
      <c r="AE29" s="845">
        <f>Foglio2!AF34</f>
        <v>0</v>
      </c>
      <c r="AF29" s="434">
        <f>Foglio2!AG34</f>
        <v>0</v>
      </c>
      <c r="AG29" s="215">
        <f>Foglio2!AH34</f>
        <v>0</v>
      </c>
      <c r="AH29" s="215">
        <f>Foglio2!AI34</f>
        <v>0</v>
      </c>
      <c r="AI29" s="619">
        <f>Foglio2!AJ34</f>
        <v>0</v>
      </c>
      <c r="AJ29" s="606"/>
      <c r="AK29" s="753"/>
      <c r="AL29" s="847"/>
      <c r="AM29" s="55">
        <f>SUM(C29:U29)</f>
        <v>0</v>
      </c>
      <c r="AN29" s="222">
        <v>0</v>
      </c>
      <c r="AO29" s="223">
        <v>0</v>
      </c>
      <c r="AP29" s="58" t="e">
        <f t="shared" ref="AP29:AP41" si="6">(AM29*100)/(AM29+AQ29)</f>
        <v>#DIV/0!</v>
      </c>
      <c r="AQ29" s="652"/>
    </row>
    <row r="30" spans="2:43" ht="26.25" customHeight="1" x14ac:dyDescent="0.2">
      <c r="B30" s="151" t="s">
        <v>42</v>
      </c>
      <c r="C30" s="340">
        <f>C29</f>
        <v>0</v>
      </c>
      <c r="D30" s="340">
        <f t="shared" ref="D30:L30" si="7">D29</f>
        <v>0</v>
      </c>
      <c r="E30" s="434">
        <f>E29</f>
        <v>0</v>
      </c>
      <c r="F30" s="434">
        <f t="shared" si="7"/>
        <v>0</v>
      </c>
      <c r="G30" s="340">
        <f t="shared" si="7"/>
        <v>0</v>
      </c>
      <c r="H30" s="340">
        <f>H29</f>
        <v>0</v>
      </c>
      <c r="I30" s="340">
        <f t="shared" si="7"/>
        <v>0</v>
      </c>
      <c r="J30" s="340">
        <f t="shared" si="7"/>
        <v>0</v>
      </c>
      <c r="K30" s="434">
        <f t="shared" si="7"/>
        <v>0</v>
      </c>
      <c r="L30" s="434">
        <f t="shared" si="7"/>
        <v>0</v>
      </c>
      <c r="M30" s="434">
        <f t="shared" ref="M30:V30" si="8">M29</f>
        <v>0</v>
      </c>
      <c r="N30" s="434">
        <f t="shared" si="8"/>
        <v>0</v>
      </c>
      <c r="O30" s="434">
        <f t="shared" si="8"/>
        <v>0</v>
      </c>
      <c r="P30" s="340">
        <f t="shared" si="8"/>
        <v>0</v>
      </c>
      <c r="Q30" s="340">
        <f t="shared" si="8"/>
        <v>0</v>
      </c>
      <c r="R30" s="434">
        <f t="shared" si="8"/>
        <v>0</v>
      </c>
      <c r="S30" s="434">
        <f t="shared" si="8"/>
        <v>0</v>
      </c>
      <c r="T30" s="986">
        <f t="shared" si="8"/>
        <v>0</v>
      </c>
      <c r="U30" s="434">
        <f t="shared" si="8"/>
        <v>0</v>
      </c>
      <c r="V30" s="844">
        <f t="shared" si="8"/>
        <v>0</v>
      </c>
      <c r="W30" s="844">
        <f t="shared" ref="W30:AE30" si="9">W29</f>
        <v>0</v>
      </c>
      <c r="X30" s="844">
        <f t="shared" si="9"/>
        <v>0</v>
      </c>
      <c r="Y30" s="844">
        <f t="shared" si="9"/>
        <v>0</v>
      </c>
      <c r="Z30" s="844">
        <f t="shared" si="9"/>
        <v>0</v>
      </c>
      <c r="AA30" s="844">
        <f t="shared" si="9"/>
        <v>0</v>
      </c>
      <c r="AB30" s="844">
        <f t="shared" si="9"/>
        <v>0</v>
      </c>
      <c r="AC30" s="844">
        <f t="shared" si="9"/>
        <v>0</v>
      </c>
      <c r="AD30" s="844">
        <f t="shared" si="9"/>
        <v>0</v>
      </c>
      <c r="AE30" s="844">
        <f t="shared" si="9"/>
        <v>0</v>
      </c>
      <c r="AF30" s="434">
        <f>AF29</f>
        <v>0</v>
      </c>
      <c r="AG30" s="434">
        <f>AG29</f>
        <v>0</v>
      </c>
      <c r="AH30" s="434">
        <f>AH29</f>
        <v>0</v>
      </c>
      <c r="AI30" s="434">
        <f>AI29</f>
        <v>0</v>
      </c>
      <c r="AJ30" s="606"/>
      <c r="AK30" s="753"/>
      <c r="AL30" s="847"/>
      <c r="AM30" s="55">
        <f t="shared" ref="AM30:AM38" si="10">SUM(C30:U30)</f>
        <v>0</v>
      </c>
      <c r="AN30" s="56"/>
      <c r="AO30" s="57"/>
      <c r="AP30" s="58" t="e">
        <f t="shared" si="6"/>
        <v>#DIV/0!</v>
      </c>
      <c r="AQ30" s="652">
        <f t="shared" ref="AQ30:AQ41" si="11">AN30+AO30</f>
        <v>0</v>
      </c>
    </row>
    <row r="31" spans="2:43" ht="26.25" customHeight="1" x14ac:dyDescent="0.2">
      <c r="B31" s="152" t="s">
        <v>43</v>
      </c>
      <c r="C31" s="340">
        <f t="shared" ref="C31:C40" si="12">C30</f>
        <v>0</v>
      </c>
      <c r="D31" s="340">
        <f t="shared" ref="D31:D40" si="13">D30</f>
        <v>0</v>
      </c>
      <c r="E31" s="434">
        <f t="shared" ref="E31:E40" si="14">E30</f>
        <v>0</v>
      </c>
      <c r="F31" s="434">
        <f t="shared" ref="F31:F40" si="15">F30</f>
        <v>0</v>
      </c>
      <c r="G31" s="340">
        <f t="shared" ref="G31:H40" si="16">G30</f>
        <v>0</v>
      </c>
      <c r="H31" s="340">
        <f t="shared" si="16"/>
        <v>0</v>
      </c>
      <c r="I31" s="340">
        <f t="shared" ref="I31:I40" si="17">I30</f>
        <v>0</v>
      </c>
      <c r="J31" s="340">
        <f t="shared" ref="J31:J40" si="18">J30</f>
        <v>0</v>
      </c>
      <c r="K31" s="434">
        <f t="shared" ref="K31:K40" si="19">K30</f>
        <v>0</v>
      </c>
      <c r="L31" s="434">
        <f t="shared" ref="L31:L40" si="20">L30</f>
        <v>0</v>
      </c>
      <c r="M31" s="434">
        <f t="shared" ref="M31:M40" si="21">M30</f>
        <v>0</v>
      </c>
      <c r="N31" s="434">
        <f t="shared" ref="N31:O40" si="22">N30</f>
        <v>0</v>
      </c>
      <c r="O31" s="434">
        <f t="shared" si="22"/>
        <v>0</v>
      </c>
      <c r="P31" s="340">
        <f t="shared" ref="P31:P40" si="23">P30</f>
        <v>0</v>
      </c>
      <c r="Q31" s="340">
        <f t="shared" ref="Q31:Q40" si="24">Q30</f>
        <v>0</v>
      </c>
      <c r="R31" s="434">
        <f t="shared" ref="R31:R40" si="25">R30</f>
        <v>0</v>
      </c>
      <c r="S31" s="434">
        <f t="shared" ref="S31:S40" si="26">S30</f>
        <v>0</v>
      </c>
      <c r="T31" s="986">
        <f t="shared" ref="T31:T40" si="27">T30</f>
        <v>0</v>
      </c>
      <c r="U31" s="434">
        <f t="shared" ref="U31:U40" si="28">U30</f>
        <v>0</v>
      </c>
      <c r="V31" s="844">
        <f t="shared" ref="V31:V40" si="29">V30</f>
        <v>0</v>
      </c>
      <c r="W31" s="844">
        <f t="shared" ref="W31:W40" si="30">W30</f>
        <v>0</v>
      </c>
      <c r="X31" s="844">
        <f t="shared" ref="X31:X40" si="31">X30</f>
        <v>0</v>
      </c>
      <c r="Y31" s="844">
        <f t="shared" ref="Y31:Y40" si="32">Y30</f>
        <v>0</v>
      </c>
      <c r="Z31" s="844">
        <f t="shared" ref="Z31:Z40" si="33">Z30</f>
        <v>0</v>
      </c>
      <c r="AA31" s="844">
        <f t="shared" ref="AA31:AA40" si="34">AA30</f>
        <v>0</v>
      </c>
      <c r="AB31" s="844">
        <f t="shared" ref="AB31:AB40" si="35">AB30</f>
        <v>0</v>
      </c>
      <c r="AC31" s="844">
        <f t="shared" ref="AC31:AC40" si="36">AC30</f>
        <v>0</v>
      </c>
      <c r="AD31" s="844">
        <f t="shared" ref="AD31:AD40" si="37">AD30</f>
        <v>0</v>
      </c>
      <c r="AE31" s="844">
        <f t="shared" ref="AE31:AE40" si="38">AE30</f>
        <v>0</v>
      </c>
      <c r="AF31" s="434">
        <f t="shared" ref="AF31:AF40" si="39">AF30</f>
        <v>0</v>
      </c>
      <c r="AG31" s="434">
        <f t="shared" ref="AG31:AG40" si="40">AG30</f>
        <v>0</v>
      </c>
      <c r="AH31" s="434">
        <f t="shared" ref="AH31:AH40" si="41">AH30</f>
        <v>0</v>
      </c>
      <c r="AI31" s="434">
        <f t="shared" ref="AI31:AI40" si="42">AI30</f>
        <v>0</v>
      </c>
      <c r="AJ31" s="606"/>
      <c r="AK31" s="753"/>
      <c r="AL31" s="847"/>
      <c r="AM31" s="55">
        <f>SUM(C31:U31)</f>
        <v>0</v>
      </c>
      <c r="AN31" s="56"/>
      <c r="AO31" s="57"/>
      <c r="AP31" s="58" t="e">
        <f t="shared" si="6"/>
        <v>#DIV/0!</v>
      </c>
      <c r="AQ31" s="652">
        <f t="shared" si="11"/>
        <v>0</v>
      </c>
    </row>
    <row r="32" spans="2:43" ht="26.25" customHeight="1" x14ac:dyDescent="0.2">
      <c r="B32" s="152" t="s">
        <v>44</v>
      </c>
      <c r="C32" s="340">
        <f t="shared" si="12"/>
        <v>0</v>
      </c>
      <c r="D32" s="340">
        <f t="shared" si="13"/>
        <v>0</v>
      </c>
      <c r="E32" s="434">
        <f t="shared" si="14"/>
        <v>0</v>
      </c>
      <c r="F32" s="434">
        <f t="shared" si="15"/>
        <v>0</v>
      </c>
      <c r="G32" s="340">
        <f t="shared" si="16"/>
        <v>0</v>
      </c>
      <c r="H32" s="340">
        <f t="shared" si="16"/>
        <v>0</v>
      </c>
      <c r="I32" s="340">
        <f t="shared" si="17"/>
        <v>0</v>
      </c>
      <c r="J32" s="340">
        <f t="shared" si="18"/>
        <v>0</v>
      </c>
      <c r="K32" s="434">
        <f t="shared" si="19"/>
        <v>0</v>
      </c>
      <c r="L32" s="434">
        <f t="shared" si="20"/>
        <v>0</v>
      </c>
      <c r="M32" s="434">
        <f t="shared" si="21"/>
        <v>0</v>
      </c>
      <c r="N32" s="434">
        <f t="shared" si="22"/>
        <v>0</v>
      </c>
      <c r="O32" s="434">
        <f t="shared" si="22"/>
        <v>0</v>
      </c>
      <c r="P32" s="340">
        <f t="shared" si="23"/>
        <v>0</v>
      </c>
      <c r="Q32" s="340">
        <f t="shared" si="24"/>
        <v>0</v>
      </c>
      <c r="R32" s="434">
        <f t="shared" si="25"/>
        <v>0</v>
      </c>
      <c r="S32" s="434">
        <f t="shared" si="26"/>
        <v>0</v>
      </c>
      <c r="T32" s="986">
        <f t="shared" si="27"/>
        <v>0</v>
      </c>
      <c r="U32" s="434">
        <f t="shared" si="28"/>
        <v>0</v>
      </c>
      <c r="V32" s="844">
        <f t="shared" si="29"/>
        <v>0</v>
      </c>
      <c r="W32" s="844">
        <f t="shared" si="30"/>
        <v>0</v>
      </c>
      <c r="X32" s="844">
        <f t="shared" si="31"/>
        <v>0</v>
      </c>
      <c r="Y32" s="844">
        <f t="shared" si="32"/>
        <v>0</v>
      </c>
      <c r="Z32" s="844">
        <f t="shared" si="33"/>
        <v>0</v>
      </c>
      <c r="AA32" s="844">
        <f t="shared" si="34"/>
        <v>0</v>
      </c>
      <c r="AB32" s="844">
        <f t="shared" si="35"/>
        <v>0</v>
      </c>
      <c r="AC32" s="844">
        <f t="shared" si="36"/>
        <v>0</v>
      </c>
      <c r="AD32" s="844">
        <f t="shared" si="37"/>
        <v>0</v>
      </c>
      <c r="AE32" s="844">
        <f t="shared" si="38"/>
        <v>0</v>
      </c>
      <c r="AF32" s="434">
        <f t="shared" si="39"/>
        <v>0</v>
      </c>
      <c r="AG32" s="434">
        <f t="shared" si="40"/>
        <v>0</v>
      </c>
      <c r="AH32" s="434">
        <f t="shared" si="41"/>
        <v>0</v>
      </c>
      <c r="AI32" s="434">
        <f t="shared" si="42"/>
        <v>0</v>
      </c>
      <c r="AJ32" s="606"/>
      <c r="AK32" s="753"/>
      <c r="AL32" s="847"/>
      <c r="AM32" s="55">
        <f t="shared" si="10"/>
        <v>0</v>
      </c>
      <c r="AN32" s="56"/>
      <c r="AO32" s="57"/>
      <c r="AP32" s="58" t="e">
        <f t="shared" si="6"/>
        <v>#DIV/0!</v>
      </c>
      <c r="AQ32" s="652">
        <f t="shared" si="11"/>
        <v>0</v>
      </c>
    </row>
    <row r="33" spans="2:43" ht="26.25" customHeight="1" x14ac:dyDescent="0.2">
      <c r="B33" s="153" t="s">
        <v>45</v>
      </c>
      <c r="C33" s="340">
        <f t="shared" si="12"/>
        <v>0</v>
      </c>
      <c r="D33" s="340">
        <f t="shared" si="13"/>
        <v>0</v>
      </c>
      <c r="E33" s="434">
        <f t="shared" si="14"/>
        <v>0</v>
      </c>
      <c r="F33" s="434">
        <f t="shared" si="15"/>
        <v>0</v>
      </c>
      <c r="G33" s="340">
        <f t="shared" si="16"/>
        <v>0</v>
      </c>
      <c r="H33" s="340">
        <f t="shared" si="16"/>
        <v>0</v>
      </c>
      <c r="I33" s="340">
        <f t="shared" si="17"/>
        <v>0</v>
      </c>
      <c r="J33" s="340">
        <f t="shared" si="18"/>
        <v>0</v>
      </c>
      <c r="K33" s="434">
        <f t="shared" si="19"/>
        <v>0</v>
      </c>
      <c r="L33" s="434">
        <f t="shared" si="20"/>
        <v>0</v>
      </c>
      <c r="M33" s="434">
        <f t="shared" si="21"/>
        <v>0</v>
      </c>
      <c r="N33" s="434">
        <f t="shared" si="22"/>
        <v>0</v>
      </c>
      <c r="O33" s="434">
        <f t="shared" si="22"/>
        <v>0</v>
      </c>
      <c r="P33" s="340">
        <f t="shared" si="23"/>
        <v>0</v>
      </c>
      <c r="Q33" s="340">
        <f t="shared" si="24"/>
        <v>0</v>
      </c>
      <c r="R33" s="434">
        <f t="shared" si="25"/>
        <v>0</v>
      </c>
      <c r="S33" s="434">
        <f t="shared" si="26"/>
        <v>0</v>
      </c>
      <c r="T33" s="986">
        <f t="shared" si="27"/>
        <v>0</v>
      </c>
      <c r="U33" s="434">
        <f t="shared" si="28"/>
        <v>0</v>
      </c>
      <c r="V33" s="844">
        <f t="shared" si="29"/>
        <v>0</v>
      </c>
      <c r="W33" s="844">
        <f t="shared" si="30"/>
        <v>0</v>
      </c>
      <c r="X33" s="844">
        <f t="shared" si="31"/>
        <v>0</v>
      </c>
      <c r="Y33" s="844">
        <f t="shared" si="32"/>
        <v>0</v>
      </c>
      <c r="Z33" s="844">
        <f t="shared" si="33"/>
        <v>0</v>
      </c>
      <c r="AA33" s="844">
        <f t="shared" si="34"/>
        <v>0</v>
      </c>
      <c r="AB33" s="844">
        <f t="shared" si="35"/>
        <v>0</v>
      </c>
      <c r="AC33" s="844">
        <f t="shared" si="36"/>
        <v>0</v>
      </c>
      <c r="AD33" s="844">
        <f t="shared" si="37"/>
        <v>0</v>
      </c>
      <c r="AE33" s="844">
        <f t="shared" si="38"/>
        <v>0</v>
      </c>
      <c r="AF33" s="434">
        <f t="shared" si="39"/>
        <v>0</v>
      </c>
      <c r="AG33" s="434">
        <f t="shared" si="40"/>
        <v>0</v>
      </c>
      <c r="AH33" s="434">
        <f t="shared" si="41"/>
        <v>0</v>
      </c>
      <c r="AI33" s="434">
        <f t="shared" si="42"/>
        <v>0</v>
      </c>
      <c r="AJ33" s="606"/>
      <c r="AK33" s="753"/>
      <c r="AL33" s="847"/>
      <c r="AM33" s="55">
        <f t="shared" si="10"/>
        <v>0</v>
      </c>
      <c r="AN33" s="56"/>
      <c r="AO33" s="57"/>
      <c r="AP33" s="58" t="e">
        <f t="shared" si="6"/>
        <v>#DIV/0!</v>
      </c>
      <c r="AQ33" s="652">
        <f t="shared" si="11"/>
        <v>0</v>
      </c>
    </row>
    <row r="34" spans="2:43" ht="26.25" customHeight="1" x14ac:dyDescent="0.2">
      <c r="B34" s="151" t="s">
        <v>46</v>
      </c>
      <c r="C34" s="340">
        <f t="shared" si="12"/>
        <v>0</v>
      </c>
      <c r="D34" s="340">
        <f t="shared" si="13"/>
        <v>0</v>
      </c>
      <c r="E34" s="434">
        <f t="shared" si="14"/>
        <v>0</v>
      </c>
      <c r="F34" s="434">
        <f t="shared" si="15"/>
        <v>0</v>
      </c>
      <c r="G34" s="340">
        <f t="shared" si="16"/>
        <v>0</v>
      </c>
      <c r="H34" s="340">
        <f t="shared" si="16"/>
        <v>0</v>
      </c>
      <c r="I34" s="340">
        <f t="shared" si="17"/>
        <v>0</v>
      </c>
      <c r="J34" s="340">
        <f t="shared" si="18"/>
        <v>0</v>
      </c>
      <c r="K34" s="434">
        <f t="shared" si="19"/>
        <v>0</v>
      </c>
      <c r="L34" s="434">
        <f t="shared" si="20"/>
        <v>0</v>
      </c>
      <c r="M34" s="434">
        <f t="shared" si="21"/>
        <v>0</v>
      </c>
      <c r="N34" s="434">
        <f t="shared" si="22"/>
        <v>0</v>
      </c>
      <c r="O34" s="434">
        <f t="shared" si="22"/>
        <v>0</v>
      </c>
      <c r="P34" s="340">
        <f t="shared" si="23"/>
        <v>0</v>
      </c>
      <c r="Q34" s="340">
        <f t="shared" si="24"/>
        <v>0</v>
      </c>
      <c r="R34" s="434">
        <f t="shared" si="25"/>
        <v>0</v>
      </c>
      <c r="S34" s="434">
        <f t="shared" si="26"/>
        <v>0</v>
      </c>
      <c r="T34" s="986">
        <f t="shared" si="27"/>
        <v>0</v>
      </c>
      <c r="U34" s="434">
        <f t="shared" si="28"/>
        <v>0</v>
      </c>
      <c r="V34" s="844">
        <f t="shared" si="29"/>
        <v>0</v>
      </c>
      <c r="W34" s="844">
        <f t="shared" si="30"/>
        <v>0</v>
      </c>
      <c r="X34" s="844">
        <f t="shared" si="31"/>
        <v>0</v>
      </c>
      <c r="Y34" s="844">
        <f t="shared" si="32"/>
        <v>0</v>
      </c>
      <c r="Z34" s="844">
        <f t="shared" si="33"/>
        <v>0</v>
      </c>
      <c r="AA34" s="844">
        <f t="shared" si="34"/>
        <v>0</v>
      </c>
      <c r="AB34" s="844">
        <f t="shared" si="35"/>
        <v>0</v>
      </c>
      <c r="AC34" s="844">
        <f t="shared" si="36"/>
        <v>0</v>
      </c>
      <c r="AD34" s="844">
        <f t="shared" si="37"/>
        <v>0</v>
      </c>
      <c r="AE34" s="844">
        <f t="shared" si="38"/>
        <v>0</v>
      </c>
      <c r="AF34" s="434">
        <f t="shared" si="39"/>
        <v>0</v>
      </c>
      <c r="AG34" s="434">
        <f t="shared" si="40"/>
        <v>0</v>
      </c>
      <c r="AH34" s="434">
        <f t="shared" si="41"/>
        <v>0</v>
      </c>
      <c r="AI34" s="434">
        <f t="shared" si="42"/>
        <v>0</v>
      </c>
      <c r="AJ34" s="606"/>
      <c r="AK34" s="753"/>
      <c r="AL34" s="847"/>
      <c r="AM34" s="55">
        <f t="shared" si="10"/>
        <v>0</v>
      </c>
      <c r="AN34" s="61"/>
      <c r="AO34" s="62"/>
      <c r="AP34" s="63" t="e">
        <f t="shared" si="6"/>
        <v>#DIV/0!</v>
      </c>
      <c r="AQ34" s="653">
        <f t="shared" si="11"/>
        <v>0</v>
      </c>
    </row>
    <row r="35" spans="2:43" ht="26.25" customHeight="1" x14ac:dyDescent="0.2">
      <c r="B35" s="152" t="s">
        <v>47</v>
      </c>
      <c r="C35" s="340">
        <f t="shared" si="12"/>
        <v>0</v>
      </c>
      <c r="D35" s="340">
        <f t="shared" si="13"/>
        <v>0</v>
      </c>
      <c r="E35" s="434">
        <f t="shared" si="14"/>
        <v>0</v>
      </c>
      <c r="F35" s="434">
        <f t="shared" si="15"/>
        <v>0</v>
      </c>
      <c r="G35" s="340">
        <f t="shared" si="16"/>
        <v>0</v>
      </c>
      <c r="H35" s="340">
        <f t="shared" si="16"/>
        <v>0</v>
      </c>
      <c r="I35" s="340">
        <f t="shared" si="17"/>
        <v>0</v>
      </c>
      <c r="J35" s="340">
        <f t="shared" si="18"/>
        <v>0</v>
      </c>
      <c r="K35" s="434">
        <f t="shared" si="19"/>
        <v>0</v>
      </c>
      <c r="L35" s="434">
        <f t="shared" si="20"/>
        <v>0</v>
      </c>
      <c r="M35" s="434">
        <f t="shared" si="21"/>
        <v>0</v>
      </c>
      <c r="N35" s="434">
        <f t="shared" si="22"/>
        <v>0</v>
      </c>
      <c r="O35" s="434">
        <f t="shared" si="22"/>
        <v>0</v>
      </c>
      <c r="P35" s="340">
        <f t="shared" si="23"/>
        <v>0</v>
      </c>
      <c r="Q35" s="340">
        <f t="shared" si="24"/>
        <v>0</v>
      </c>
      <c r="R35" s="434">
        <f t="shared" si="25"/>
        <v>0</v>
      </c>
      <c r="S35" s="434">
        <f t="shared" si="26"/>
        <v>0</v>
      </c>
      <c r="T35" s="986">
        <f t="shared" si="27"/>
        <v>0</v>
      </c>
      <c r="U35" s="434">
        <f t="shared" si="28"/>
        <v>0</v>
      </c>
      <c r="V35" s="844">
        <f t="shared" si="29"/>
        <v>0</v>
      </c>
      <c r="W35" s="844">
        <f t="shared" si="30"/>
        <v>0</v>
      </c>
      <c r="X35" s="844">
        <f t="shared" si="31"/>
        <v>0</v>
      </c>
      <c r="Y35" s="844">
        <f t="shared" si="32"/>
        <v>0</v>
      </c>
      <c r="Z35" s="844">
        <f t="shared" si="33"/>
        <v>0</v>
      </c>
      <c r="AA35" s="844">
        <f t="shared" si="34"/>
        <v>0</v>
      </c>
      <c r="AB35" s="844">
        <f t="shared" si="35"/>
        <v>0</v>
      </c>
      <c r="AC35" s="844">
        <f t="shared" si="36"/>
        <v>0</v>
      </c>
      <c r="AD35" s="844">
        <f t="shared" si="37"/>
        <v>0</v>
      </c>
      <c r="AE35" s="844">
        <f t="shared" si="38"/>
        <v>0</v>
      </c>
      <c r="AF35" s="434">
        <f t="shared" si="39"/>
        <v>0</v>
      </c>
      <c r="AG35" s="434">
        <f t="shared" si="40"/>
        <v>0</v>
      </c>
      <c r="AH35" s="434">
        <f t="shared" si="41"/>
        <v>0</v>
      </c>
      <c r="AI35" s="434">
        <f t="shared" si="42"/>
        <v>0</v>
      </c>
      <c r="AJ35" s="606"/>
      <c r="AK35" s="753"/>
      <c r="AL35" s="847"/>
      <c r="AM35" s="55">
        <f t="shared" si="10"/>
        <v>0</v>
      </c>
      <c r="AN35" s="56"/>
      <c r="AO35" s="57"/>
      <c r="AP35" s="58" t="e">
        <f t="shared" si="6"/>
        <v>#DIV/0!</v>
      </c>
      <c r="AQ35" s="652">
        <f t="shared" si="11"/>
        <v>0</v>
      </c>
    </row>
    <row r="36" spans="2:43" ht="26.25" customHeight="1" x14ac:dyDescent="0.2">
      <c r="B36" s="151" t="s">
        <v>48</v>
      </c>
      <c r="C36" s="340">
        <f t="shared" si="12"/>
        <v>0</v>
      </c>
      <c r="D36" s="340">
        <f t="shared" si="13"/>
        <v>0</v>
      </c>
      <c r="E36" s="434">
        <f t="shared" si="14"/>
        <v>0</v>
      </c>
      <c r="F36" s="434">
        <f t="shared" si="15"/>
        <v>0</v>
      </c>
      <c r="G36" s="340">
        <f t="shared" si="16"/>
        <v>0</v>
      </c>
      <c r="H36" s="340">
        <f t="shared" si="16"/>
        <v>0</v>
      </c>
      <c r="I36" s="340">
        <f t="shared" si="17"/>
        <v>0</v>
      </c>
      <c r="J36" s="340">
        <f t="shared" si="18"/>
        <v>0</v>
      </c>
      <c r="K36" s="434">
        <f t="shared" si="19"/>
        <v>0</v>
      </c>
      <c r="L36" s="434">
        <f t="shared" si="20"/>
        <v>0</v>
      </c>
      <c r="M36" s="434">
        <f t="shared" si="21"/>
        <v>0</v>
      </c>
      <c r="N36" s="434">
        <f t="shared" si="22"/>
        <v>0</v>
      </c>
      <c r="O36" s="434">
        <f t="shared" si="22"/>
        <v>0</v>
      </c>
      <c r="P36" s="340">
        <f t="shared" si="23"/>
        <v>0</v>
      </c>
      <c r="Q36" s="340">
        <f t="shared" si="24"/>
        <v>0</v>
      </c>
      <c r="R36" s="434">
        <f t="shared" si="25"/>
        <v>0</v>
      </c>
      <c r="S36" s="434">
        <f t="shared" si="26"/>
        <v>0</v>
      </c>
      <c r="T36" s="986">
        <f t="shared" si="27"/>
        <v>0</v>
      </c>
      <c r="U36" s="434">
        <f t="shared" si="28"/>
        <v>0</v>
      </c>
      <c r="V36" s="844">
        <f t="shared" si="29"/>
        <v>0</v>
      </c>
      <c r="W36" s="844">
        <f t="shared" si="30"/>
        <v>0</v>
      </c>
      <c r="X36" s="844">
        <f t="shared" si="31"/>
        <v>0</v>
      </c>
      <c r="Y36" s="844">
        <f t="shared" si="32"/>
        <v>0</v>
      </c>
      <c r="Z36" s="844">
        <f t="shared" si="33"/>
        <v>0</v>
      </c>
      <c r="AA36" s="844">
        <f t="shared" si="34"/>
        <v>0</v>
      </c>
      <c r="AB36" s="844">
        <f t="shared" si="35"/>
        <v>0</v>
      </c>
      <c r="AC36" s="844">
        <f t="shared" si="36"/>
        <v>0</v>
      </c>
      <c r="AD36" s="844">
        <f t="shared" si="37"/>
        <v>0</v>
      </c>
      <c r="AE36" s="844">
        <f t="shared" si="38"/>
        <v>0</v>
      </c>
      <c r="AF36" s="434">
        <f t="shared" si="39"/>
        <v>0</v>
      </c>
      <c r="AG36" s="434">
        <f t="shared" si="40"/>
        <v>0</v>
      </c>
      <c r="AH36" s="434">
        <f t="shared" si="41"/>
        <v>0</v>
      </c>
      <c r="AI36" s="434">
        <f t="shared" si="42"/>
        <v>0</v>
      </c>
      <c r="AJ36" s="606"/>
      <c r="AK36" s="753"/>
      <c r="AL36" s="847"/>
      <c r="AM36" s="55">
        <f t="shared" si="10"/>
        <v>0</v>
      </c>
      <c r="AN36" s="56"/>
      <c r="AO36" s="57"/>
      <c r="AP36" s="58" t="e">
        <f>(AM36*100)/(AM36+AQ36)</f>
        <v>#DIV/0!</v>
      </c>
      <c r="AQ36" s="652">
        <f t="shared" si="11"/>
        <v>0</v>
      </c>
    </row>
    <row r="37" spans="2:43" ht="26.25" customHeight="1" x14ac:dyDescent="0.2">
      <c r="B37" s="152" t="s">
        <v>49</v>
      </c>
      <c r="C37" s="340">
        <f t="shared" si="12"/>
        <v>0</v>
      </c>
      <c r="D37" s="340">
        <f t="shared" si="13"/>
        <v>0</v>
      </c>
      <c r="E37" s="434">
        <f t="shared" si="14"/>
        <v>0</v>
      </c>
      <c r="F37" s="434">
        <f t="shared" si="15"/>
        <v>0</v>
      </c>
      <c r="G37" s="340">
        <f t="shared" si="16"/>
        <v>0</v>
      </c>
      <c r="H37" s="340">
        <f t="shared" si="16"/>
        <v>0</v>
      </c>
      <c r="I37" s="340">
        <f t="shared" si="17"/>
        <v>0</v>
      </c>
      <c r="J37" s="340">
        <f t="shared" si="18"/>
        <v>0</v>
      </c>
      <c r="K37" s="434">
        <f t="shared" si="19"/>
        <v>0</v>
      </c>
      <c r="L37" s="434">
        <f t="shared" si="20"/>
        <v>0</v>
      </c>
      <c r="M37" s="434">
        <f t="shared" si="21"/>
        <v>0</v>
      </c>
      <c r="N37" s="434">
        <f t="shared" si="22"/>
        <v>0</v>
      </c>
      <c r="O37" s="434">
        <f t="shared" si="22"/>
        <v>0</v>
      </c>
      <c r="P37" s="340">
        <f t="shared" si="23"/>
        <v>0</v>
      </c>
      <c r="Q37" s="340">
        <f t="shared" si="24"/>
        <v>0</v>
      </c>
      <c r="R37" s="434">
        <f t="shared" si="25"/>
        <v>0</v>
      </c>
      <c r="S37" s="434">
        <f t="shared" si="26"/>
        <v>0</v>
      </c>
      <c r="T37" s="986">
        <f t="shared" si="27"/>
        <v>0</v>
      </c>
      <c r="U37" s="434">
        <f t="shared" si="28"/>
        <v>0</v>
      </c>
      <c r="V37" s="844">
        <f t="shared" si="29"/>
        <v>0</v>
      </c>
      <c r="W37" s="844">
        <f t="shared" si="30"/>
        <v>0</v>
      </c>
      <c r="X37" s="844">
        <f t="shared" si="31"/>
        <v>0</v>
      </c>
      <c r="Y37" s="844">
        <f t="shared" si="32"/>
        <v>0</v>
      </c>
      <c r="Z37" s="844">
        <f t="shared" si="33"/>
        <v>0</v>
      </c>
      <c r="AA37" s="844">
        <f t="shared" si="34"/>
        <v>0</v>
      </c>
      <c r="AB37" s="844">
        <f t="shared" si="35"/>
        <v>0</v>
      </c>
      <c r="AC37" s="844">
        <f t="shared" si="36"/>
        <v>0</v>
      </c>
      <c r="AD37" s="844">
        <f t="shared" si="37"/>
        <v>0</v>
      </c>
      <c r="AE37" s="844">
        <f t="shared" si="38"/>
        <v>0</v>
      </c>
      <c r="AF37" s="434">
        <f t="shared" si="39"/>
        <v>0</v>
      </c>
      <c r="AG37" s="434">
        <f t="shared" si="40"/>
        <v>0</v>
      </c>
      <c r="AH37" s="434">
        <f t="shared" si="41"/>
        <v>0</v>
      </c>
      <c r="AI37" s="434">
        <f t="shared" si="42"/>
        <v>0</v>
      </c>
      <c r="AJ37" s="606"/>
      <c r="AK37" s="753"/>
      <c r="AL37" s="847"/>
      <c r="AM37" s="55">
        <f t="shared" si="10"/>
        <v>0</v>
      </c>
      <c r="AN37" s="56"/>
      <c r="AO37" s="57"/>
      <c r="AP37" s="58" t="e">
        <f>(AM37*100)/(AM37+AQ37)</f>
        <v>#DIV/0!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 t="shared" si="12"/>
        <v>0</v>
      </c>
      <c r="D38" s="340">
        <f t="shared" si="13"/>
        <v>0</v>
      </c>
      <c r="E38" s="434">
        <f t="shared" si="14"/>
        <v>0</v>
      </c>
      <c r="F38" s="434">
        <f t="shared" si="15"/>
        <v>0</v>
      </c>
      <c r="G38" s="340">
        <f t="shared" si="16"/>
        <v>0</v>
      </c>
      <c r="H38" s="340">
        <f t="shared" si="16"/>
        <v>0</v>
      </c>
      <c r="I38" s="340">
        <f t="shared" si="17"/>
        <v>0</v>
      </c>
      <c r="J38" s="340">
        <f t="shared" si="18"/>
        <v>0</v>
      </c>
      <c r="K38" s="434">
        <f t="shared" si="19"/>
        <v>0</v>
      </c>
      <c r="L38" s="434">
        <f t="shared" si="20"/>
        <v>0</v>
      </c>
      <c r="M38" s="434">
        <f t="shared" si="21"/>
        <v>0</v>
      </c>
      <c r="N38" s="434">
        <f t="shared" si="22"/>
        <v>0</v>
      </c>
      <c r="O38" s="434">
        <f t="shared" si="22"/>
        <v>0</v>
      </c>
      <c r="P38" s="340">
        <f t="shared" si="23"/>
        <v>0</v>
      </c>
      <c r="Q38" s="340">
        <f t="shared" si="24"/>
        <v>0</v>
      </c>
      <c r="R38" s="434">
        <f t="shared" si="25"/>
        <v>0</v>
      </c>
      <c r="S38" s="434">
        <f t="shared" si="26"/>
        <v>0</v>
      </c>
      <c r="T38" s="986">
        <f t="shared" si="27"/>
        <v>0</v>
      </c>
      <c r="U38" s="434">
        <f t="shared" si="28"/>
        <v>0</v>
      </c>
      <c r="V38" s="844">
        <f t="shared" si="29"/>
        <v>0</v>
      </c>
      <c r="W38" s="844">
        <f t="shared" si="30"/>
        <v>0</v>
      </c>
      <c r="X38" s="844">
        <f t="shared" si="31"/>
        <v>0</v>
      </c>
      <c r="Y38" s="844">
        <f t="shared" si="32"/>
        <v>0</v>
      </c>
      <c r="Z38" s="844">
        <f t="shared" si="33"/>
        <v>0</v>
      </c>
      <c r="AA38" s="844">
        <f t="shared" si="34"/>
        <v>0</v>
      </c>
      <c r="AB38" s="844">
        <f t="shared" si="35"/>
        <v>0</v>
      </c>
      <c r="AC38" s="844">
        <f t="shared" si="36"/>
        <v>0</v>
      </c>
      <c r="AD38" s="844">
        <f t="shared" si="37"/>
        <v>0</v>
      </c>
      <c r="AE38" s="844">
        <f t="shared" si="38"/>
        <v>0</v>
      </c>
      <c r="AF38" s="434">
        <f t="shared" si="39"/>
        <v>0</v>
      </c>
      <c r="AG38" s="434">
        <f t="shared" si="40"/>
        <v>0</v>
      </c>
      <c r="AH38" s="434">
        <f t="shared" si="41"/>
        <v>0</v>
      </c>
      <c r="AI38" s="434">
        <f t="shared" si="42"/>
        <v>0</v>
      </c>
      <c r="AJ38" s="606"/>
      <c r="AK38" s="753"/>
      <c r="AL38" s="847"/>
      <c r="AM38" s="55">
        <f t="shared" si="10"/>
        <v>0</v>
      </c>
      <c r="AN38" s="56"/>
      <c r="AO38" s="57"/>
      <c r="AP38" s="58" t="e">
        <f t="shared" si="6"/>
        <v>#DIV/0!</v>
      </c>
      <c r="AQ38" s="652">
        <f t="shared" si="11"/>
        <v>0</v>
      </c>
    </row>
    <row r="39" spans="2:43" ht="26.25" customHeight="1" x14ac:dyDescent="0.2">
      <c r="B39" s="151" t="s">
        <v>51</v>
      </c>
      <c r="C39" s="340">
        <f t="shared" si="12"/>
        <v>0</v>
      </c>
      <c r="D39" s="340">
        <f t="shared" si="13"/>
        <v>0</v>
      </c>
      <c r="E39" s="434">
        <f t="shared" si="14"/>
        <v>0</v>
      </c>
      <c r="F39" s="434">
        <f t="shared" si="15"/>
        <v>0</v>
      </c>
      <c r="G39" s="340">
        <f t="shared" si="16"/>
        <v>0</v>
      </c>
      <c r="H39" s="340">
        <f t="shared" si="16"/>
        <v>0</v>
      </c>
      <c r="I39" s="340">
        <f t="shared" si="17"/>
        <v>0</v>
      </c>
      <c r="J39" s="340">
        <f t="shared" si="18"/>
        <v>0</v>
      </c>
      <c r="K39" s="434">
        <f t="shared" si="19"/>
        <v>0</v>
      </c>
      <c r="L39" s="434">
        <f t="shared" si="20"/>
        <v>0</v>
      </c>
      <c r="M39" s="434">
        <f t="shared" si="21"/>
        <v>0</v>
      </c>
      <c r="N39" s="434">
        <f t="shared" si="22"/>
        <v>0</v>
      </c>
      <c r="O39" s="434">
        <f t="shared" si="22"/>
        <v>0</v>
      </c>
      <c r="P39" s="340">
        <f t="shared" si="23"/>
        <v>0</v>
      </c>
      <c r="Q39" s="340">
        <f t="shared" si="24"/>
        <v>0</v>
      </c>
      <c r="R39" s="434">
        <f t="shared" si="25"/>
        <v>0</v>
      </c>
      <c r="S39" s="434">
        <f t="shared" si="26"/>
        <v>0</v>
      </c>
      <c r="T39" s="986">
        <f t="shared" si="27"/>
        <v>0</v>
      </c>
      <c r="U39" s="434">
        <f t="shared" si="28"/>
        <v>0</v>
      </c>
      <c r="V39" s="844">
        <f t="shared" si="29"/>
        <v>0</v>
      </c>
      <c r="W39" s="844">
        <f t="shared" si="30"/>
        <v>0</v>
      </c>
      <c r="X39" s="844">
        <f t="shared" si="31"/>
        <v>0</v>
      </c>
      <c r="Y39" s="844">
        <f t="shared" si="32"/>
        <v>0</v>
      </c>
      <c r="Z39" s="844">
        <f t="shared" si="33"/>
        <v>0</v>
      </c>
      <c r="AA39" s="844">
        <f t="shared" si="34"/>
        <v>0</v>
      </c>
      <c r="AB39" s="844">
        <f t="shared" si="35"/>
        <v>0</v>
      </c>
      <c r="AC39" s="844">
        <f t="shared" si="36"/>
        <v>0</v>
      </c>
      <c r="AD39" s="844">
        <f t="shared" si="37"/>
        <v>0</v>
      </c>
      <c r="AE39" s="844">
        <f t="shared" si="38"/>
        <v>0</v>
      </c>
      <c r="AF39" s="434">
        <f t="shared" si="39"/>
        <v>0</v>
      </c>
      <c r="AG39" s="434">
        <f t="shared" si="40"/>
        <v>0</v>
      </c>
      <c r="AH39" s="434">
        <f t="shared" si="41"/>
        <v>0</v>
      </c>
      <c r="AI39" s="434">
        <f t="shared" si="42"/>
        <v>0</v>
      </c>
      <c r="AJ39" s="606"/>
      <c r="AK39" s="753"/>
      <c r="AL39" s="847"/>
      <c r="AM39" s="55">
        <f>SUM(C39:S39)</f>
        <v>0</v>
      </c>
      <c r="AN39" s="56"/>
      <c r="AO39" s="57"/>
      <c r="AP39" s="58" t="e">
        <f t="shared" si="6"/>
        <v>#DIV/0!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 t="shared" si="12"/>
        <v>0</v>
      </c>
      <c r="D40" s="340">
        <f t="shared" si="13"/>
        <v>0</v>
      </c>
      <c r="E40" s="434">
        <f t="shared" si="14"/>
        <v>0</v>
      </c>
      <c r="F40" s="434">
        <f t="shared" si="15"/>
        <v>0</v>
      </c>
      <c r="G40" s="340">
        <f t="shared" si="16"/>
        <v>0</v>
      </c>
      <c r="H40" s="340">
        <f t="shared" si="16"/>
        <v>0</v>
      </c>
      <c r="I40" s="340">
        <f t="shared" si="17"/>
        <v>0</v>
      </c>
      <c r="J40" s="340">
        <f t="shared" si="18"/>
        <v>0</v>
      </c>
      <c r="K40" s="434">
        <f t="shared" si="19"/>
        <v>0</v>
      </c>
      <c r="L40" s="434">
        <f t="shared" si="20"/>
        <v>0</v>
      </c>
      <c r="M40" s="434">
        <f t="shared" si="21"/>
        <v>0</v>
      </c>
      <c r="N40" s="434">
        <f t="shared" si="22"/>
        <v>0</v>
      </c>
      <c r="O40" s="434">
        <f t="shared" si="22"/>
        <v>0</v>
      </c>
      <c r="P40" s="340">
        <f t="shared" si="23"/>
        <v>0</v>
      </c>
      <c r="Q40" s="340">
        <f t="shared" si="24"/>
        <v>0</v>
      </c>
      <c r="R40" s="434">
        <f t="shared" si="25"/>
        <v>0</v>
      </c>
      <c r="S40" s="434">
        <f t="shared" si="26"/>
        <v>0</v>
      </c>
      <c r="T40" s="986">
        <f t="shared" si="27"/>
        <v>0</v>
      </c>
      <c r="U40" s="434">
        <f t="shared" si="28"/>
        <v>0</v>
      </c>
      <c r="V40" s="844">
        <f t="shared" si="29"/>
        <v>0</v>
      </c>
      <c r="W40" s="844">
        <f t="shared" si="30"/>
        <v>0</v>
      </c>
      <c r="X40" s="844">
        <f t="shared" si="31"/>
        <v>0</v>
      </c>
      <c r="Y40" s="844">
        <f t="shared" si="32"/>
        <v>0</v>
      </c>
      <c r="Z40" s="844">
        <f t="shared" si="33"/>
        <v>0</v>
      </c>
      <c r="AA40" s="844">
        <f t="shared" si="34"/>
        <v>0</v>
      </c>
      <c r="AB40" s="844">
        <f t="shared" si="35"/>
        <v>0</v>
      </c>
      <c r="AC40" s="844">
        <f t="shared" si="36"/>
        <v>0</v>
      </c>
      <c r="AD40" s="844">
        <f t="shared" si="37"/>
        <v>0</v>
      </c>
      <c r="AE40" s="844">
        <f t="shared" si="38"/>
        <v>0</v>
      </c>
      <c r="AF40" s="434">
        <f t="shared" si="39"/>
        <v>0</v>
      </c>
      <c r="AG40" s="434">
        <f t="shared" si="40"/>
        <v>0</v>
      </c>
      <c r="AH40" s="434">
        <f t="shared" si="41"/>
        <v>0</v>
      </c>
      <c r="AI40" s="434">
        <f t="shared" si="42"/>
        <v>0</v>
      </c>
      <c r="AJ40" s="606"/>
      <c r="AK40" s="753"/>
      <c r="AL40" s="847"/>
      <c r="AM40" s="55">
        <f>SUM(C40:S40)</f>
        <v>0</v>
      </c>
      <c r="AN40" s="112"/>
      <c r="AO40" s="113"/>
      <c r="AP40" s="65" t="e">
        <f t="shared" si="6"/>
        <v>#DIV/0!</v>
      </c>
      <c r="AQ40" s="654">
        <f t="shared" si="11"/>
        <v>0</v>
      </c>
    </row>
    <row r="41" spans="2:43" ht="26.25" customHeight="1" thickBot="1" x14ac:dyDescent="0.25">
      <c r="B41" s="265" t="s">
        <v>53</v>
      </c>
      <c r="C41" s="903">
        <f t="shared" ref="C41:AL41" si="43">SUM(C29:C40)</f>
        <v>0</v>
      </c>
      <c r="D41" s="446"/>
      <c r="E41" s="115">
        <f t="shared" si="43"/>
        <v>0</v>
      </c>
      <c r="F41" s="115">
        <f t="shared" si="43"/>
        <v>0</v>
      </c>
      <c r="G41" s="435">
        <f t="shared" si="43"/>
        <v>0</v>
      </c>
      <c r="H41" s="191">
        <f t="shared" si="43"/>
        <v>0</v>
      </c>
      <c r="I41" s="191">
        <f t="shared" si="43"/>
        <v>0</v>
      </c>
      <c r="J41" s="195">
        <f t="shared" si="43"/>
        <v>0</v>
      </c>
      <c r="K41" s="115">
        <f t="shared" si="43"/>
        <v>0</v>
      </c>
      <c r="L41" s="115">
        <f t="shared" si="43"/>
        <v>0</v>
      </c>
      <c r="M41" s="115">
        <f t="shared" si="43"/>
        <v>0</v>
      </c>
      <c r="N41" s="115">
        <f t="shared" si="43"/>
        <v>0</v>
      </c>
      <c r="O41" s="115">
        <f t="shared" si="43"/>
        <v>0</v>
      </c>
      <c r="P41" s="191">
        <f t="shared" si="43"/>
        <v>0</v>
      </c>
      <c r="Q41" s="191">
        <f t="shared" si="43"/>
        <v>0</v>
      </c>
      <c r="R41" s="115">
        <f t="shared" si="43"/>
        <v>0</v>
      </c>
      <c r="S41" s="118">
        <f t="shared" si="43"/>
        <v>0</v>
      </c>
      <c r="T41" s="843">
        <f>SUM(T29:T40)</f>
        <v>0</v>
      </c>
      <c r="U41" s="841">
        <f t="shared" si="43"/>
        <v>0</v>
      </c>
      <c r="V41" s="706">
        <f t="shared" si="43"/>
        <v>0</v>
      </c>
      <c r="W41" s="119">
        <f t="shared" si="43"/>
        <v>0</v>
      </c>
      <c r="X41" s="119">
        <f t="shared" si="43"/>
        <v>0</v>
      </c>
      <c r="Y41" s="119">
        <f t="shared" si="43"/>
        <v>0</v>
      </c>
      <c r="Z41" s="119">
        <f t="shared" si="43"/>
        <v>0</v>
      </c>
      <c r="AA41" s="119">
        <f t="shared" si="43"/>
        <v>0</v>
      </c>
      <c r="AB41" s="119">
        <f t="shared" si="43"/>
        <v>0</v>
      </c>
      <c r="AC41" s="119">
        <f t="shared" si="43"/>
        <v>0</v>
      </c>
      <c r="AD41" s="119">
        <f t="shared" si="43"/>
        <v>0</v>
      </c>
      <c r="AE41" s="121">
        <f t="shared" si="43"/>
        <v>0</v>
      </c>
      <c r="AF41" s="183">
        <f t="shared" si="43"/>
        <v>0</v>
      </c>
      <c r="AG41" s="120">
        <f t="shared" si="43"/>
        <v>0</v>
      </c>
      <c r="AH41" s="120">
        <f>SUM(AH29:AH40)</f>
        <v>0</v>
      </c>
      <c r="AI41" s="183">
        <f t="shared" si="43"/>
        <v>0</v>
      </c>
      <c r="AJ41" s="655">
        <f t="shared" si="43"/>
        <v>0</v>
      </c>
      <c r="AK41" s="119">
        <f t="shared" si="43"/>
        <v>0</v>
      </c>
      <c r="AL41" s="848">
        <f t="shared" si="43"/>
        <v>0</v>
      </c>
      <c r="AM41" s="67">
        <f>SUM(C41:S41)</f>
        <v>0</v>
      </c>
      <c r="AN41" s="122">
        <f>SUM(AN29:AN40)</f>
        <v>0</v>
      </c>
      <c r="AO41" s="123">
        <f>SUM(AO29:AO40)</f>
        <v>0</v>
      </c>
      <c r="AP41" s="68" t="e">
        <f t="shared" si="6"/>
        <v>#DIV/0!</v>
      </c>
      <c r="AQ41" s="124">
        <f t="shared" si="11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291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2023 -USSEGLIO.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93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576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7.75" customHeight="1" thickBot="1" x14ac:dyDescent="0.3">
      <c r="B50" s="216" t="s">
        <v>41</v>
      </c>
      <c r="C50" s="263"/>
      <c r="D50" s="459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44">(AM50*100)/(AM50+AQ50)</f>
        <v>#DIV/0!</v>
      </c>
      <c r="AQ50" s="225"/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45">SUM(AF51:AI51)</f>
        <v>0</v>
      </c>
      <c r="S51" s="220"/>
      <c r="T51" s="315">
        <f t="shared" ref="T51:T61" si="46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2" si="47">SUM(C51:U51)</f>
        <v>0</v>
      </c>
      <c r="AN51" s="56"/>
      <c r="AO51" s="57"/>
      <c r="AP51" s="58" t="e">
        <f t="shared" si="44"/>
        <v>#DIV/0!</v>
      </c>
      <c r="AQ51" s="59">
        <f t="shared" ref="AQ51:AQ57" si="48">AN51+AO51</f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45"/>
        <v>0</v>
      </c>
      <c r="S52" s="220"/>
      <c r="T52" s="315">
        <f t="shared" si="46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47"/>
        <v>0</v>
      </c>
      <c r="AN52" s="56"/>
      <c r="AO52" s="57"/>
      <c r="AP52" s="58" t="e">
        <f t="shared" si="44"/>
        <v>#DIV/0!</v>
      </c>
      <c r="AQ52" s="59">
        <f t="shared" si="48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45"/>
        <v>0</v>
      </c>
      <c r="S53" s="220"/>
      <c r="T53" s="315">
        <f t="shared" si="46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47"/>
        <v>0</v>
      </c>
      <c r="AN53" s="56"/>
      <c r="AO53" s="57"/>
      <c r="AP53" s="58" t="e">
        <f t="shared" si="44"/>
        <v>#DIV/0!</v>
      </c>
      <c r="AQ53" s="59">
        <f t="shared" si="48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45"/>
        <v>0</v>
      </c>
      <c r="S54" s="220"/>
      <c r="T54" s="315">
        <f t="shared" si="46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47"/>
        <v>0</v>
      </c>
      <c r="AN54" s="56"/>
      <c r="AO54" s="57"/>
      <c r="AP54" s="58" t="e">
        <f t="shared" si="44"/>
        <v>#DIV/0!</v>
      </c>
      <c r="AQ54" s="59">
        <f t="shared" si="48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45"/>
        <v>0</v>
      </c>
      <c r="S55" s="220"/>
      <c r="T55" s="315">
        <f t="shared" si="46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47"/>
        <v>0</v>
      </c>
      <c r="AN55" s="61"/>
      <c r="AO55" s="62"/>
      <c r="AP55" s="63" t="e">
        <f t="shared" si="44"/>
        <v>#DIV/0!</v>
      </c>
      <c r="AQ55" s="64">
        <f t="shared" si="48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45"/>
        <v>0</v>
      </c>
      <c r="S56" s="220"/>
      <c r="T56" s="315">
        <f t="shared" si="46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47"/>
        <v>0</v>
      </c>
      <c r="AN56" s="56"/>
      <c r="AO56" s="57"/>
      <c r="AP56" s="58" t="e">
        <f t="shared" si="44"/>
        <v>#DIV/0!</v>
      </c>
      <c r="AQ56" s="59">
        <f t="shared" si="48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45"/>
        <v>0</v>
      </c>
      <c r="S57" s="220"/>
      <c r="T57" s="315">
        <f t="shared" si="46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47"/>
        <v>0</v>
      </c>
      <c r="AN57" s="56"/>
      <c r="AO57" s="57"/>
      <c r="AP57" s="58" t="e">
        <f t="shared" ref="AP57:AP62" si="49">(AM57*100)/(AM57+AQ57)</f>
        <v>#DIV/0!</v>
      </c>
      <c r="AQ57" s="59">
        <f t="shared" si="48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45"/>
        <v>0</v>
      </c>
      <c r="S58" s="220"/>
      <c r="T58" s="315">
        <f t="shared" si="46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47"/>
        <v>0</v>
      </c>
      <c r="AN58" s="56"/>
      <c r="AO58" s="57"/>
      <c r="AP58" s="58" t="e">
        <f t="shared" si="49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45"/>
        <v>0</v>
      </c>
      <c r="S59" s="220"/>
      <c r="T59" s="315">
        <f t="shared" si="46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47"/>
        <v>0</v>
      </c>
      <c r="AN59" s="56"/>
      <c r="AO59" s="57"/>
      <c r="AP59" s="58" t="e">
        <f t="shared" si="49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45"/>
        <v>0</v>
      </c>
      <c r="S60" s="220"/>
      <c r="T60" s="315">
        <f t="shared" si="46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47"/>
        <v>0</v>
      </c>
      <c r="AN60" s="56"/>
      <c r="AO60" s="57"/>
      <c r="AP60" s="58" t="e">
        <f t="shared" si="49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1919</v>
      </c>
      <c r="L61" s="307"/>
      <c r="M61" s="309"/>
      <c r="N61" s="307"/>
      <c r="O61" s="307"/>
      <c r="P61" s="330"/>
      <c r="Q61" s="330"/>
      <c r="R61" s="304">
        <f t="shared" si="45"/>
        <v>0</v>
      </c>
      <c r="S61" s="310"/>
      <c r="T61" s="315">
        <f t="shared" si="46"/>
        <v>199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199</v>
      </c>
      <c r="AE61" s="311">
        <v>0</v>
      </c>
      <c r="AF61" s="504"/>
      <c r="AG61" s="504"/>
      <c r="AH61" s="504"/>
      <c r="AI61" s="504"/>
      <c r="AJ61" s="312"/>
      <c r="AK61" s="313"/>
      <c r="AL61" s="314"/>
      <c r="AM61" s="221">
        <f t="shared" si="47"/>
        <v>2118</v>
      </c>
      <c r="AN61" s="112"/>
      <c r="AO61" s="113"/>
      <c r="AP61" s="65">
        <f t="shared" si="49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50">SUM(C50:C61)</f>
        <v>0</v>
      </c>
      <c r="D62" s="427"/>
      <c r="E62" s="115">
        <f t="shared" si="50"/>
        <v>0</v>
      </c>
      <c r="F62" s="191">
        <f t="shared" si="50"/>
        <v>0</v>
      </c>
      <c r="G62" s="115">
        <f t="shared" si="50"/>
        <v>0</v>
      </c>
      <c r="H62" s="191">
        <f t="shared" si="50"/>
        <v>0</v>
      </c>
      <c r="I62" s="191">
        <f t="shared" si="50"/>
        <v>0</v>
      </c>
      <c r="J62" s="191">
        <f t="shared" si="50"/>
        <v>0</v>
      </c>
      <c r="K62" s="115">
        <f t="shared" si="50"/>
        <v>1919</v>
      </c>
      <c r="L62" s="115">
        <f t="shared" si="50"/>
        <v>0</v>
      </c>
      <c r="M62" s="115">
        <f t="shared" si="50"/>
        <v>0</v>
      </c>
      <c r="N62" s="115">
        <f t="shared" si="50"/>
        <v>0</v>
      </c>
      <c r="O62" s="115">
        <f t="shared" si="50"/>
        <v>0</v>
      </c>
      <c r="P62" s="191">
        <f t="shared" si="50"/>
        <v>0</v>
      </c>
      <c r="Q62" s="191">
        <f t="shared" si="50"/>
        <v>0</v>
      </c>
      <c r="R62" s="115">
        <f>SUM(R50:R61)</f>
        <v>0</v>
      </c>
      <c r="S62" s="116">
        <f>SUM(S50:S61)</f>
        <v>0</v>
      </c>
      <c r="T62" s="117">
        <f>SUM(T50:T61)</f>
        <v>199</v>
      </c>
      <c r="U62" s="118">
        <f t="shared" ref="U62:AL62" si="51">SUM(U50:U61)</f>
        <v>0</v>
      </c>
      <c r="V62" s="186">
        <f t="shared" si="51"/>
        <v>0</v>
      </c>
      <c r="W62" s="119">
        <f t="shared" si="51"/>
        <v>0</v>
      </c>
      <c r="X62" s="119">
        <f t="shared" si="51"/>
        <v>0</v>
      </c>
      <c r="Y62" s="119">
        <f t="shared" si="51"/>
        <v>0</v>
      </c>
      <c r="Z62" s="119">
        <f t="shared" si="51"/>
        <v>0</v>
      </c>
      <c r="AA62" s="119">
        <f t="shared" si="51"/>
        <v>0</v>
      </c>
      <c r="AB62" s="119">
        <f t="shared" si="51"/>
        <v>0</v>
      </c>
      <c r="AC62" s="119">
        <f t="shared" si="51"/>
        <v>0</v>
      </c>
      <c r="AD62" s="119">
        <f t="shared" si="51"/>
        <v>199</v>
      </c>
      <c r="AE62" s="184">
        <f t="shared" si="51"/>
        <v>0</v>
      </c>
      <c r="AF62" s="183">
        <f t="shared" si="51"/>
        <v>0</v>
      </c>
      <c r="AG62" s="183">
        <f t="shared" si="51"/>
        <v>0</v>
      </c>
      <c r="AH62" s="183">
        <f t="shared" si="51"/>
        <v>0</v>
      </c>
      <c r="AI62" s="183">
        <f t="shared" si="51"/>
        <v>0</v>
      </c>
      <c r="AJ62" s="183">
        <f t="shared" si="51"/>
        <v>0</v>
      </c>
      <c r="AK62" s="120">
        <f t="shared" si="51"/>
        <v>0</v>
      </c>
      <c r="AL62" s="121">
        <f t="shared" si="51"/>
        <v>0</v>
      </c>
      <c r="AM62" s="221">
        <f t="shared" si="47"/>
        <v>2118</v>
      </c>
      <c r="AN62" s="122">
        <f>SUM(AN50:AN61)</f>
        <v>0</v>
      </c>
      <c r="AO62" s="123">
        <f>SUM(AO50:AO61)</f>
        <v>0</v>
      </c>
      <c r="AP62" s="68">
        <f t="shared" si="49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2023 -USSEGLIO.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93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2.5" customHeight="1" x14ac:dyDescent="0.2">
      <c r="B72" s="150" t="s">
        <v>41</v>
      </c>
      <c r="C72" s="261">
        <f t="shared" ref="C72:D83" si="52">C29+C8+C50</f>
        <v>40</v>
      </c>
      <c r="D72" s="261">
        <f t="shared" si="52"/>
        <v>0</v>
      </c>
      <c r="E72" s="79">
        <f t="shared" ref="E72:Q72" si="53">E29+E8+E50</f>
        <v>0</v>
      </c>
      <c r="F72" s="524">
        <f t="shared" si="53"/>
        <v>2040</v>
      </c>
      <c r="G72" s="524">
        <f t="shared" si="53"/>
        <v>0</v>
      </c>
      <c r="H72" s="524">
        <f t="shared" si="53"/>
        <v>2260</v>
      </c>
      <c r="I72" s="524">
        <f t="shared" si="53"/>
        <v>0</v>
      </c>
      <c r="J72" s="524">
        <f t="shared" si="53"/>
        <v>0</v>
      </c>
      <c r="K72" s="524">
        <f t="shared" si="53"/>
        <v>0</v>
      </c>
      <c r="L72" s="524">
        <f t="shared" si="53"/>
        <v>0</v>
      </c>
      <c r="M72" s="524">
        <f t="shared" si="53"/>
        <v>0</v>
      </c>
      <c r="N72" s="524">
        <f t="shared" si="53"/>
        <v>90</v>
      </c>
      <c r="O72" s="524">
        <f t="shared" si="53"/>
        <v>0</v>
      </c>
      <c r="P72" s="524">
        <f t="shared" si="53"/>
        <v>1660</v>
      </c>
      <c r="Q72" s="524">
        <f t="shared" si="53"/>
        <v>0</v>
      </c>
      <c r="R72" s="524">
        <f>SUM(AF72:AI72)</f>
        <v>0</v>
      </c>
      <c r="S72" s="665">
        <f t="shared" ref="S72:S83" si="54">S29+S8+S50</f>
        <v>0</v>
      </c>
      <c r="T72" s="867">
        <f>SUM(V72:AE72)</f>
        <v>0</v>
      </c>
      <c r="U72" s="864">
        <f t="shared" ref="U72:AD72" si="55">U29+U8+U50</f>
        <v>0</v>
      </c>
      <c r="V72" s="860">
        <f t="shared" si="55"/>
        <v>0</v>
      </c>
      <c r="W72" s="666">
        <f t="shared" si="55"/>
        <v>0</v>
      </c>
      <c r="X72" s="666">
        <f t="shared" si="55"/>
        <v>0</v>
      </c>
      <c r="Y72" s="666">
        <f t="shared" si="55"/>
        <v>0</v>
      </c>
      <c r="Z72" s="666">
        <f t="shared" si="55"/>
        <v>0</v>
      </c>
      <c r="AA72" s="666">
        <f t="shared" si="55"/>
        <v>0</v>
      </c>
      <c r="AB72" s="666">
        <f t="shared" si="55"/>
        <v>0</v>
      </c>
      <c r="AC72" s="666">
        <f t="shared" si="55"/>
        <v>0</v>
      </c>
      <c r="AD72" s="666">
        <f t="shared" si="55"/>
        <v>0</v>
      </c>
      <c r="AE72" s="861">
        <f>AE29+AE8+AE50</f>
        <v>0</v>
      </c>
      <c r="AF72" s="987">
        <f>AF29+AF8+AF50</f>
        <v>0</v>
      </c>
      <c r="AG72" s="987">
        <f>AG29+AG8+AG50</f>
        <v>0</v>
      </c>
      <c r="AH72" s="987">
        <f>AH29+AH8+AH50</f>
        <v>0</v>
      </c>
      <c r="AI72" s="987">
        <f>AI29+AI8+AI50</f>
        <v>0</v>
      </c>
      <c r="AJ72" s="667">
        <f t="shared" ref="AJ72:AL83" si="56">AJ29+AJ8+AJ50</f>
        <v>0</v>
      </c>
      <c r="AK72" s="851">
        <f t="shared" si="56"/>
        <v>0</v>
      </c>
      <c r="AL72" s="853">
        <f t="shared" si="56"/>
        <v>0</v>
      </c>
      <c r="AM72" s="100">
        <f>SUM(C72:S72)+T72+U72+AJ72+AK72+AL72</f>
        <v>6090</v>
      </c>
      <c r="AN72" s="668">
        <f t="shared" ref="AN72:AO83" si="57">AN8</f>
        <v>7980</v>
      </c>
      <c r="AO72" s="669">
        <f t="shared" si="57"/>
        <v>0</v>
      </c>
      <c r="AP72" s="690">
        <f t="shared" ref="AP72:AP84" si="58">(AM72*100)/(AM72+AQ72)</f>
        <v>43.28358208955224</v>
      </c>
      <c r="AQ72" s="691">
        <f t="shared" ref="AQ72:AQ84" si="59">AN72+AO72</f>
        <v>7980</v>
      </c>
    </row>
    <row r="73" spans="2:43" ht="26.25" customHeight="1" x14ac:dyDescent="0.2">
      <c r="B73" s="151" t="s">
        <v>42</v>
      </c>
      <c r="C73" s="17">
        <f>C30+C9+C51</f>
        <v>0</v>
      </c>
      <c r="D73" s="17">
        <f t="shared" si="52"/>
        <v>0</v>
      </c>
      <c r="E73" s="18">
        <f t="shared" ref="E73:Q73" si="60">E30+E9+E51</f>
        <v>0</v>
      </c>
      <c r="F73" s="18">
        <f t="shared" si="60"/>
        <v>760</v>
      </c>
      <c r="G73" s="18">
        <f t="shared" si="60"/>
        <v>0</v>
      </c>
      <c r="H73" s="18">
        <f t="shared" si="60"/>
        <v>2000</v>
      </c>
      <c r="I73" s="18">
        <f t="shared" si="60"/>
        <v>0</v>
      </c>
      <c r="J73" s="18">
        <f t="shared" si="60"/>
        <v>0</v>
      </c>
      <c r="K73" s="18">
        <f t="shared" si="60"/>
        <v>0</v>
      </c>
      <c r="L73" s="18">
        <f t="shared" si="60"/>
        <v>0</v>
      </c>
      <c r="M73" s="18">
        <f t="shared" si="60"/>
        <v>0</v>
      </c>
      <c r="N73" s="18">
        <f t="shared" si="60"/>
        <v>0</v>
      </c>
      <c r="O73" s="18">
        <f t="shared" si="60"/>
        <v>0</v>
      </c>
      <c r="P73" s="18">
        <f t="shared" si="60"/>
        <v>480</v>
      </c>
      <c r="Q73" s="18">
        <f t="shared" si="60"/>
        <v>0</v>
      </c>
      <c r="R73" s="18">
        <f t="shared" ref="R73:R83" si="61">SUM(AF73:AI73)</f>
        <v>0</v>
      </c>
      <c r="S73" s="20">
        <f t="shared" si="54"/>
        <v>0</v>
      </c>
      <c r="T73" s="768">
        <f t="shared" ref="T73:T83" si="62">SUM(V73:AE73)</f>
        <v>0</v>
      </c>
      <c r="U73" s="865">
        <f t="shared" ref="U73:AE73" si="63">U30+U9+U51</f>
        <v>0</v>
      </c>
      <c r="V73" s="775">
        <f t="shared" si="63"/>
        <v>0</v>
      </c>
      <c r="W73" s="76">
        <f t="shared" si="63"/>
        <v>0</v>
      </c>
      <c r="X73" s="76">
        <f t="shared" si="63"/>
        <v>0</v>
      </c>
      <c r="Y73" s="76">
        <f t="shared" si="63"/>
        <v>0</v>
      </c>
      <c r="Z73" s="76">
        <f t="shared" si="63"/>
        <v>0</v>
      </c>
      <c r="AA73" s="76">
        <f t="shared" si="63"/>
        <v>0</v>
      </c>
      <c r="AB73" s="76">
        <f t="shared" si="63"/>
        <v>0</v>
      </c>
      <c r="AC73" s="76">
        <f t="shared" si="63"/>
        <v>0</v>
      </c>
      <c r="AD73" s="76">
        <f t="shared" si="63"/>
        <v>0</v>
      </c>
      <c r="AE73" s="765">
        <f t="shared" si="63"/>
        <v>0</v>
      </c>
      <c r="AF73" s="522">
        <f t="shared" ref="AF73:AI83" si="64">AF30+AF9+AF51</f>
        <v>0</v>
      </c>
      <c r="AG73" s="522">
        <f t="shared" si="64"/>
        <v>0</v>
      </c>
      <c r="AH73" s="522">
        <f t="shared" si="64"/>
        <v>0</v>
      </c>
      <c r="AI73" s="522">
        <f t="shared" si="64"/>
        <v>0</v>
      </c>
      <c r="AJ73" s="529">
        <f t="shared" si="56"/>
        <v>0</v>
      </c>
      <c r="AK73" s="793">
        <f t="shared" si="56"/>
        <v>0</v>
      </c>
      <c r="AL73" s="525">
        <f t="shared" si="56"/>
        <v>0</v>
      </c>
      <c r="AM73" s="22">
        <f t="shared" ref="AM73:AM83" si="65">SUM(C73:S73)+T73+U73+AJ73+AK73+AL73</f>
        <v>3240</v>
      </c>
      <c r="AN73" s="102">
        <f t="shared" si="57"/>
        <v>5670</v>
      </c>
      <c r="AO73" s="24">
        <f t="shared" si="57"/>
        <v>0</v>
      </c>
      <c r="AP73" s="455">
        <f t="shared" si="58"/>
        <v>36.363636363636367</v>
      </c>
      <c r="AQ73" s="301">
        <f t="shared" si="59"/>
        <v>5670</v>
      </c>
    </row>
    <row r="74" spans="2:43" ht="26.25" customHeight="1" x14ac:dyDescent="0.2">
      <c r="B74" s="152" t="s">
        <v>43</v>
      </c>
      <c r="C74" s="17">
        <f>C31+C10+C52</f>
        <v>0</v>
      </c>
      <c r="D74" s="17">
        <f t="shared" si="52"/>
        <v>0</v>
      </c>
      <c r="E74" s="18">
        <f t="shared" ref="E74:Q74" si="66">E31+E10+E52</f>
        <v>0</v>
      </c>
      <c r="F74" s="18">
        <f t="shared" si="66"/>
        <v>1160</v>
      </c>
      <c r="G74" s="18">
        <f t="shared" si="66"/>
        <v>0</v>
      </c>
      <c r="H74" s="18">
        <f t="shared" si="66"/>
        <v>1430</v>
      </c>
      <c r="I74" s="18">
        <f t="shared" si="66"/>
        <v>0</v>
      </c>
      <c r="J74" s="18">
        <f t="shared" si="66"/>
        <v>0</v>
      </c>
      <c r="K74" s="18">
        <f t="shared" si="66"/>
        <v>0</v>
      </c>
      <c r="L74" s="18">
        <f t="shared" si="66"/>
        <v>0</v>
      </c>
      <c r="M74" s="18">
        <f t="shared" si="66"/>
        <v>0</v>
      </c>
      <c r="N74" s="18">
        <f t="shared" si="66"/>
        <v>80</v>
      </c>
      <c r="O74" s="18">
        <f t="shared" si="66"/>
        <v>0</v>
      </c>
      <c r="P74" s="18">
        <f t="shared" si="66"/>
        <v>500</v>
      </c>
      <c r="Q74" s="18">
        <f t="shared" si="66"/>
        <v>0</v>
      </c>
      <c r="R74" s="18">
        <f t="shared" si="61"/>
        <v>0</v>
      </c>
      <c r="S74" s="20">
        <f t="shared" si="54"/>
        <v>0</v>
      </c>
      <c r="T74" s="768">
        <f t="shared" si="62"/>
        <v>0</v>
      </c>
      <c r="U74" s="865">
        <f t="shared" ref="U74:AE74" si="67">U31+U10+U52</f>
        <v>0</v>
      </c>
      <c r="V74" s="775">
        <f t="shared" si="67"/>
        <v>0</v>
      </c>
      <c r="W74" s="76">
        <f t="shared" si="67"/>
        <v>0</v>
      </c>
      <c r="X74" s="76">
        <f t="shared" si="67"/>
        <v>0</v>
      </c>
      <c r="Y74" s="76">
        <f t="shared" si="67"/>
        <v>0</v>
      </c>
      <c r="Z74" s="76">
        <f t="shared" si="67"/>
        <v>0</v>
      </c>
      <c r="AA74" s="76">
        <f t="shared" si="67"/>
        <v>0</v>
      </c>
      <c r="AB74" s="76">
        <f t="shared" si="67"/>
        <v>0</v>
      </c>
      <c r="AC74" s="76">
        <f t="shared" si="67"/>
        <v>0</v>
      </c>
      <c r="AD74" s="76">
        <f t="shared" si="67"/>
        <v>0</v>
      </c>
      <c r="AE74" s="765">
        <f t="shared" si="67"/>
        <v>0</v>
      </c>
      <c r="AF74" s="522">
        <f t="shared" si="64"/>
        <v>0</v>
      </c>
      <c r="AG74" s="522">
        <f t="shared" si="64"/>
        <v>0</v>
      </c>
      <c r="AH74" s="522">
        <f t="shared" si="64"/>
        <v>0</v>
      </c>
      <c r="AI74" s="522">
        <f t="shared" si="64"/>
        <v>0</v>
      </c>
      <c r="AJ74" s="529">
        <f t="shared" si="56"/>
        <v>0</v>
      </c>
      <c r="AK74" s="793">
        <f t="shared" si="56"/>
        <v>0</v>
      </c>
      <c r="AL74" s="525">
        <f t="shared" si="56"/>
        <v>0</v>
      </c>
      <c r="AM74" s="22">
        <f t="shared" si="65"/>
        <v>3170</v>
      </c>
      <c r="AN74" s="102">
        <f t="shared" si="57"/>
        <v>4700</v>
      </c>
      <c r="AO74" s="24">
        <f t="shared" si="57"/>
        <v>0</v>
      </c>
      <c r="AP74" s="455">
        <f t="shared" si="58"/>
        <v>40.279542566709019</v>
      </c>
      <c r="AQ74" s="301">
        <f t="shared" si="59"/>
        <v>4700</v>
      </c>
    </row>
    <row r="75" spans="2:43" ht="26.25" customHeight="1" x14ac:dyDescent="0.2">
      <c r="B75" s="152" t="s">
        <v>44</v>
      </c>
      <c r="C75" s="17">
        <f t="shared" si="52"/>
        <v>0</v>
      </c>
      <c r="D75" s="17">
        <f t="shared" si="52"/>
        <v>0</v>
      </c>
      <c r="E75" s="18">
        <f t="shared" ref="E75:Q75" si="68">E32+E11+E53</f>
        <v>0</v>
      </c>
      <c r="F75" s="18">
        <f t="shared" si="68"/>
        <v>1580</v>
      </c>
      <c r="G75" s="18">
        <f t="shared" si="68"/>
        <v>0</v>
      </c>
      <c r="H75" s="18">
        <f t="shared" si="68"/>
        <v>2000</v>
      </c>
      <c r="I75" s="18">
        <f t="shared" si="68"/>
        <v>0</v>
      </c>
      <c r="J75" s="18">
        <f t="shared" si="68"/>
        <v>0</v>
      </c>
      <c r="K75" s="18">
        <f t="shared" si="68"/>
        <v>0</v>
      </c>
      <c r="L75" s="18">
        <f t="shared" si="68"/>
        <v>0</v>
      </c>
      <c r="M75" s="18">
        <f t="shared" si="68"/>
        <v>0</v>
      </c>
      <c r="N75" s="18">
        <f t="shared" si="68"/>
        <v>0</v>
      </c>
      <c r="O75" s="18">
        <f t="shared" si="68"/>
        <v>0</v>
      </c>
      <c r="P75" s="18">
        <f t="shared" si="68"/>
        <v>1940</v>
      </c>
      <c r="Q75" s="18">
        <f t="shared" si="68"/>
        <v>0</v>
      </c>
      <c r="R75" s="18">
        <f t="shared" si="61"/>
        <v>0</v>
      </c>
      <c r="S75" s="20">
        <f t="shared" si="54"/>
        <v>3180</v>
      </c>
      <c r="T75" s="768">
        <f t="shared" si="62"/>
        <v>0</v>
      </c>
      <c r="U75" s="865">
        <f t="shared" ref="U75:AE75" si="69">U32+U11+U53</f>
        <v>0</v>
      </c>
      <c r="V75" s="775">
        <f t="shared" si="69"/>
        <v>0</v>
      </c>
      <c r="W75" s="76">
        <f t="shared" si="69"/>
        <v>0</v>
      </c>
      <c r="X75" s="76">
        <f t="shared" si="69"/>
        <v>0</v>
      </c>
      <c r="Y75" s="76">
        <f t="shared" si="69"/>
        <v>0</v>
      </c>
      <c r="Z75" s="76">
        <f t="shared" si="69"/>
        <v>0</v>
      </c>
      <c r="AA75" s="76">
        <f t="shared" si="69"/>
        <v>0</v>
      </c>
      <c r="AB75" s="76">
        <f t="shared" si="69"/>
        <v>0</v>
      </c>
      <c r="AC75" s="76">
        <f t="shared" si="69"/>
        <v>0</v>
      </c>
      <c r="AD75" s="76">
        <f t="shared" si="69"/>
        <v>0</v>
      </c>
      <c r="AE75" s="765">
        <f t="shared" si="69"/>
        <v>0</v>
      </c>
      <c r="AF75" s="522">
        <f t="shared" si="64"/>
        <v>0</v>
      </c>
      <c r="AG75" s="522">
        <f t="shared" si="64"/>
        <v>0</v>
      </c>
      <c r="AH75" s="522">
        <f t="shared" si="64"/>
        <v>0</v>
      </c>
      <c r="AI75" s="522">
        <f t="shared" si="64"/>
        <v>0</v>
      </c>
      <c r="AJ75" s="529">
        <f t="shared" si="56"/>
        <v>0</v>
      </c>
      <c r="AK75" s="793">
        <f t="shared" si="56"/>
        <v>0</v>
      </c>
      <c r="AL75" s="525">
        <f t="shared" si="56"/>
        <v>0</v>
      </c>
      <c r="AM75" s="22">
        <f t="shared" si="65"/>
        <v>8700</v>
      </c>
      <c r="AN75" s="102">
        <f t="shared" si="57"/>
        <v>8880</v>
      </c>
      <c r="AO75" s="24">
        <f t="shared" si="57"/>
        <v>0</v>
      </c>
      <c r="AP75" s="455">
        <f t="shared" si="58"/>
        <v>49.488054607508531</v>
      </c>
      <c r="AQ75" s="301">
        <f t="shared" si="59"/>
        <v>8880</v>
      </c>
    </row>
    <row r="76" spans="2:43" ht="26.25" customHeight="1" x14ac:dyDescent="0.2">
      <c r="B76" s="153" t="s">
        <v>45</v>
      </c>
      <c r="C76" s="17">
        <f t="shared" si="52"/>
        <v>0</v>
      </c>
      <c r="D76" s="17">
        <f t="shared" si="52"/>
        <v>0</v>
      </c>
      <c r="E76" s="18">
        <f t="shared" ref="E76:Q76" si="70">E33+E12+E54</f>
        <v>0</v>
      </c>
      <c r="F76" s="18">
        <f t="shared" si="70"/>
        <v>1650</v>
      </c>
      <c r="G76" s="18">
        <f t="shared" si="70"/>
        <v>0</v>
      </c>
      <c r="H76" s="18">
        <f t="shared" si="70"/>
        <v>2310</v>
      </c>
      <c r="I76" s="18">
        <f t="shared" si="70"/>
        <v>0</v>
      </c>
      <c r="J76" s="18">
        <f t="shared" si="70"/>
        <v>0</v>
      </c>
      <c r="K76" s="18">
        <f t="shared" si="70"/>
        <v>0</v>
      </c>
      <c r="L76" s="18">
        <f t="shared" si="70"/>
        <v>0</v>
      </c>
      <c r="M76" s="18">
        <f t="shared" si="70"/>
        <v>0</v>
      </c>
      <c r="N76" s="18">
        <f t="shared" si="70"/>
        <v>0</v>
      </c>
      <c r="O76" s="18">
        <f t="shared" si="70"/>
        <v>0</v>
      </c>
      <c r="P76" s="18">
        <f t="shared" si="70"/>
        <v>3050</v>
      </c>
      <c r="Q76" s="18">
        <f t="shared" si="70"/>
        <v>0</v>
      </c>
      <c r="R76" s="18">
        <f t="shared" si="61"/>
        <v>0</v>
      </c>
      <c r="S76" s="20">
        <f t="shared" si="54"/>
        <v>4040</v>
      </c>
      <c r="T76" s="768">
        <f t="shared" si="62"/>
        <v>0</v>
      </c>
      <c r="U76" s="865">
        <f t="shared" ref="U76:AE76" si="71">U33+U12+U54</f>
        <v>0</v>
      </c>
      <c r="V76" s="862">
        <f t="shared" si="71"/>
        <v>0</v>
      </c>
      <c r="W76" s="749">
        <f t="shared" si="71"/>
        <v>0</v>
      </c>
      <c r="X76" s="749">
        <f t="shared" si="71"/>
        <v>0</v>
      </c>
      <c r="Y76" s="749">
        <f t="shared" si="71"/>
        <v>0</v>
      </c>
      <c r="Z76" s="749">
        <f t="shared" si="71"/>
        <v>0</v>
      </c>
      <c r="AA76" s="749">
        <f t="shared" si="71"/>
        <v>0</v>
      </c>
      <c r="AB76" s="749">
        <f t="shared" si="71"/>
        <v>0</v>
      </c>
      <c r="AC76" s="749">
        <f t="shared" si="71"/>
        <v>0</v>
      </c>
      <c r="AD76" s="749">
        <f t="shared" si="71"/>
        <v>0</v>
      </c>
      <c r="AE76" s="863">
        <f t="shared" si="71"/>
        <v>0</v>
      </c>
      <c r="AF76" s="988">
        <f t="shared" si="64"/>
        <v>0</v>
      </c>
      <c r="AG76" s="988">
        <f t="shared" si="64"/>
        <v>0</v>
      </c>
      <c r="AH76" s="988">
        <f t="shared" si="64"/>
        <v>0</v>
      </c>
      <c r="AI76" s="988">
        <f t="shared" si="64"/>
        <v>0</v>
      </c>
      <c r="AJ76" s="752">
        <f t="shared" si="56"/>
        <v>0</v>
      </c>
      <c r="AK76" s="852">
        <f t="shared" si="56"/>
        <v>0</v>
      </c>
      <c r="AL76" s="854">
        <f t="shared" si="56"/>
        <v>0</v>
      </c>
      <c r="AM76" s="22">
        <f t="shared" si="65"/>
        <v>11050</v>
      </c>
      <c r="AN76" s="102">
        <f t="shared" si="57"/>
        <v>5690</v>
      </c>
      <c r="AO76" s="24">
        <f t="shared" si="57"/>
        <v>0</v>
      </c>
      <c r="AP76" s="455">
        <f t="shared" si="58"/>
        <v>66.00955794504182</v>
      </c>
      <c r="AQ76" s="301">
        <f t="shared" si="59"/>
        <v>5690</v>
      </c>
    </row>
    <row r="77" spans="2:43" ht="26.25" customHeight="1" x14ac:dyDescent="0.2">
      <c r="B77" s="151" t="s">
        <v>46</v>
      </c>
      <c r="C77" s="17">
        <f t="shared" si="52"/>
        <v>0</v>
      </c>
      <c r="D77" s="17">
        <f t="shared" si="52"/>
        <v>0</v>
      </c>
      <c r="E77" s="18">
        <f t="shared" ref="E77:Q77" si="72">E34+E13+E55</f>
        <v>0</v>
      </c>
      <c r="F77" s="18">
        <f t="shared" si="72"/>
        <v>970</v>
      </c>
      <c r="G77" s="18">
        <f t="shared" si="72"/>
        <v>0</v>
      </c>
      <c r="H77" s="18">
        <f t="shared" si="72"/>
        <v>1130</v>
      </c>
      <c r="I77" s="18">
        <f t="shared" si="72"/>
        <v>0</v>
      </c>
      <c r="J77" s="18">
        <f t="shared" si="72"/>
        <v>0</v>
      </c>
      <c r="K77" s="18">
        <f t="shared" si="72"/>
        <v>0</v>
      </c>
      <c r="L77" s="18">
        <f t="shared" si="72"/>
        <v>0</v>
      </c>
      <c r="M77" s="18">
        <f t="shared" si="72"/>
        <v>0</v>
      </c>
      <c r="N77" s="18">
        <f t="shared" si="72"/>
        <v>0</v>
      </c>
      <c r="O77" s="18">
        <f t="shared" si="72"/>
        <v>0</v>
      </c>
      <c r="P77" s="18">
        <f t="shared" si="72"/>
        <v>960</v>
      </c>
      <c r="Q77" s="18">
        <f t="shared" si="72"/>
        <v>0</v>
      </c>
      <c r="R77" s="18">
        <f t="shared" si="61"/>
        <v>0</v>
      </c>
      <c r="S77" s="20">
        <f t="shared" si="54"/>
        <v>3120</v>
      </c>
      <c r="T77" s="768">
        <f t="shared" si="62"/>
        <v>0</v>
      </c>
      <c r="U77" s="865">
        <f t="shared" ref="U77:AE77" si="73">U34+U13+U55</f>
        <v>0</v>
      </c>
      <c r="V77" s="775">
        <f t="shared" si="73"/>
        <v>0</v>
      </c>
      <c r="W77" s="76">
        <f t="shared" si="73"/>
        <v>0</v>
      </c>
      <c r="X77" s="76">
        <f t="shared" si="73"/>
        <v>0</v>
      </c>
      <c r="Y77" s="76">
        <f t="shared" si="73"/>
        <v>0</v>
      </c>
      <c r="Z77" s="76">
        <f t="shared" si="73"/>
        <v>0</v>
      </c>
      <c r="AA77" s="76">
        <f t="shared" si="73"/>
        <v>0</v>
      </c>
      <c r="AB77" s="76">
        <f t="shared" si="73"/>
        <v>0</v>
      </c>
      <c r="AC77" s="76">
        <f t="shared" si="73"/>
        <v>0</v>
      </c>
      <c r="AD77" s="76">
        <f t="shared" si="73"/>
        <v>0</v>
      </c>
      <c r="AE77" s="765">
        <f t="shared" si="73"/>
        <v>0</v>
      </c>
      <c r="AF77" s="522">
        <f t="shared" si="64"/>
        <v>0</v>
      </c>
      <c r="AG77" s="522">
        <f t="shared" si="64"/>
        <v>0</v>
      </c>
      <c r="AH77" s="522">
        <f t="shared" si="64"/>
        <v>0</v>
      </c>
      <c r="AI77" s="522">
        <f t="shared" si="64"/>
        <v>0</v>
      </c>
      <c r="AJ77" s="529">
        <f t="shared" si="56"/>
        <v>0</v>
      </c>
      <c r="AK77" s="793">
        <f t="shared" si="56"/>
        <v>0</v>
      </c>
      <c r="AL77" s="525">
        <f t="shared" si="56"/>
        <v>0</v>
      </c>
      <c r="AM77" s="22">
        <f t="shared" si="65"/>
        <v>6180</v>
      </c>
      <c r="AN77" s="102">
        <f t="shared" si="57"/>
        <v>8110</v>
      </c>
      <c r="AO77" s="24">
        <f t="shared" si="57"/>
        <v>0</v>
      </c>
      <c r="AP77" s="455">
        <f t="shared" si="58"/>
        <v>43.24702589223233</v>
      </c>
      <c r="AQ77" s="301">
        <f t="shared" si="59"/>
        <v>8110</v>
      </c>
    </row>
    <row r="78" spans="2:43" ht="26.25" customHeight="1" x14ac:dyDescent="0.2">
      <c r="B78" s="152" t="s">
        <v>47</v>
      </c>
      <c r="C78" s="17">
        <f t="shared" si="52"/>
        <v>0</v>
      </c>
      <c r="D78" s="17">
        <f t="shared" si="52"/>
        <v>0</v>
      </c>
      <c r="E78" s="18">
        <f t="shared" ref="E78:Q78" si="74">E35+E14+E56</f>
        <v>0</v>
      </c>
      <c r="F78" s="553">
        <f t="shared" si="74"/>
        <v>1210</v>
      </c>
      <c r="G78" s="18">
        <f t="shared" si="74"/>
        <v>0</v>
      </c>
      <c r="H78" s="18">
        <f t="shared" si="74"/>
        <v>1600</v>
      </c>
      <c r="I78" s="553">
        <f t="shared" si="74"/>
        <v>0</v>
      </c>
      <c r="J78" s="553">
        <f t="shared" si="74"/>
        <v>0</v>
      </c>
      <c r="K78" s="553">
        <f t="shared" si="74"/>
        <v>0</v>
      </c>
      <c r="L78" s="553">
        <f t="shared" si="74"/>
        <v>0</v>
      </c>
      <c r="M78" s="553">
        <f t="shared" si="74"/>
        <v>0</v>
      </c>
      <c r="N78" s="553">
        <f t="shared" si="74"/>
        <v>170</v>
      </c>
      <c r="O78" s="553">
        <f t="shared" si="74"/>
        <v>0</v>
      </c>
      <c r="P78" s="18">
        <f t="shared" si="74"/>
        <v>820</v>
      </c>
      <c r="Q78" s="18">
        <f t="shared" si="74"/>
        <v>0</v>
      </c>
      <c r="R78" s="18">
        <f t="shared" si="61"/>
        <v>0</v>
      </c>
      <c r="S78" s="20">
        <f t="shared" si="54"/>
        <v>3480</v>
      </c>
      <c r="T78" s="768">
        <f t="shared" si="62"/>
        <v>0</v>
      </c>
      <c r="U78" s="865">
        <f t="shared" ref="U78:AE78" si="75">U35+U14+U56</f>
        <v>0</v>
      </c>
      <c r="V78" s="775">
        <f t="shared" si="75"/>
        <v>0</v>
      </c>
      <c r="W78" s="76">
        <f t="shared" si="75"/>
        <v>0</v>
      </c>
      <c r="X78" s="76">
        <f t="shared" si="75"/>
        <v>0</v>
      </c>
      <c r="Y78" s="76">
        <f t="shared" si="75"/>
        <v>0</v>
      </c>
      <c r="Z78" s="76">
        <f t="shared" si="75"/>
        <v>0</v>
      </c>
      <c r="AA78" s="76">
        <f t="shared" si="75"/>
        <v>0</v>
      </c>
      <c r="AB78" s="76">
        <f t="shared" si="75"/>
        <v>0</v>
      </c>
      <c r="AC78" s="76">
        <f t="shared" si="75"/>
        <v>0</v>
      </c>
      <c r="AD78" s="76">
        <f t="shared" si="75"/>
        <v>0</v>
      </c>
      <c r="AE78" s="765">
        <f t="shared" si="75"/>
        <v>0</v>
      </c>
      <c r="AF78" s="522">
        <f t="shared" si="64"/>
        <v>0</v>
      </c>
      <c r="AG78" s="522">
        <f t="shared" si="64"/>
        <v>0</v>
      </c>
      <c r="AH78" s="522">
        <f t="shared" si="64"/>
        <v>0</v>
      </c>
      <c r="AI78" s="522">
        <f t="shared" si="64"/>
        <v>0</v>
      </c>
      <c r="AJ78" s="529">
        <f t="shared" si="56"/>
        <v>0</v>
      </c>
      <c r="AK78" s="793">
        <f t="shared" si="56"/>
        <v>0</v>
      </c>
      <c r="AL78" s="525">
        <f t="shared" si="56"/>
        <v>0</v>
      </c>
      <c r="AM78" s="22">
        <f t="shared" si="65"/>
        <v>7280</v>
      </c>
      <c r="AN78" s="102">
        <f t="shared" si="57"/>
        <v>16470</v>
      </c>
      <c r="AO78" s="24">
        <f t="shared" si="57"/>
        <v>0</v>
      </c>
      <c r="AP78" s="455">
        <f t="shared" si="58"/>
        <v>30.652631578947368</v>
      </c>
      <c r="AQ78" s="301">
        <f t="shared" si="59"/>
        <v>16470</v>
      </c>
    </row>
    <row r="79" spans="2:43" ht="26.25" customHeight="1" x14ac:dyDescent="0.2">
      <c r="B79" s="151" t="s">
        <v>48</v>
      </c>
      <c r="C79" s="17">
        <f t="shared" si="52"/>
        <v>0</v>
      </c>
      <c r="D79" s="17">
        <f t="shared" si="52"/>
        <v>0</v>
      </c>
      <c r="E79" s="18">
        <f t="shared" ref="E79:Q79" si="76">E36+E15+E57</f>
        <v>5540</v>
      </c>
      <c r="F79" s="553">
        <f t="shared" si="76"/>
        <v>1280</v>
      </c>
      <c r="G79" s="18">
        <f t="shared" si="76"/>
        <v>0</v>
      </c>
      <c r="H79" s="18">
        <f t="shared" si="76"/>
        <v>2770</v>
      </c>
      <c r="I79" s="553">
        <f t="shared" si="76"/>
        <v>0</v>
      </c>
      <c r="J79" s="553">
        <f t="shared" si="76"/>
        <v>0</v>
      </c>
      <c r="K79" s="553">
        <f t="shared" si="76"/>
        <v>0</v>
      </c>
      <c r="L79" s="553">
        <f t="shared" si="76"/>
        <v>0</v>
      </c>
      <c r="M79" s="553">
        <f t="shared" si="76"/>
        <v>0</v>
      </c>
      <c r="N79" s="553">
        <f t="shared" si="76"/>
        <v>170</v>
      </c>
      <c r="O79" s="553">
        <f t="shared" si="76"/>
        <v>0</v>
      </c>
      <c r="P79" s="18">
        <f t="shared" si="76"/>
        <v>430</v>
      </c>
      <c r="Q79" s="18">
        <f t="shared" si="76"/>
        <v>0</v>
      </c>
      <c r="R79" s="18">
        <f t="shared" si="61"/>
        <v>0</v>
      </c>
      <c r="S79" s="20">
        <f t="shared" si="54"/>
        <v>2640</v>
      </c>
      <c r="T79" s="768">
        <f t="shared" si="62"/>
        <v>0</v>
      </c>
      <c r="U79" s="865">
        <f t="shared" ref="U79:AE79" si="77">U36+U15+U57</f>
        <v>0</v>
      </c>
      <c r="V79" s="775">
        <f t="shared" si="77"/>
        <v>0</v>
      </c>
      <c r="W79" s="76">
        <f t="shared" si="77"/>
        <v>0</v>
      </c>
      <c r="X79" s="76">
        <f t="shared" si="77"/>
        <v>0</v>
      </c>
      <c r="Y79" s="76">
        <f t="shared" si="77"/>
        <v>0</v>
      </c>
      <c r="Z79" s="76">
        <f t="shared" si="77"/>
        <v>0</v>
      </c>
      <c r="AA79" s="76">
        <f t="shared" si="77"/>
        <v>0</v>
      </c>
      <c r="AB79" s="76">
        <f t="shared" si="77"/>
        <v>0</v>
      </c>
      <c r="AC79" s="76">
        <f t="shared" si="77"/>
        <v>0</v>
      </c>
      <c r="AD79" s="76">
        <f t="shared" si="77"/>
        <v>0</v>
      </c>
      <c r="AE79" s="765">
        <f t="shared" si="77"/>
        <v>0</v>
      </c>
      <c r="AF79" s="522">
        <f t="shared" si="64"/>
        <v>0</v>
      </c>
      <c r="AG79" s="522">
        <f t="shared" si="64"/>
        <v>0</v>
      </c>
      <c r="AH79" s="522">
        <f t="shared" si="64"/>
        <v>0</v>
      </c>
      <c r="AI79" s="522">
        <f t="shared" si="64"/>
        <v>0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65"/>
        <v>12830</v>
      </c>
      <c r="AN79" s="102">
        <f t="shared" si="57"/>
        <v>14530</v>
      </c>
      <c r="AO79" s="24">
        <f t="shared" si="57"/>
        <v>0</v>
      </c>
      <c r="AP79" s="455">
        <f t="shared" si="58"/>
        <v>46.893274853801167</v>
      </c>
      <c r="AQ79" s="301">
        <f t="shared" si="59"/>
        <v>14530</v>
      </c>
    </row>
    <row r="80" spans="2:43" ht="26.25" customHeight="1" x14ac:dyDescent="0.2">
      <c r="B80" s="152" t="s">
        <v>49</v>
      </c>
      <c r="C80" s="17">
        <f t="shared" si="52"/>
        <v>0</v>
      </c>
      <c r="D80" s="17">
        <f t="shared" si="52"/>
        <v>0</v>
      </c>
      <c r="E80" s="18">
        <f t="shared" ref="E80:Q80" si="78">E37+E16+E58</f>
        <v>0</v>
      </c>
      <c r="F80" s="553">
        <f t="shared" si="78"/>
        <v>1010</v>
      </c>
      <c r="G80" s="18">
        <f t="shared" si="78"/>
        <v>0</v>
      </c>
      <c r="H80" s="18">
        <f t="shared" si="78"/>
        <v>960</v>
      </c>
      <c r="I80" s="553">
        <f t="shared" si="78"/>
        <v>0</v>
      </c>
      <c r="J80" s="553">
        <f t="shared" si="78"/>
        <v>0</v>
      </c>
      <c r="K80" s="553">
        <f t="shared" si="78"/>
        <v>0</v>
      </c>
      <c r="L80" s="553">
        <f t="shared" si="78"/>
        <v>0</v>
      </c>
      <c r="M80" s="553">
        <f t="shared" si="78"/>
        <v>0</v>
      </c>
      <c r="N80" s="553">
        <f t="shared" si="78"/>
        <v>120</v>
      </c>
      <c r="O80" s="553">
        <f t="shared" si="78"/>
        <v>0</v>
      </c>
      <c r="P80" s="18">
        <f t="shared" si="78"/>
        <v>330</v>
      </c>
      <c r="Q80" s="18">
        <f t="shared" si="78"/>
        <v>0</v>
      </c>
      <c r="R80" s="18">
        <f t="shared" si="61"/>
        <v>0</v>
      </c>
      <c r="S80" s="20">
        <f t="shared" si="54"/>
        <v>2860</v>
      </c>
      <c r="T80" s="768">
        <f t="shared" si="62"/>
        <v>0</v>
      </c>
      <c r="U80" s="865">
        <f t="shared" ref="U80:AE80" si="79">U37+U16+U58</f>
        <v>0</v>
      </c>
      <c r="V80" s="775">
        <f t="shared" si="79"/>
        <v>0</v>
      </c>
      <c r="W80" s="76">
        <f t="shared" si="79"/>
        <v>0</v>
      </c>
      <c r="X80" s="76">
        <f t="shared" si="79"/>
        <v>0</v>
      </c>
      <c r="Y80" s="76">
        <f t="shared" si="79"/>
        <v>0</v>
      </c>
      <c r="Z80" s="76">
        <f t="shared" si="79"/>
        <v>0</v>
      </c>
      <c r="AA80" s="76">
        <f t="shared" si="79"/>
        <v>0</v>
      </c>
      <c r="AB80" s="76">
        <f t="shared" si="79"/>
        <v>0</v>
      </c>
      <c r="AC80" s="76">
        <f t="shared" si="79"/>
        <v>0</v>
      </c>
      <c r="AD80" s="76">
        <f t="shared" si="79"/>
        <v>0</v>
      </c>
      <c r="AE80" s="765">
        <f t="shared" si="79"/>
        <v>0</v>
      </c>
      <c r="AF80" s="522">
        <f t="shared" si="64"/>
        <v>0</v>
      </c>
      <c r="AG80" s="522">
        <f t="shared" si="64"/>
        <v>0</v>
      </c>
      <c r="AH80" s="522">
        <f t="shared" si="64"/>
        <v>0</v>
      </c>
      <c r="AI80" s="522">
        <f t="shared" si="64"/>
        <v>0</v>
      </c>
      <c r="AJ80" s="529">
        <f t="shared" si="56"/>
        <v>0</v>
      </c>
      <c r="AK80" s="793">
        <f t="shared" si="56"/>
        <v>0</v>
      </c>
      <c r="AL80" s="525">
        <f t="shared" si="56"/>
        <v>0</v>
      </c>
      <c r="AM80" s="22">
        <f t="shared" si="65"/>
        <v>5280</v>
      </c>
      <c r="AN80" s="102">
        <f t="shared" si="57"/>
        <v>9240</v>
      </c>
      <c r="AO80" s="24">
        <f t="shared" si="57"/>
        <v>0</v>
      </c>
      <c r="AP80" s="455">
        <f t="shared" si="58"/>
        <v>36.363636363636367</v>
      </c>
      <c r="AQ80" s="301">
        <f>AN80+AO80</f>
        <v>9240</v>
      </c>
    </row>
    <row r="81" spans="2:43" ht="26.25" customHeight="1" x14ac:dyDescent="0.2">
      <c r="B81" s="152" t="s">
        <v>50</v>
      </c>
      <c r="C81" s="17">
        <f t="shared" si="52"/>
        <v>240</v>
      </c>
      <c r="D81" s="17">
        <f t="shared" si="52"/>
        <v>0</v>
      </c>
      <c r="E81" s="18">
        <f t="shared" ref="E81:Q81" si="80">E38+E17+E59</f>
        <v>0</v>
      </c>
      <c r="F81" s="553">
        <f t="shared" si="80"/>
        <v>650</v>
      </c>
      <c r="G81" s="18">
        <f t="shared" si="80"/>
        <v>0</v>
      </c>
      <c r="H81" s="18">
        <f t="shared" si="80"/>
        <v>1720</v>
      </c>
      <c r="I81" s="553">
        <f t="shared" si="80"/>
        <v>0</v>
      </c>
      <c r="J81" s="553">
        <f t="shared" si="80"/>
        <v>0</v>
      </c>
      <c r="K81" s="553">
        <f t="shared" si="80"/>
        <v>0</v>
      </c>
      <c r="L81" s="553">
        <f t="shared" si="80"/>
        <v>0</v>
      </c>
      <c r="M81" s="553">
        <f t="shared" si="80"/>
        <v>0</v>
      </c>
      <c r="N81" s="553">
        <f t="shared" si="80"/>
        <v>0</v>
      </c>
      <c r="O81" s="553">
        <f t="shared" si="80"/>
        <v>0</v>
      </c>
      <c r="P81" s="18">
        <f t="shared" si="80"/>
        <v>1220</v>
      </c>
      <c r="Q81" s="18">
        <f t="shared" si="80"/>
        <v>0</v>
      </c>
      <c r="R81" s="18">
        <f t="shared" si="61"/>
        <v>0</v>
      </c>
      <c r="S81" s="20">
        <f t="shared" si="54"/>
        <v>3800</v>
      </c>
      <c r="T81" s="768">
        <f t="shared" si="62"/>
        <v>56</v>
      </c>
      <c r="U81" s="865">
        <f t="shared" ref="U81:AE81" si="81">U38+U17+U59</f>
        <v>0</v>
      </c>
      <c r="V81" s="775">
        <f t="shared" si="81"/>
        <v>0</v>
      </c>
      <c r="W81" s="76">
        <f t="shared" si="81"/>
        <v>0</v>
      </c>
      <c r="X81" s="76">
        <f t="shared" si="81"/>
        <v>56</v>
      </c>
      <c r="Y81" s="76">
        <f t="shared" si="81"/>
        <v>0</v>
      </c>
      <c r="Z81" s="76">
        <f t="shared" si="81"/>
        <v>0</v>
      </c>
      <c r="AA81" s="76">
        <f t="shared" si="81"/>
        <v>0</v>
      </c>
      <c r="AB81" s="76">
        <f t="shared" si="81"/>
        <v>0</v>
      </c>
      <c r="AC81" s="76">
        <f t="shared" si="81"/>
        <v>0</v>
      </c>
      <c r="AD81" s="76">
        <f t="shared" si="81"/>
        <v>0</v>
      </c>
      <c r="AE81" s="765">
        <f t="shared" si="81"/>
        <v>0</v>
      </c>
      <c r="AF81" s="522">
        <f t="shared" si="64"/>
        <v>0</v>
      </c>
      <c r="AG81" s="522">
        <f t="shared" si="64"/>
        <v>0</v>
      </c>
      <c r="AH81" s="522">
        <f t="shared" si="64"/>
        <v>0</v>
      </c>
      <c r="AI81" s="522">
        <f t="shared" si="64"/>
        <v>0</v>
      </c>
      <c r="AJ81" s="529">
        <f t="shared" si="56"/>
        <v>0</v>
      </c>
      <c r="AK81" s="793">
        <f t="shared" si="56"/>
        <v>0</v>
      </c>
      <c r="AL81" s="525">
        <f t="shared" si="56"/>
        <v>0</v>
      </c>
      <c r="AM81" s="22">
        <f t="shared" si="65"/>
        <v>7686</v>
      </c>
      <c r="AN81" s="102">
        <f t="shared" si="57"/>
        <v>5790</v>
      </c>
      <c r="AO81" s="24">
        <f t="shared" si="57"/>
        <v>0</v>
      </c>
      <c r="AP81" s="455">
        <f t="shared" si="58"/>
        <v>57.034728406055208</v>
      </c>
      <c r="AQ81" s="301">
        <f t="shared" si="59"/>
        <v>5790</v>
      </c>
    </row>
    <row r="82" spans="2:43" ht="26.25" customHeight="1" x14ac:dyDescent="0.2">
      <c r="B82" s="151" t="s">
        <v>51</v>
      </c>
      <c r="C82" s="17">
        <f t="shared" si="52"/>
        <v>130</v>
      </c>
      <c r="D82" s="17">
        <f t="shared" si="52"/>
        <v>0</v>
      </c>
      <c r="E82" s="18">
        <f t="shared" ref="E82:Q82" si="82">E39+E18+E60</f>
        <v>0</v>
      </c>
      <c r="F82" s="553">
        <f t="shared" si="82"/>
        <v>1420</v>
      </c>
      <c r="G82" s="18">
        <f t="shared" si="82"/>
        <v>0</v>
      </c>
      <c r="H82" s="18">
        <f t="shared" si="82"/>
        <v>390</v>
      </c>
      <c r="I82" s="553">
        <f t="shared" si="82"/>
        <v>0</v>
      </c>
      <c r="J82" s="553">
        <f t="shared" si="82"/>
        <v>0</v>
      </c>
      <c r="K82" s="553">
        <f t="shared" si="82"/>
        <v>0</v>
      </c>
      <c r="L82" s="553">
        <f t="shared" si="82"/>
        <v>0</v>
      </c>
      <c r="M82" s="553">
        <f t="shared" si="82"/>
        <v>0</v>
      </c>
      <c r="N82" s="553">
        <f t="shared" si="82"/>
        <v>0</v>
      </c>
      <c r="O82" s="553">
        <f t="shared" si="82"/>
        <v>0</v>
      </c>
      <c r="P82" s="18">
        <f t="shared" si="82"/>
        <v>380</v>
      </c>
      <c r="Q82" s="18">
        <f t="shared" si="82"/>
        <v>0</v>
      </c>
      <c r="R82" s="18">
        <f t="shared" si="61"/>
        <v>0</v>
      </c>
      <c r="S82" s="20">
        <f t="shared" si="54"/>
        <v>0</v>
      </c>
      <c r="T82" s="768">
        <f t="shared" si="62"/>
        <v>0</v>
      </c>
      <c r="U82" s="865">
        <f t="shared" ref="U82:AE82" si="83">U39+U18+U60</f>
        <v>0</v>
      </c>
      <c r="V82" s="775">
        <f t="shared" si="83"/>
        <v>0</v>
      </c>
      <c r="W82" s="76">
        <f t="shared" si="83"/>
        <v>0</v>
      </c>
      <c r="X82" s="76">
        <f t="shared" si="83"/>
        <v>0</v>
      </c>
      <c r="Y82" s="76">
        <f t="shared" si="83"/>
        <v>0</v>
      </c>
      <c r="Z82" s="76">
        <f t="shared" si="83"/>
        <v>0</v>
      </c>
      <c r="AA82" s="76">
        <f t="shared" si="83"/>
        <v>0</v>
      </c>
      <c r="AB82" s="76">
        <f t="shared" si="83"/>
        <v>0</v>
      </c>
      <c r="AC82" s="76">
        <f t="shared" si="83"/>
        <v>0</v>
      </c>
      <c r="AD82" s="76">
        <f t="shared" si="83"/>
        <v>0</v>
      </c>
      <c r="AE82" s="765">
        <f t="shared" si="83"/>
        <v>0</v>
      </c>
      <c r="AF82" s="522">
        <f t="shared" si="64"/>
        <v>0</v>
      </c>
      <c r="AG82" s="522">
        <f t="shared" si="64"/>
        <v>0</v>
      </c>
      <c r="AH82" s="522">
        <f t="shared" si="64"/>
        <v>0</v>
      </c>
      <c r="AI82" s="522">
        <f t="shared" si="64"/>
        <v>0</v>
      </c>
      <c r="AJ82" s="529">
        <f t="shared" si="56"/>
        <v>0</v>
      </c>
      <c r="AK82" s="793">
        <f t="shared" si="56"/>
        <v>0</v>
      </c>
      <c r="AL82" s="525">
        <f t="shared" si="56"/>
        <v>0</v>
      </c>
      <c r="AM82" s="22">
        <f t="shared" si="65"/>
        <v>2320</v>
      </c>
      <c r="AN82" s="102">
        <f t="shared" si="57"/>
        <v>5100</v>
      </c>
      <c r="AO82" s="24">
        <f t="shared" si="57"/>
        <v>0</v>
      </c>
      <c r="AP82" s="455">
        <f t="shared" si="58"/>
        <v>31.266846361185983</v>
      </c>
      <c r="AQ82" s="301">
        <f t="shared" si="59"/>
        <v>5100</v>
      </c>
    </row>
    <row r="83" spans="2:43" ht="26.25" customHeight="1" thickBot="1" x14ac:dyDescent="0.25">
      <c r="B83" s="154" t="s">
        <v>52</v>
      </c>
      <c r="C83" s="295">
        <f t="shared" si="52"/>
        <v>200</v>
      </c>
      <c r="D83" s="295">
        <f t="shared" si="52"/>
        <v>7560</v>
      </c>
      <c r="E83" s="98">
        <f t="shared" ref="E83:Q83" si="84">E40+E19+E61</f>
        <v>0</v>
      </c>
      <c r="F83" s="623">
        <f t="shared" si="84"/>
        <v>450</v>
      </c>
      <c r="G83" s="98">
        <f t="shared" si="84"/>
        <v>0</v>
      </c>
      <c r="H83" s="98">
        <f t="shared" si="84"/>
        <v>390</v>
      </c>
      <c r="I83" s="623">
        <f t="shared" si="84"/>
        <v>0</v>
      </c>
      <c r="J83" s="623">
        <f t="shared" si="84"/>
        <v>0</v>
      </c>
      <c r="K83" s="623">
        <f t="shared" si="84"/>
        <v>1919</v>
      </c>
      <c r="L83" s="623">
        <f t="shared" si="84"/>
        <v>0</v>
      </c>
      <c r="M83" s="623">
        <f t="shared" si="84"/>
        <v>0</v>
      </c>
      <c r="N83" s="623">
        <f t="shared" si="84"/>
        <v>0</v>
      </c>
      <c r="O83" s="623">
        <f t="shared" si="84"/>
        <v>0</v>
      </c>
      <c r="P83" s="98">
        <f t="shared" si="84"/>
        <v>500</v>
      </c>
      <c r="Q83" s="98">
        <f t="shared" si="84"/>
        <v>0</v>
      </c>
      <c r="R83" s="98">
        <f t="shared" si="61"/>
        <v>0</v>
      </c>
      <c r="S83" s="296">
        <f t="shared" si="54"/>
        <v>0</v>
      </c>
      <c r="T83" s="868">
        <f t="shared" si="62"/>
        <v>199</v>
      </c>
      <c r="U83" s="866">
        <f t="shared" ref="U83:AE83" si="85">U40+U19+U61</f>
        <v>0</v>
      </c>
      <c r="V83" s="860">
        <f t="shared" si="85"/>
        <v>0</v>
      </c>
      <c r="W83" s="666">
        <f t="shared" si="85"/>
        <v>0</v>
      </c>
      <c r="X83" s="666">
        <f t="shared" si="85"/>
        <v>0</v>
      </c>
      <c r="Y83" s="666">
        <f t="shared" si="85"/>
        <v>0</v>
      </c>
      <c r="Z83" s="666">
        <f t="shared" si="85"/>
        <v>0</v>
      </c>
      <c r="AA83" s="666">
        <f t="shared" si="85"/>
        <v>0</v>
      </c>
      <c r="AB83" s="666">
        <f t="shared" si="85"/>
        <v>0</v>
      </c>
      <c r="AC83" s="666">
        <f t="shared" si="85"/>
        <v>0</v>
      </c>
      <c r="AD83" s="666">
        <f t="shared" si="85"/>
        <v>199</v>
      </c>
      <c r="AE83" s="861">
        <f t="shared" si="85"/>
        <v>0</v>
      </c>
      <c r="AF83" s="987">
        <f t="shared" si="64"/>
        <v>0</v>
      </c>
      <c r="AG83" s="987">
        <f t="shared" si="64"/>
        <v>0</v>
      </c>
      <c r="AH83" s="987">
        <f t="shared" si="64"/>
        <v>0</v>
      </c>
      <c r="AI83" s="987">
        <f t="shared" si="64"/>
        <v>0</v>
      </c>
      <c r="AJ83" s="667">
        <f t="shared" si="56"/>
        <v>0</v>
      </c>
      <c r="AK83" s="851">
        <f t="shared" si="56"/>
        <v>0</v>
      </c>
      <c r="AL83" s="853">
        <f t="shared" si="56"/>
        <v>0</v>
      </c>
      <c r="AM83" s="461">
        <f t="shared" si="65"/>
        <v>11218</v>
      </c>
      <c r="AN83" s="299">
        <f t="shared" si="57"/>
        <v>3540</v>
      </c>
      <c r="AO83" s="670">
        <f t="shared" si="57"/>
        <v>0</v>
      </c>
      <c r="AP83" s="671">
        <f t="shared" si="58"/>
        <v>76.013009892939422</v>
      </c>
      <c r="AQ83" s="692">
        <f t="shared" si="59"/>
        <v>3540</v>
      </c>
    </row>
    <row r="84" spans="2:43" ht="26.25" customHeight="1" thickBot="1" x14ac:dyDescent="0.25">
      <c r="B84" s="265" t="s">
        <v>53</v>
      </c>
      <c r="C84" s="82">
        <f t="shared" ref="C84:AL84" si="86">SUM(C72:C83)</f>
        <v>610</v>
      </c>
      <c r="D84" s="82">
        <f t="shared" si="86"/>
        <v>7560</v>
      </c>
      <c r="E84" s="83">
        <f t="shared" si="86"/>
        <v>5540</v>
      </c>
      <c r="F84" s="83">
        <f t="shared" si="86"/>
        <v>14180</v>
      </c>
      <c r="G84" s="83">
        <f t="shared" si="86"/>
        <v>0</v>
      </c>
      <c r="H84" s="83">
        <f t="shared" si="86"/>
        <v>18960</v>
      </c>
      <c r="I84" s="83">
        <f t="shared" si="86"/>
        <v>0</v>
      </c>
      <c r="J84" s="83">
        <f>SUM(J72:J83)</f>
        <v>0</v>
      </c>
      <c r="K84" s="115">
        <f t="shared" si="86"/>
        <v>1919</v>
      </c>
      <c r="L84" s="83">
        <f t="shared" si="86"/>
        <v>0</v>
      </c>
      <c r="M84" s="83">
        <f t="shared" si="86"/>
        <v>0</v>
      </c>
      <c r="N84" s="83">
        <f t="shared" si="86"/>
        <v>630</v>
      </c>
      <c r="O84" s="83">
        <f t="shared" si="86"/>
        <v>0</v>
      </c>
      <c r="P84" s="83">
        <f t="shared" si="86"/>
        <v>12270</v>
      </c>
      <c r="Q84" s="83">
        <f t="shared" si="86"/>
        <v>0</v>
      </c>
      <c r="R84" s="83">
        <f t="shared" si="86"/>
        <v>0</v>
      </c>
      <c r="S84" s="84">
        <f t="shared" si="86"/>
        <v>23120</v>
      </c>
      <c r="T84" s="769">
        <f t="shared" si="86"/>
        <v>255</v>
      </c>
      <c r="U84" s="772">
        <f t="shared" si="86"/>
        <v>0</v>
      </c>
      <c r="V84" s="530">
        <f t="shared" si="86"/>
        <v>0</v>
      </c>
      <c r="W84" s="85">
        <f t="shared" si="86"/>
        <v>0</v>
      </c>
      <c r="X84" s="85">
        <f t="shared" si="86"/>
        <v>56</v>
      </c>
      <c r="Y84" s="85">
        <f t="shared" si="86"/>
        <v>0</v>
      </c>
      <c r="Z84" s="85">
        <f t="shared" si="86"/>
        <v>0</v>
      </c>
      <c r="AA84" s="85">
        <f t="shared" si="86"/>
        <v>0</v>
      </c>
      <c r="AB84" s="85">
        <f t="shared" si="86"/>
        <v>0</v>
      </c>
      <c r="AC84" s="85">
        <f t="shared" si="86"/>
        <v>0</v>
      </c>
      <c r="AD84" s="85">
        <f t="shared" si="86"/>
        <v>199</v>
      </c>
      <c r="AE84" s="87">
        <f t="shared" si="86"/>
        <v>0</v>
      </c>
      <c r="AF84" s="183">
        <f t="shared" si="86"/>
        <v>0</v>
      </c>
      <c r="AG84" s="120">
        <f t="shared" si="86"/>
        <v>0</v>
      </c>
      <c r="AH84" s="419">
        <f t="shared" si="86"/>
        <v>0</v>
      </c>
      <c r="AI84" s="183">
        <f t="shared" si="86"/>
        <v>0</v>
      </c>
      <c r="AJ84" s="530">
        <f t="shared" si="86"/>
        <v>0</v>
      </c>
      <c r="AK84" s="196">
        <f t="shared" si="86"/>
        <v>0</v>
      </c>
      <c r="AL84" s="598">
        <f t="shared" si="86"/>
        <v>0</v>
      </c>
      <c r="AM84" s="298">
        <f>SUM(C84:S84)+T84+U84+AJ84+AK84+AL84</f>
        <v>85044</v>
      </c>
      <c r="AN84" s="324">
        <f>SUM(AN72:AN83)</f>
        <v>95700</v>
      </c>
      <c r="AO84" s="266">
        <f>SUM(AO72:AO83)</f>
        <v>0</v>
      </c>
      <c r="AP84" s="454">
        <f t="shared" si="58"/>
        <v>47.052184304873194</v>
      </c>
      <c r="AQ84" s="200">
        <f t="shared" si="59"/>
        <v>95700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verticalDpi="4" r:id="rId1"/>
  <drawing r:id="rId2"/>
  <legacyDrawing r:id="rId3"/>
  <oleObjects>
    <mc:AlternateContent xmlns:mc="http://schemas.openxmlformats.org/markup-compatibility/2006">
      <mc:Choice Requires="x14">
        <oleObject progId="Word.Document.8" shapeId="1079297" r:id="rId4">
          <objectPr defaultSize="0" autoPict="0" r:id="rId5">
            <anchor moveWithCells="1" sizeWithCells="1">
              <from>
                <xdr:col>1</xdr:col>
                <xdr:colOff>838200</xdr:colOff>
                <xdr:row>0</xdr:row>
                <xdr:rowOff>219075</xdr:rowOff>
              </from>
              <to>
                <xdr:col>4</xdr:col>
                <xdr:colOff>38100</xdr:colOff>
                <xdr:row>3</xdr:row>
                <xdr:rowOff>180975</xdr:rowOff>
              </to>
            </anchor>
          </objectPr>
        </oleObject>
      </mc:Choice>
      <mc:Fallback>
        <oleObject progId="Word.Document.8" shapeId="1079297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AU109"/>
  <sheetViews>
    <sheetView topLeftCell="A43" zoomScale="69" zoomScaleNormal="69" workbookViewId="0">
      <selection activeCell="AR83" sqref="AR83"/>
    </sheetView>
  </sheetViews>
  <sheetFormatPr defaultColWidth="10" defaultRowHeight="12.75" x14ac:dyDescent="0.2"/>
  <cols>
    <col min="1" max="1" width="2.5703125" style="1" customWidth="1"/>
    <col min="2" max="2" width="22.42578125" style="1" bestFit="1" customWidth="1"/>
    <col min="3" max="3" width="14.85546875" style="1" customWidth="1"/>
    <col min="4" max="4" width="20.28515625" style="1" bestFit="1" customWidth="1"/>
    <col min="5" max="5" width="12.7109375" style="1" customWidth="1"/>
    <col min="6" max="6" width="13.7109375" style="1" customWidth="1"/>
    <col min="7" max="7" width="15.42578125" style="1" customWidth="1"/>
    <col min="8" max="8" width="12.7109375" style="1" customWidth="1"/>
    <col min="9" max="9" width="15.5703125" style="1" customWidth="1"/>
    <col min="10" max="10" width="12.7109375" style="1" customWidth="1"/>
    <col min="11" max="11" width="13.85546875" style="1" bestFit="1" customWidth="1"/>
    <col min="12" max="13" width="12.7109375" style="1" customWidth="1"/>
    <col min="14" max="14" width="12.85546875" style="1" customWidth="1"/>
    <col min="15" max="16" width="12.7109375" style="1" customWidth="1"/>
    <col min="17" max="17" width="14.28515625" style="1" customWidth="1"/>
    <col min="18" max="18" width="12.7109375" style="1" customWidth="1"/>
    <col min="19" max="19" width="19" style="1" bestFit="1" customWidth="1"/>
    <col min="20" max="20" width="12.7109375" style="1" customWidth="1"/>
    <col min="21" max="21" width="14.85546875" style="1" bestFit="1" customWidth="1"/>
    <col min="22" max="35" width="12.7109375" style="1" customWidth="1"/>
    <col min="36" max="36" width="13.5703125" style="1" customWidth="1"/>
    <col min="37" max="38" width="12.7109375" style="1" customWidth="1"/>
    <col min="39" max="39" width="16.28515625" style="1" bestFit="1" customWidth="1"/>
    <col min="40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273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155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15000</v>
      </c>
      <c r="D8" s="98"/>
      <c r="E8" s="98">
        <v>13050</v>
      </c>
      <c r="F8" s="98">
        <v>11880</v>
      </c>
      <c r="G8" s="98">
        <v>1880</v>
      </c>
      <c r="H8" s="98">
        <v>18110</v>
      </c>
      <c r="I8" s="326"/>
      <c r="J8" s="609"/>
      <c r="K8" s="326">
        <v>280</v>
      </c>
      <c r="L8" s="326"/>
      <c r="M8" s="98">
        <v>960</v>
      </c>
      <c r="N8" s="98"/>
      <c r="O8" s="326"/>
      <c r="P8" s="98">
        <v>8630</v>
      </c>
      <c r="Q8" s="98"/>
      <c r="R8" s="98">
        <f>SUM(AF8:AI8)</f>
        <v>280</v>
      </c>
      <c r="S8" s="296">
        <v>960</v>
      </c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>
        <v>280</v>
      </c>
      <c r="AH8" s="98"/>
      <c r="AI8" s="758"/>
      <c r="AJ8" s="496"/>
      <c r="AK8" s="473"/>
      <c r="AL8" s="474"/>
      <c r="AM8" s="460">
        <f t="shared" ref="AM8:AM20" si="0">SUM(C8:S8)+T8+U8+AJ8+AK8+AL8</f>
        <v>71030</v>
      </c>
      <c r="AN8" s="299">
        <v>43720</v>
      </c>
      <c r="AO8" s="281">
        <v>0</v>
      </c>
      <c r="AP8" s="14">
        <f t="shared" ref="AP8:AP20" si="1">(AM8*100)/(AM8+AQ8)</f>
        <v>61.899782135076251</v>
      </c>
      <c r="AQ8" s="550">
        <f t="shared" ref="AQ8:AQ20" si="2">AN8+AO8</f>
        <v>43720</v>
      </c>
    </row>
    <row r="9" spans="2:43" ht="26.25" customHeight="1" x14ac:dyDescent="0.2">
      <c r="B9" s="151" t="s">
        <v>42</v>
      </c>
      <c r="C9" s="18">
        <v>14340</v>
      </c>
      <c r="D9" s="98"/>
      <c r="E9" s="18">
        <v>8080</v>
      </c>
      <c r="F9" s="18">
        <v>9580</v>
      </c>
      <c r="G9" s="18">
        <v>1400</v>
      </c>
      <c r="H9" s="18">
        <v>8670</v>
      </c>
      <c r="I9" s="277"/>
      <c r="J9" s="609"/>
      <c r="K9" s="277">
        <v>360</v>
      </c>
      <c r="L9" s="277"/>
      <c r="M9" s="98">
        <v>1110</v>
      </c>
      <c r="N9" s="18"/>
      <c r="O9" s="277"/>
      <c r="P9" s="18">
        <v>8350</v>
      </c>
      <c r="Q9" s="18"/>
      <c r="R9" s="18">
        <f t="shared" ref="R9:R19" si="3">SUM(AF9:AI9)</f>
        <v>340</v>
      </c>
      <c r="S9" s="20">
        <v>1610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>
        <v>340</v>
      </c>
      <c r="AH9" s="498"/>
      <c r="AI9" s="522"/>
      <c r="AJ9" s="77"/>
      <c r="AK9" s="78"/>
      <c r="AL9" s="188"/>
      <c r="AM9" s="22">
        <f t="shared" si="0"/>
        <v>53840</v>
      </c>
      <c r="AN9" s="101">
        <v>46300</v>
      </c>
      <c r="AO9" s="24">
        <v>0</v>
      </c>
      <c r="AP9" s="25">
        <f t="shared" si="1"/>
        <v>53.764729378869582</v>
      </c>
      <c r="AQ9" s="301">
        <f t="shared" si="2"/>
        <v>46300</v>
      </c>
    </row>
    <row r="10" spans="2:43" ht="26.25" customHeight="1" x14ac:dyDescent="0.2">
      <c r="B10" s="152" t="s">
        <v>43</v>
      </c>
      <c r="C10" s="18">
        <v>17170</v>
      </c>
      <c r="D10" s="98"/>
      <c r="E10" s="18">
        <v>15580</v>
      </c>
      <c r="F10" s="18">
        <v>13700</v>
      </c>
      <c r="G10" s="18">
        <v>3040</v>
      </c>
      <c r="H10" s="18">
        <v>16560</v>
      </c>
      <c r="I10" s="19"/>
      <c r="J10" s="609"/>
      <c r="K10" s="277">
        <v>280</v>
      </c>
      <c r="L10" s="277"/>
      <c r="M10" s="98">
        <v>1920</v>
      </c>
      <c r="N10" s="18"/>
      <c r="O10" s="277"/>
      <c r="P10" s="18">
        <v>8940</v>
      </c>
      <c r="Q10" s="18"/>
      <c r="R10" s="18">
        <f t="shared" si="3"/>
        <v>540</v>
      </c>
      <c r="S10" s="20">
        <v>2380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540</v>
      </c>
      <c r="AH10" s="498"/>
      <c r="AI10" s="522"/>
      <c r="AJ10" s="181"/>
      <c r="AK10" s="110"/>
      <c r="AL10" s="189"/>
      <c r="AM10" s="22">
        <f t="shared" si="0"/>
        <v>80110</v>
      </c>
      <c r="AN10" s="101">
        <v>45560</v>
      </c>
      <c r="AO10" s="24">
        <v>0</v>
      </c>
      <c r="AP10" s="25">
        <f t="shared" si="1"/>
        <v>63.74631972626721</v>
      </c>
      <c r="AQ10" s="301">
        <f t="shared" si="2"/>
        <v>45560</v>
      </c>
    </row>
    <row r="11" spans="2:43" ht="26.25" customHeight="1" x14ac:dyDescent="0.2">
      <c r="B11" s="152" t="s">
        <v>44</v>
      </c>
      <c r="C11" s="18">
        <v>14680</v>
      </c>
      <c r="D11" s="98"/>
      <c r="E11" s="18">
        <v>19770</v>
      </c>
      <c r="F11" s="18">
        <v>9880</v>
      </c>
      <c r="G11" s="18">
        <v>1580</v>
      </c>
      <c r="H11" s="18">
        <v>9660</v>
      </c>
      <c r="I11" s="19"/>
      <c r="J11" s="609"/>
      <c r="K11" s="277">
        <v>450</v>
      </c>
      <c r="L11" s="277"/>
      <c r="M11" s="98">
        <v>1590</v>
      </c>
      <c r="N11" s="18"/>
      <c r="O11" s="277"/>
      <c r="P11" s="18">
        <v>10000</v>
      </c>
      <c r="Q11" s="18"/>
      <c r="R11" s="18">
        <f t="shared" si="3"/>
        <v>600</v>
      </c>
      <c r="S11" s="462">
        <v>1080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600</v>
      </c>
      <c r="AH11" s="498"/>
      <c r="AI11" s="522"/>
      <c r="AJ11" s="181"/>
      <c r="AK11" s="110"/>
      <c r="AL11" s="189"/>
      <c r="AM11" s="22">
        <f t="shared" si="0"/>
        <v>69290</v>
      </c>
      <c r="AN11" s="102">
        <v>55680</v>
      </c>
      <c r="AO11" s="24">
        <v>0</v>
      </c>
      <c r="AP11" s="25">
        <f t="shared" si="1"/>
        <v>55.445306873649677</v>
      </c>
      <c r="AQ11" s="301">
        <f t="shared" si="2"/>
        <v>55680</v>
      </c>
    </row>
    <row r="12" spans="2:43" ht="26.25" customHeight="1" x14ac:dyDescent="0.2">
      <c r="B12" s="153" t="s">
        <v>45</v>
      </c>
      <c r="C12" s="334">
        <v>14320</v>
      </c>
      <c r="D12" s="18"/>
      <c r="E12" s="334">
        <v>26930</v>
      </c>
      <c r="F12" s="334">
        <v>9870</v>
      </c>
      <c r="G12" s="18">
        <v>3910</v>
      </c>
      <c r="H12" s="18">
        <v>9860</v>
      </c>
      <c r="I12" s="277"/>
      <c r="J12" s="609"/>
      <c r="K12" s="612">
        <v>180</v>
      </c>
      <c r="L12" s="612"/>
      <c r="M12" s="98">
        <v>1150</v>
      </c>
      <c r="N12" s="334"/>
      <c r="O12" s="612"/>
      <c r="P12" s="18">
        <v>10410</v>
      </c>
      <c r="Q12" s="18"/>
      <c r="R12" s="18">
        <f t="shared" si="3"/>
        <v>200</v>
      </c>
      <c r="S12" s="20">
        <v>1430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200</v>
      </c>
      <c r="AH12" s="498"/>
      <c r="AI12" s="522"/>
      <c r="AJ12" s="77"/>
      <c r="AK12" s="78"/>
      <c r="AL12" s="188"/>
      <c r="AM12" s="22">
        <f t="shared" si="0"/>
        <v>78260</v>
      </c>
      <c r="AN12" s="102">
        <v>68890</v>
      </c>
      <c r="AO12" s="24">
        <v>0</v>
      </c>
      <c r="AP12" s="25">
        <f t="shared" si="1"/>
        <v>53.183826027862722</v>
      </c>
      <c r="AQ12" s="301">
        <f t="shared" si="2"/>
        <v>68890</v>
      </c>
    </row>
    <row r="13" spans="2:43" ht="26.25" customHeight="1" x14ac:dyDescent="0.2">
      <c r="B13" s="151" t="s">
        <v>46</v>
      </c>
      <c r="C13" s="18">
        <v>16110</v>
      </c>
      <c r="D13" s="18"/>
      <c r="E13" s="18">
        <v>27620</v>
      </c>
      <c r="F13" s="18">
        <v>10560</v>
      </c>
      <c r="G13" s="18">
        <v>2710</v>
      </c>
      <c r="H13" s="18">
        <v>18490</v>
      </c>
      <c r="I13" s="277"/>
      <c r="J13" s="610"/>
      <c r="K13" s="277">
        <v>140</v>
      </c>
      <c r="L13" s="277"/>
      <c r="M13" s="18">
        <v>1050</v>
      </c>
      <c r="N13" s="18"/>
      <c r="O13" s="277"/>
      <c r="P13" s="18">
        <v>14620</v>
      </c>
      <c r="Q13" s="18"/>
      <c r="R13" s="18">
        <f t="shared" si="3"/>
        <v>300</v>
      </c>
      <c r="S13" s="462">
        <v>1630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300</v>
      </c>
      <c r="AH13" s="498"/>
      <c r="AI13" s="522"/>
      <c r="AJ13" s="77"/>
      <c r="AK13" s="78"/>
      <c r="AL13" s="188"/>
      <c r="AM13" s="22">
        <f t="shared" si="0"/>
        <v>93230</v>
      </c>
      <c r="AN13" s="103">
        <v>60140</v>
      </c>
      <c r="AO13" s="31">
        <v>0</v>
      </c>
      <c r="AP13" s="32">
        <f t="shared" si="1"/>
        <v>60.787637738801592</v>
      </c>
      <c r="AQ13" s="620">
        <f t="shared" si="2"/>
        <v>60140</v>
      </c>
    </row>
    <row r="14" spans="2:43" ht="26.25" customHeight="1" x14ac:dyDescent="0.2">
      <c r="B14" s="152" t="s">
        <v>47</v>
      </c>
      <c r="C14" s="18">
        <v>16730</v>
      </c>
      <c r="D14" s="18"/>
      <c r="E14" s="18">
        <v>28690</v>
      </c>
      <c r="F14" s="18">
        <v>11960</v>
      </c>
      <c r="G14" s="18">
        <v>2910</v>
      </c>
      <c r="H14" s="18">
        <v>9720</v>
      </c>
      <c r="I14" s="277"/>
      <c r="J14" s="610"/>
      <c r="K14" s="277">
        <v>680</v>
      </c>
      <c r="L14" s="277"/>
      <c r="M14" s="18">
        <v>910</v>
      </c>
      <c r="N14" s="18"/>
      <c r="O14" s="277"/>
      <c r="P14" s="18">
        <v>8960</v>
      </c>
      <c r="Q14" s="18"/>
      <c r="R14" s="18">
        <f t="shared" si="3"/>
        <v>370</v>
      </c>
      <c r="S14" s="20">
        <v>1320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370</v>
      </c>
      <c r="AH14" s="498"/>
      <c r="AI14" s="522"/>
      <c r="AJ14" s="77"/>
      <c r="AK14" s="78"/>
      <c r="AL14" s="188"/>
      <c r="AM14" s="22">
        <f t="shared" si="0"/>
        <v>82250</v>
      </c>
      <c r="AN14" s="23">
        <v>53700</v>
      </c>
      <c r="AO14" s="24">
        <v>0</v>
      </c>
      <c r="AP14" s="25">
        <f t="shared" si="1"/>
        <v>60.500183891136444</v>
      </c>
      <c r="AQ14" s="301">
        <f t="shared" si="2"/>
        <v>53700</v>
      </c>
    </row>
    <row r="15" spans="2:43" ht="26.25" customHeight="1" x14ac:dyDescent="0.2">
      <c r="B15" s="151" t="s">
        <v>48</v>
      </c>
      <c r="C15" s="18">
        <v>17720</v>
      </c>
      <c r="D15" s="18"/>
      <c r="E15" s="18">
        <v>38160</v>
      </c>
      <c r="F15" s="18">
        <v>8680</v>
      </c>
      <c r="G15" s="18">
        <v>2320</v>
      </c>
      <c r="H15" s="18">
        <v>18080</v>
      </c>
      <c r="I15" s="277"/>
      <c r="J15" s="610"/>
      <c r="K15" s="277">
        <v>650</v>
      </c>
      <c r="L15" s="608"/>
      <c r="M15" s="18">
        <v>2350</v>
      </c>
      <c r="N15" s="18"/>
      <c r="O15" s="608"/>
      <c r="P15" s="18">
        <v>7240</v>
      </c>
      <c r="Q15" s="18"/>
      <c r="R15" s="18">
        <f t="shared" si="3"/>
        <v>660</v>
      </c>
      <c r="S15" s="20">
        <v>3540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660</v>
      </c>
      <c r="AH15" s="498"/>
      <c r="AI15" s="522"/>
      <c r="AJ15" s="77"/>
      <c r="AK15" s="78"/>
      <c r="AL15" s="188"/>
      <c r="AM15" s="22">
        <f t="shared" si="0"/>
        <v>99400</v>
      </c>
      <c r="AN15" s="23">
        <v>43910</v>
      </c>
      <c r="AO15" s="24">
        <v>0</v>
      </c>
      <c r="AP15" s="25">
        <f t="shared" si="1"/>
        <v>69.360128392994213</v>
      </c>
      <c r="AQ15" s="301">
        <f t="shared" si="2"/>
        <v>43910</v>
      </c>
    </row>
    <row r="16" spans="2:43" ht="26.25" customHeight="1" x14ac:dyDescent="0.2">
      <c r="B16" s="152" t="s">
        <v>49</v>
      </c>
      <c r="C16" s="18">
        <v>15030</v>
      </c>
      <c r="D16" s="18"/>
      <c r="E16" s="18">
        <v>29690</v>
      </c>
      <c r="F16" s="18">
        <v>14560</v>
      </c>
      <c r="G16" s="18">
        <v>2180</v>
      </c>
      <c r="H16" s="18">
        <v>9890</v>
      </c>
      <c r="I16" s="277"/>
      <c r="J16" s="610"/>
      <c r="K16" s="277">
        <v>380</v>
      </c>
      <c r="L16" s="608"/>
      <c r="M16" s="18">
        <v>3350</v>
      </c>
      <c r="N16" s="18"/>
      <c r="O16" s="608"/>
      <c r="P16" s="18">
        <v>9700</v>
      </c>
      <c r="Q16" s="18"/>
      <c r="R16" s="18">
        <f t="shared" si="3"/>
        <v>1470</v>
      </c>
      <c r="S16" s="20">
        <v>3000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1470</v>
      </c>
      <c r="AH16" s="498"/>
      <c r="AI16" s="522"/>
      <c r="AJ16" s="77"/>
      <c r="AK16" s="78"/>
      <c r="AL16" s="188"/>
      <c r="AM16" s="22">
        <f t="shared" si="0"/>
        <v>89250</v>
      </c>
      <c r="AN16" s="23">
        <v>53330</v>
      </c>
      <c r="AO16" s="24">
        <v>0</v>
      </c>
      <c r="AP16" s="25">
        <f t="shared" si="1"/>
        <v>62.596437087950626</v>
      </c>
      <c r="AQ16" s="301">
        <f t="shared" si="2"/>
        <v>53330</v>
      </c>
    </row>
    <row r="17" spans="2:43" ht="26.25" customHeight="1" x14ac:dyDescent="0.2">
      <c r="B17" s="152" t="s">
        <v>50</v>
      </c>
      <c r="C17" s="18">
        <v>13570</v>
      </c>
      <c r="D17" s="18"/>
      <c r="E17" s="18">
        <v>28040</v>
      </c>
      <c r="F17" s="18">
        <v>9580</v>
      </c>
      <c r="G17" s="18">
        <v>2290</v>
      </c>
      <c r="H17" s="18">
        <v>14720</v>
      </c>
      <c r="I17" s="277"/>
      <c r="J17" s="610"/>
      <c r="K17" s="277">
        <v>5550</v>
      </c>
      <c r="L17" s="608"/>
      <c r="M17" s="18">
        <v>1550</v>
      </c>
      <c r="N17" s="18"/>
      <c r="O17" s="608"/>
      <c r="P17" s="18">
        <v>9270</v>
      </c>
      <c r="Q17" s="18"/>
      <c r="R17" s="18">
        <f t="shared" si="3"/>
        <v>1020</v>
      </c>
      <c r="S17" s="20">
        <v>2560</v>
      </c>
      <c r="T17" s="777">
        <f t="shared" si="4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>
        <v>1020</v>
      </c>
      <c r="AH17" s="498"/>
      <c r="AI17" s="522"/>
      <c r="AJ17" s="77"/>
      <c r="AK17" s="78"/>
      <c r="AL17" s="188"/>
      <c r="AM17" s="22">
        <f t="shared" si="0"/>
        <v>88150</v>
      </c>
      <c r="AN17" s="23">
        <v>47475</v>
      </c>
      <c r="AO17" s="24">
        <v>0</v>
      </c>
      <c r="AP17" s="25">
        <f t="shared" si="1"/>
        <v>64.995391705069125</v>
      </c>
      <c r="AQ17" s="301">
        <f t="shared" si="2"/>
        <v>47475</v>
      </c>
    </row>
    <row r="18" spans="2:43" ht="26.25" customHeight="1" x14ac:dyDescent="0.2">
      <c r="B18" s="151" t="s">
        <v>51</v>
      </c>
      <c r="C18" s="18">
        <v>17100</v>
      </c>
      <c r="D18" s="18"/>
      <c r="E18" s="18">
        <v>19160</v>
      </c>
      <c r="F18" s="18">
        <v>9480</v>
      </c>
      <c r="G18" s="18">
        <v>2960</v>
      </c>
      <c r="H18" s="18">
        <v>7980</v>
      </c>
      <c r="I18" s="277"/>
      <c r="J18" s="610"/>
      <c r="K18" s="277">
        <v>1480</v>
      </c>
      <c r="L18" s="608"/>
      <c r="M18" s="18">
        <v>3490</v>
      </c>
      <c r="N18" s="18">
        <v>0</v>
      </c>
      <c r="O18" s="608"/>
      <c r="P18" s="18">
        <v>8900</v>
      </c>
      <c r="Q18" s="18">
        <v>0</v>
      </c>
      <c r="R18" s="18">
        <f t="shared" si="3"/>
        <v>1090</v>
      </c>
      <c r="S18" s="20">
        <v>6130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1090</v>
      </c>
      <c r="AH18" s="498"/>
      <c r="AI18" s="522"/>
      <c r="AJ18" s="480"/>
      <c r="AK18" s="99"/>
      <c r="AL18" s="204"/>
      <c r="AM18" s="22">
        <f t="shared" si="0"/>
        <v>77770</v>
      </c>
      <c r="AN18" s="23">
        <v>62640</v>
      </c>
      <c r="AO18" s="24">
        <v>0</v>
      </c>
      <c r="AP18" s="25">
        <f t="shared" si="1"/>
        <v>55.387792892244143</v>
      </c>
      <c r="AQ18" s="301">
        <f t="shared" si="2"/>
        <v>62640</v>
      </c>
    </row>
    <row r="19" spans="2:43" ht="26.25" customHeight="1" thickBot="1" x14ac:dyDescent="0.25">
      <c r="B19" s="154" t="s">
        <v>52</v>
      </c>
      <c r="C19" s="79">
        <v>13230</v>
      </c>
      <c r="D19" s="79">
        <v>132600</v>
      </c>
      <c r="E19" s="79">
        <v>11710</v>
      </c>
      <c r="F19" s="79">
        <v>8160</v>
      </c>
      <c r="G19" s="79">
        <v>1360</v>
      </c>
      <c r="H19" s="79">
        <v>14930</v>
      </c>
      <c r="I19" s="327"/>
      <c r="J19" s="611"/>
      <c r="K19" s="327">
        <v>440</v>
      </c>
      <c r="L19" s="327"/>
      <c r="M19" s="79">
        <v>2890</v>
      </c>
      <c r="N19" s="79"/>
      <c r="O19" s="327"/>
      <c r="P19" s="79">
        <v>12370</v>
      </c>
      <c r="Q19" s="79"/>
      <c r="R19" s="79">
        <f t="shared" si="3"/>
        <v>1120</v>
      </c>
      <c r="S19" s="80">
        <v>3220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1120</v>
      </c>
      <c r="AH19" s="499"/>
      <c r="AI19" s="552"/>
      <c r="AJ19" s="481"/>
      <c r="AK19" s="192"/>
      <c r="AL19" s="187"/>
      <c r="AM19" s="460">
        <f t="shared" si="0"/>
        <v>202030</v>
      </c>
      <c r="AN19" s="193">
        <v>44580</v>
      </c>
      <c r="AO19" s="194">
        <v>0</v>
      </c>
      <c r="AP19" s="33">
        <f t="shared" si="1"/>
        <v>81.922874173796686</v>
      </c>
      <c r="AQ19" s="323">
        <f t="shared" si="2"/>
        <v>44580</v>
      </c>
    </row>
    <row r="20" spans="2:43" ht="26.25" customHeight="1" thickBot="1" x14ac:dyDescent="0.25">
      <c r="B20" s="265" t="s">
        <v>53</v>
      </c>
      <c r="C20" s="82">
        <f t="shared" ref="C20:AO20" si="5">SUM(C8:C19)</f>
        <v>185000</v>
      </c>
      <c r="D20" s="82">
        <f t="shared" si="5"/>
        <v>132600</v>
      </c>
      <c r="E20" s="83">
        <f t="shared" si="5"/>
        <v>266480</v>
      </c>
      <c r="F20" s="83">
        <f t="shared" si="5"/>
        <v>127890</v>
      </c>
      <c r="G20" s="83">
        <f t="shared" si="5"/>
        <v>28540</v>
      </c>
      <c r="H20" s="83">
        <f t="shared" si="5"/>
        <v>156670</v>
      </c>
      <c r="I20" s="195">
        <f t="shared" si="5"/>
        <v>0</v>
      </c>
      <c r="J20" s="83">
        <f t="shared" si="5"/>
        <v>0</v>
      </c>
      <c r="K20" s="328">
        <f t="shared" si="5"/>
        <v>10870</v>
      </c>
      <c r="L20" s="328">
        <f t="shared" si="5"/>
        <v>0</v>
      </c>
      <c r="M20" s="83">
        <f t="shared" si="5"/>
        <v>22320</v>
      </c>
      <c r="N20" s="83">
        <f t="shared" si="5"/>
        <v>0</v>
      </c>
      <c r="O20" s="328">
        <f t="shared" si="5"/>
        <v>0</v>
      </c>
      <c r="P20" s="83">
        <f t="shared" si="5"/>
        <v>117390</v>
      </c>
      <c r="Q20" s="83">
        <f t="shared" si="5"/>
        <v>0</v>
      </c>
      <c r="R20" s="83">
        <f t="shared" si="5"/>
        <v>7990</v>
      </c>
      <c r="S20" s="84">
        <f>SUM(S8:S19)</f>
        <v>28860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7990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1084610</v>
      </c>
      <c r="AN20" s="198">
        <f t="shared" si="5"/>
        <v>625925</v>
      </c>
      <c r="AO20" s="199">
        <f t="shared" si="5"/>
        <v>0</v>
      </c>
      <c r="AP20" s="37">
        <f t="shared" si="1"/>
        <v>63.407647315021322</v>
      </c>
      <c r="AQ20" s="200">
        <f t="shared" si="2"/>
        <v>625925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VAL DELLA TORRE.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155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Foglio2!D35</f>
        <v>0</v>
      </c>
      <c r="D29" s="340"/>
      <c r="E29" s="215">
        <f>Foglio2!E35</f>
        <v>3835.3152293706667</v>
      </c>
      <c r="F29" s="215">
        <f>Foglio2!F35</f>
        <v>892.31082787954983</v>
      </c>
      <c r="G29" s="329">
        <f>Foglio2!G35</f>
        <v>0</v>
      </c>
      <c r="H29" s="329">
        <f>Foglio2!H35</f>
        <v>375.43276647023475</v>
      </c>
      <c r="I29" s="329">
        <f>Foglio2!I35</f>
        <v>0</v>
      </c>
      <c r="J29" s="277">
        <v>0</v>
      </c>
      <c r="K29" s="215">
        <f>Foglio2!K35</f>
        <v>532.51231991207158</v>
      </c>
      <c r="L29" s="215">
        <f>Foglio2!L35</f>
        <v>490.76832330370144</v>
      </c>
      <c r="M29" s="215">
        <f>Foglio2!M35</f>
        <v>4424.0477111714399</v>
      </c>
      <c r="N29" s="215">
        <f>Foglio2!N35</f>
        <v>0</v>
      </c>
      <c r="O29" s="215">
        <f>Foglio2!O35</f>
        <v>0</v>
      </c>
      <c r="P29" s="329">
        <f>Foglio2!P35</f>
        <v>0</v>
      </c>
      <c r="Q29" s="329">
        <f>Foglio2!Q35</f>
        <v>0</v>
      </c>
      <c r="R29" s="215">
        <f t="shared" ref="R29:R34" si="6">SUM(AF29:AI29)</f>
        <v>1201.7191205212243</v>
      </c>
      <c r="S29" s="619">
        <f>Foglio2!T35</f>
        <v>7349.9386532711551</v>
      </c>
      <c r="T29" s="842">
        <f t="shared" ref="T29:T34" si="7">SUM(V29:AE29)</f>
        <v>628.18134820469709</v>
      </c>
      <c r="U29" s="437">
        <f>Foglio2!V35</f>
        <v>4311.5810670935289</v>
      </c>
      <c r="V29" s="844">
        <f>Foglio2!W35</f>
        <v>0</v>
      </c>
      <c r="W29" s="489">
        <f>Foglio2!X35</f>
        <v>26.438741861984777</v>
      </c>
      <c r="X29" s="489">
        <f>Foglio2!Y35</f>
        <v>41.736100518217278</v>
      </c>
      <c r="Y29" s="489">
        <f>Foglio2!Z35</f>
        <v>5.851002803304346</v>
      </c>
      <c r="Z29" s="489">
        <f>Foglio2!AA35</f>
        <v>49.903289766374449</v>
      </c>
      <c r="AA29" s="489">
        <f>Foglio2!AB35</f>
        <v>224.16736741098865</v>
      </c>
      <c r="AB29" s="489">
        <f>Foglio2!AC35</f>
        <v>27.599467114462158</v>
      </c>
      <c r="AC29" s="489">
        <f>Foglio2!AD35</f>
        <v>13.049604992704879</v>
      </c>
      <c r="AD29" s="489">
        <f>Foglio2!AE35</f>
        <v>70.5910459669917</v>
      </c>
      <c r="AE29" s="845">
        <f>Foglio2!AF35</f>
        <v>168.84472776966882</v>
      </c>
      <c r="AF29" s="434">
        <f>Foglio2!AG35</f>
        <v>375.51172737176381</v>
      </c>
      <c r="AG29" s="215">
        <f>Foglio2!AH35</f>
        <v>567.47883913919634</v>
      </c>
      <c r="AH29" s="215">
        <f>Foglio2!AI35</f>
        <v>250.33237814767267</v>
      </c>
      <c r="AI29" s="619">
        <f>Foglio2!AJ35</f>
        <v>8.3961758625914804</v>
      </c>
      <c r="AJ29" s="606"/>
      <c r="AK29" s="753"/>
      <c r="AL29" s="847"/>
      <c r="AM29" s="55">
        <f t="shared" ref="AM29:AM41" si="8">SUM(C29:S29)+T29+U29+AJ29+AK29+AL29</f>
        <v>24041.807367198267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3835.3152293706667</v>
      </c>
      <c r="F30" s="434">
        <f t="shared" si="12"/>
        <v>892.31082787954983</v>
      </c>
      <c r="G30" s="340">
        <f t="shared" si="12"/>
        <v>0</v>
      </c>
      <c r="H30" s="340">
        <f t="shared" si="12"/>
        <v>375.43276647023475</v>
      </c>
      <c r="I30" s="340">
        <f t="shared" si="12"/>
        <v>0</v>
      </c>
      <c r="J30" s="19">
        <f t="shared" si="12"/>
        <v>0</v>
      </c>
      <c r="K30" s="434">
        <f t="shared" si="12"/>
        <v>532.51231991207158</v>
      </c>
      <c r="L30" s="434">
        <f t="shared" si="12"/>
        <v>490.76832330370144</v>
      </c>
      <c r="M30" s="434">
        <f t="shared" si="12"/>
        <v>4424.0477111714399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1201.7191205212243</v>
      </c>
      <c r="S30" s="437">
        <f t="shared" ref="S30:S35" si="13">S29</f>
        <v>7349.9386532711551</v>
      </c>
      <c r="T30" s="842">
        <f t="shared" si="7"/>
        <v>628.18134820469709</v>
      </c>
      <c r="U30" s="437">
        <f t="shared" ref="U30:AI32" si="14">U29</f>
        <v>4311.5810670935289</v>
      </c>
      <c r="V30" s="844">
        <f t="shared" si="14"/>
        <v>0</v>
      </c>
      <c r="W30" s="433">
        <f t="shared" si="14"/>
        <v>26.438741861984777</v>
      </c>
      <c r="X30" s="433">
        <f t="shared" si="14"/>
        <v>41.736100518217278</v>
      </c>
      <c r="Y30" s="433">
        <f t="shared" si="14"/>
        <v>5.851002803304346</v>
      </c>
      <c r="Z30" s="433">
        <f t="shared" si="14"/>
        <v>49.903289766374449</v>
      </c>
      <c r="AA30" s="433">
        <f t="shared" si="14"/>
        <v>224.16736741098865</v>
      </c>
      <c r="AB30" s="433">
        <f t="shared" si="14"/>
        <v>27.599467114462158</v>
      </c>
      <c r="AC30" s="433">
        <f t="shared" si="14"/>
        <v>13.049604992704879</v>
      </c>
      <c r="AD30" s="433">
        <f t="shared" si="14"/>
        <v>70.5910459669917</v>
      </c>
      <c r="AE30" s="846">
        <f t="shared" si="14"/>
        <v>168.84472776966882</v>
      </c>
      <c r="AF30" s="434">
        <f t="shared" si="14"/>
        <v>375.51172737176381</v>
      </c>
      <c r="AG30" s="434">
        <f t="shared" si="14"/>
        <v>567.47883913919634</v>
      </c>
      <c r="AH30" s="434">
        <f t="shared" si="14"/>
        <v>250.33237814767267</v>
      </c>
      <c r="AI30" s="437">
        <f t="shared" si="14"/>
        <v>8.3961758625914804</v>
      </c>
      <c r="AJ30" s="606"/>
      <c r="AK30" s="753"/>
      <c r="AL30" s="847"/>
      <c r="AM30" s="55">
        <f t="shared" si="8"/>
        <v>24041.807367198267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3835.3152293706667</v>
      </c>
      <c r="F31" s="434">
        <f t="shared" si="12"/>
        <v>892.31082787954983</v>
      </c>
      <c r="G31" s="340">
        <f t="shared" si="12"/>
        <v>0</v>
      </c>
      <c r="H31" s="340">
        <f t="shared" si="12"/>
        <v>375.43276647023475</v>
      </c>
      <c r="I31" s="340">
        <f t="shared" si="12"/>
        <v>0</v>
      </c>
      <c r="J31" s="19">
        <f t="shared" si="12"/>
        <v>0</v>
      </c>
      <c r="K31" s="434">
        <f t="shared" si="12"/>
        <v>532.51231991207158</v>
      </c>
      <c r="L31" s="434">
        <f t="shared" si="12"/>
        <v>490.76832330370144</v>
      </c>
      <c r="M31" s="434">
        <f t="shared" si="12"/>
        <v>4424.0477111714399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1201.7191205212243</v>
      </c>
      <c r="S31" s="437">
        <f t="shared" si="13"/>
        <v>7349.9386532711551</v>
      </c>
      <c r="T31" s="842">
        <f t="shared" si="7"/>
        <v>628.18134820469709</v>
      </c>
      <c r="U31" s="437">
        <f t="shared" si="14"/>
        <v>4311.5810670935289</v>
      </c>
      <c r="V31" s="844">
        <f t="shared" si="14"/>
        <v>0</v>
      </c>
      <c r="W31" s="433">
        <f t="shared" si="14"/>
        <v>26.438741861984777</v>
      </c>
      <c r="X31" s="433">
        <f t="shared" si="14"/>
        <v>41.736100518217278</v>
      </c>
      <c r="Y31" s="433">
        <f t="shared" si="14"/>
        <v>5.851002803304346</v>
      </c>
      <c r="Z31" s="433">
        <f t="shared" si="14"/>
        <v>49.903289766374449</v>
      </c>
      <c r="AA31" s="433">
        <f t="shared" si="14"/>
        <v>224.16736741098865</v>
      </c>
      <c r="AB31" s="433">
        <f t="shared" si="14"/>
        <v>27.599467114462158</v>
      </c>
      <c r="AC31" s="433">
        <f t="shared" si="14"/>
        <v>13.049604992704879</v>
      </c>
      <c r="AD31" s="433">
        <f t="shared" si="14"/>
        <v>70.5910459669917</v>
      </c>
      <c r="AE31" s="846">
        <f t="shared" si="14"/>
        <v>168.84472776966882</v>
      </c>
      <c r="AF31" s="434">
        <f t="shared" si="14"/>
        <v>375.51172737176381</v>
      </c>
      <c r="AG31" s="434">
        <f t="shared" si="14"/>
        <v>567.47883913919634</v>
      </c>
      <c r="AH31" s="434">
        <f t="shared" si="14"/>
        <v>250.33237814767267</v>
      </c>
      <c r="AI31" s="437">
        <f t="shared" si="14"/>
        <v>8.3961758625914804</v>
      </c>
      <c r="AJ31" s="606"/>
      <c r="AK31" s="753"/>
      <c r="AL31" s="847"/>
      <c r="AM31" s="55">
        <f t="shared" si="8"/>
        <v>24041.807367198267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3835.3152293706667</v>
      </c>
      <c r="F32" s="434">
        <f t="shared" si="12"/>
        <v>892.31082787954983</v>
      </c>
      <c r="G32" s="340">
        <f t="shared" si="12"/>
        <v>0</v>
      </c>
      <c r="H32" s="340">
        <f t="shared" si="12"/>
        <v>375.43276647023475</v>
      </c>
      <c r="I32" s="340">
        <f t="shared" si="12"/>
        <v>0</v>
      </c>
      <c r="J32" s="19">
        <f t="shared" si="12"/>
        <v>0</v>
      </c>
      <c r="K32" s="434">
        <f t="shared" si="12"/>
        <v>532.51231991207158</v>
      </c>
      <c r="L32" s="434">
        <f t="shared" si="12"/>
        <v>490.76832330370144</v>
      </c>
      <c r="M32" s="434">
        <f t="shared" si="12"/>
        <v>4424.0477111714399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1201.7191205212243</v>
      </c>
      <c r="S32" s="437">
        <f t="shared" si="13"/>
        <v>7349.9386532711551</v>
      </c>
      <c r="T32" s="842">
        <f t="shared" si="7"/>
        <v>628.18134820469709</v>
      </c>
      <c r="U32" s="437">
        <f t="shared" si="14"/>
        <v>4311.5810670935289</v>
      </c>
      <c r="V32" s="844">
        <f t="shared" si="14"/>
        <v>0</v>
      </c>
      <c r="W32" s="433">
        <f t="shared" si="14"/>
        <v>26.438741861984777</v>
      </c>
      <c r="X32" s="433">
        <f t="shared" si="14"/>
        <v>41.736100518217278</v>
      </c>
      <c r="Y32" s="433">
        <f t="shared" si="14"/>
        <v>5.851002803304346</v>
      </c>
      <c r="Z32" s="433">
        <f t="shared" si="14"/>
        <v>49.903289766374449</v>
      </c>
      <c r="AA32" s="433">
        <f t="shared" si="14"/>
        <v>224.16736741098865</v>
      </c>
      <c r="AB32" s="433">
        <f t="shared" si="14"/>
        <v>27.599467114462158</v>
      </c>
      <c r="AC32" s="433">
        <f t="shared" si="14"/>
        <v>13.049604992704879</v>
      </c>
      <c r="AD32" s="433">
        <f t="shared" si="14"/>
        <v>70.5910459669917</v>
      </c>
      <c r="AE32" s="846">
        <f t="shared" si="14"/>
        <v>168.84472776966882</v>
      </c>
      <c r="AF32" s="434">
        <f t="shared" si="14"/>
        <v>375.51172737176381</v>
      </c>
      <c r="AG32" s="434">
        <f t="shared" si="14"/>
        <v>567.47883913919634</v>
      </c>
      <c r="AH32" s="434">
        <f t="shared" si="14"/>
        <v>250.33237814767267</v>
      </c>
      <c r="AI32" s="437">
        <f t="shared" si="14"/>
        <v>8.3961758625914804</v>
      </c>
      <c r="AJ32" s="606"/>
      <c r="AK32" s="753"/>
      <c r="AL32" s="847"/>
      <c r="AM32" s="55">
        <f t="shared" si="8"/>
        <v>24041.807367198267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7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3835.3152293706667</v>
      </c>
      <c r="F33" s="434">
        <f t="shared" si="15"/>
        <v>892.31082787954983</v>
      </c>
      <c r="G33" s="340">
        <f t="shared" si="15"/>
        <v>0</v>
      </c>
      <c r="H33" s="340">
        <f t="shared" si="15"/>
        <v>375.43276647023475</v>
      </c>
      <c r="I33" s="340">
        <f t="shared" si="15"/>
        <v>0</v>
      </c>
      <c r="J33" s="19">
        <f t="shared" si="15"/>
        <v>0</v>
      </c>
      <c r="K33" s="434">
        <f t="shared" si="15"/>
        <v>532.51231991207158</v>
      </c>
      <c r="L33" s="434">
        <f t="shared" si="15"/>
        <v>490.76832330370144</v>
      </c>
      <c r="M33" s="434">
        <f t="shared" si="15"/>
        <v>4424.0477111714399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1201.7191205212243</v>
      </c>
      <c r="S33" s="437">
        <f t="shared" si="13"/>
        <v>7349.9386532711551</v>
      </c>
      <c r="T33" s="842">
        <f t="shared" si="7"/>
        <v>628.18134820469709</v>
      </c>
      <c r="U33" s="437">
        <f t="shared" ref="U33:AI33" si="16">U32</f>
        <v>4311.5810670935289</v>
      </c>
      <c r="V33" s="844">
        <f t="shared" si="16"/>
        <v>0</v>
      </c>
      <c r="W33" s="433">
        <f t="shared" si="16"/>
        <v>26.438741861984777</v>
      </c>
      <c r="X33" s="433">
        <f t="shared" si="16"/>
        <v>41.736100518217278</v>
      </c>
      <c r="Y33" s="433">
        <f t="shared" si="16"/>
        <v>5.851002803304346</v>
      </c>
      <c r="Z33" s="433">
        <f t="shared" si="16"/>
        <v>49.903289766374449</v>
      </c>
      <c r="AA33" s="433">
        <f t="shared" si="16"/>
        <v>224.16736741098865</v>
      </c>
      <c r="AB33" s="433">
        <f t="shared" si="16"/>
        <v>27.599467114462158</v>
      </c>
      <c r="AC33" s="433">
        <f t="shared" si="16"/>
        <v>13.049604992704879</v>
      </c>
      <c r="AD33" s="433">
        <f t="shared" si="16"/>
        <v>70.5910459669917</v>
      </c>
      <c r="AE33" s="846">
        <f t="shared" si="16"/>
        <v>168.84472776966882</v>
      </c>
      <c r="AF33" s="434">
        <f t="shared" si="16"/>
        <v>375.51172737176381</v>
      </c>
      <c r="AG33" s="434">
        <f t="shared" si="16"/>
        <v>567.47883913919634</v>
      </c>
      <c r="AH33" s="434">
        <f t="shared" si="16"/>
        <v>250.33237814767267</v>
      </c>
      <c r="AI33" s="437">
        <f t="shared" si="16"/>
        <v>8.3961758625914804</v>
      </c>
      <c r="AJ33" s="606"/>
      <c r="AK33" s="753"/>
      <c r="AL33" s="847"/>
      <c r="AM33" s="55">
        <f t="shared" si="8"/>
        <v>24041.807367198267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7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3835.3152293706667</v>
      </c>
      <c r="F34" s="434">
        <f t="shared" si="17"/>
        <v>892.31082787954983</v>
      </c>
      <c r="G34" s="340">
        <f t="shared" si="17"/>
        <v>0</v>
      </c>
      <c r="H34" s="340">
        <f t="shared" si="17"/>
        <v>375.43276647023475</v>
      </c>
      <c r="I34" s="340">
        <f t="shared" si="17"/>
        <v>0</v>
      </c>
      <c r="J34" s="19">
        <f t="shared" si="17"/>
        <v>0</v>
      </c>
      <c r="K34" s="434">
        <f t="shared" si="17"/>
        <v>532.51231991207158</v>
      </c>
      <c r="L34" s="434">
        <f t="shared" si="17"/>
        <v>490.76832330370144</v>
      </c>
      <c r="M34" s="434">
        <f t="shared" si="17"/>
        <v>4424.0477111714399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1201.7191205212243</v>
      </c>
      <c r="S34" s="437">
        <f t="shared" si="13"/>
        <v>7349.9386532711551</v>
      </c>
      <c r="T34" s="842">
        <f t="shared" si="7"/>
        <v>628.18134820469709</v>
      </c>
      <c r="U34" s="437">
        <f t="shared" ref="U34:AI38" si="18">U33</f>
        <v>4311.5810670935289</v>
      </c>
      <c r="V34" s="844">
        <f t="shared" si="18"/>
        <v>0</v>
      </c>
      <c r="W34" s="433">
        <f t="shared" si="18"/>
        <v>26.438741861984777</v>
      </c>
      <c r="X34" s="433">
        <f t="shared" si="18"/>
        <v>41.736100518217278</v>
      </c>
      <c r="Y34" s="433">
        <f t="shared" si="18"/>
        <v>5.851002803304346</v>
      </c>
      <c r="Z34" s="433">
        <f t="shared" si="18"/>
        <v>49.903289766374449</v>
      </c>
      <c r="AA34" s="433">
        <f t="shared" si="18"/>
        <v>224.16736741098865</v>
      </c>
      <c r="AB34" s="433">
        <f t="shared" si="18"/>
        <v>27.599467114462158</v>
      </c>
      <c r="AC34" s="433">
        <f t="shared" si="18"/>
        <v>13.049604992704879</v>
      </c>
      <c r="AD34" s="433">
        <f t="shared" si="18"/>
        <v>70.5910459669917</v>
      </c>
      <c r="AE34" s="846">
        <f t="shared" si="18"/>
        <v>168.84472776966882</v>
      </c>
      <c r="AF34" s="434">
        <f t="shared" si="18"/>
        <v>375.51172737176381</v>
      </c>
      <c r="AG34" s="434">
        <f t="shared" si="18"/>
        <v>567.47883913919634</v>
      </c>
      <c r="AH34" s="434">
        <f t="shared" si="18"/>
        <v>250.33237814767267</v>
      </c>
      <c r="AI34" s="437">
        <f t="shared" si="18"/>
        <v>8.3961758625914804</v>
      </c>
      <c r="AJ34" s="606"/>
      <c r="AK34" s="753"/>
      <c r="AL34" s="847"/>
      <c r="AM34" s="55">
        <f t="shared" si="8"/>
        <v>24041.807367198267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7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3835.3152293706667</v>
      </c>
      <c r="F35" s="434">
        <f t="shared" si="17"/>
        <v>892.31082787954983</v>
      </c>
      <c r="G35" s="340">
        <f t="shared" si="17"/>
        <v>0</v>
      </c>
      <c r="H35" s="340">
        <f t="shared" si="17"/>
        <v>375.43276647023475</v>
      </c>
      <c r="I35" s="340">
        <f t="shared" si="17"/>
        <v>0</v>
      </c>
      <c r="J35" s="19">
        <f t="shared" si="17"/>
        <v>0</v>
      </c>
      <c r="K35" s="434">
        <f t="shared" si="17"/>
        <v>532.51231991207158</v>
      </c>
      <c r="L35" s="434">
        <f t="shared" si="17"/>
        <v>490.76832330370144</v>
      </c>
      <c r="M35" s="434">
        <f t="shared" si="17"/>
        <v>4424.0477111714399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1201.7191205212243</v>
      </c>
      <c r="S35" s="437">
        <f t="shared" si="13"/>
        <v>7349.9386532711551</v>
      </c>
      <c r="T35" s="842">
        <f t="shared" ref="T35:T40" si="20">SUM(V35:AE35)</f>
        <v>628.18134820469709</v>
      </c>
      <c r="U35" s="437">
        <f t="shared" si="18"/>
        <v>4311.5810670935289</v>
      </c>
      <c r="V35" s="844">
        <f t="shared" si="18"/>
        <v>0</v>
      </c>
      <c r="W35" s="433">
        <f t="shared" si="18"/>
        <v>26.438741861984777</v>
      </c>
      <c r="X35" s="433">
        <f t="shared" si="18"/>
        <v>41.736100518217278</v>
      </c>
      <c r="Y35" s="433">
        <f t="shared" si="18"/>
        <v>5.851002803304346</v>
      </c>
      <c r="Z35" s="433">
        <f t="shared" si="18"/>
        <v>49.903289766374449</v>
      </c>
      <c r="AA35" s="433">
        <f t="shared" si="18"/>
        <v>224.16736741098865</v>
      </c>
      <c r="AB35" s="433">
        <f t="shared" si="18"/>
        <v>27.599467114462158</v>
      </c>
      <c r="AC35" s="433">
        <f t="shared" si="18"/>
        <v>13.049604992704879</v>
      </c>
      <c r="AD35" s="433">
        <f t="shared" si="18"/>
        <v>70.5910459669917</v>
      </c>
      <c r="AE35" s="846">
        <f t="shared" si="18"/>
        <v>168.84472776966882</v>
      </c>
      <c r="AF35" s="434">
        <f t="shared" si="18"/>
        <v>375.51172737176381</v>
      </c>
      <c r="AG35" s="434">
        <f t="shared" si="18"/>
        <v>567.47883913919634</v>
      </c>
      <c r="AH35" s="434">
        <f t="shared" si="18"/>
        <v>250.33237814767267</v>
      </c>
      <c r="AI35" s="437">
        <f t="shared" si="18"/>
        <v>8.3961758625914804</v>
      </c>
      <c r="AJ35" s="606"/>
      <c r="AK35" s="753"/>
      <c r="AL35" s="847"/>
      <c r="AM35" s="55">
        <f t="shared" si="8"/>
        <v>24041.807367198267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7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3835.3152293706667</v>
      </c>
      <c r="F36" s="434">
        <f t="shared" si="17"/>
        <v>892.31082787954983</v>
      </c>
      <c r="G36" s="340">
        <f t="shared" si="17"/>
        <v>0</v>
      </c>
      <c r="H36" s="340">
        <f t="shared" si="17"/>
        <v>375.43276647023475</v>
      </c>
      <c r="I36" s="340">
        <f t="shared" si="17"/>
        <v>0</v>
      </c>
      <c r="J36" s="19">
        <f t="shared" si="17"/>
        <v>0</v>
      </c>
      <c r="K36" s="434">
        <f t="shared" si="17"/>
        <v>532.51231991207158</v>
      </c>
      <c r="L36" s="434">
        <f t="shared" si="17"/>
        <v>490.76832330370144</v>
      </c>
      <c r="M36" s="434">
        <f t="shared" si="17"/>
        <v>4424.0477111714399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1201.7191205212243</v>
      </c>
      <c r="S36" s="437">
        <f>S35</f>
        <v>7349.9386532711551</v>
      </c>
      <c r="T36" s="842">
        <f t="shared" si="20"/>
        <v>628.18134820469709</v>
      </c>
      <c r="U36" s="437">
        <f t="shared" si="18"/>
        <v>4311.5810670935289</v>
      </c>
      <c r="V36" s="844">
        <f t="shared" si="18"/>
        <v>0</v>
      </c>
      <c r="W36" s="433">
        <f t="shared" si="18"/>
        <v>26.438741861984777</v>
      </c>
      <c r="X36" s="433">
        <f t="shared" si="18"/>
        <v>41.736100518217278</v>
      </c>
      <c r="Y36" s="433">
        <f t="shared" si="18"/>
        <v>5.851002803304346</v>
      </c>
      <c r="Z36" s="433">
        <f t="shared" si="18"/>
        <v>49.903289766374449</v>
      </c>
      <c r="AA36" s="433">
        <f t="shared" si="18"/>
        <v>224.16736741098865</v>
      </c>
      <c r="AB36" s="433">
        <f t="shared" si="18"/>
        <v>27.599467114462158</v>
      </c>
      <c r="AC36" s="433">
        <f t="shared" si="18"/>
        <v>13.049604992704879</v>
      </c>
      <c r="AD36" s="433">
        <f t="shared" si="18"/>
        <v>70.5910459669917</v>
      </c>
      <c r="AE36" s="846">
        <f t="shared" si="18"/>
        <v>168.84472776966882</v>
      </c>
      <c r="AF36" s="434">
        <f t="shared" si="18"/>
        <v>375.51172737176381</v>
      </c>
      <c r="AG36" s="434">
        <f t="shared" si="18"/>
        <v>567.47883913919634</v>
      </c>
      <c r="AH36" s="434">
        <f t="shared" si="18"/>
        <v>250.33237814767267</v>
      </c>
      <c r="AI36" s="437">
        <f t="shared" si="18"/>
        <v>8.3961758625914804</v>
      </c>
      <c r="AJ36" s="606"/>
      <c r="AK36" s="753"/>
      <c r="AL36" s="847"/>
      <c r="AM36" s="55">
        <f>SUM(C36:S36)+T36+U36+AJ36+AK36+AL36</f>
        <v>24041.807367198267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7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3835.3152293706667</v>
      </c>
      <c r="F37" s="434">
        <f t="shared" si="17"/>
        <v>892.31082787954983</v>
      </c>
      <c r="G37" s="340">
        <f t="shared" si="17"/>
        <v>0</v>
      </c>
      <c r="H37" s="340">
        <f t="shared" si="17"/>
        <v>375.43276647023475</v>
      </c>
      <c r="I37" s="340">
        <f t="shared" si="17"/>
        <v>0</v>
      </c>
      <c r="J37" s="19">
        <f t="shared" si="17"/>
        <v>0</v>
      </c>
      <c r="K37" s="434">
        <f t="shared" si="17"/>
        <v>532.51231991207158</v>
      </c>
      <c r="L37" s="434">
        <f t="shared" si="17"/>
        <v>490.76832330370144</v>
      </c>
      <c r="M37" s="434">
        <f t="shared" si="17"/>
        <v>4424.0477111714399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1201.7191205212243</v>
      </c>
      <c r="S37" s="437">
        <f>S36</f>
        <v>7349.9386532711551</v>
      </c>
      <c r="T37" s="842">
        <f t="shared" si="20"/>
        <v>628.18134820469709</v>
      </c>
      <c r="U37" s="437">
        <f t="shared" si="18"/>
        <v>4311.5810670935289</v>
      </c>
      <c r="V37" s="844">
        <f t="shared" si="18"/>
        <v>0</v>
      </c>
      <c r="W37" s="433">
        <f t="shared" si="18"/>
        <v>26.438741861984777</v>
      </c>
      <c r="X37" s="433">
        <f t="shared" si="18"/>
        <v>41.736100518217278</v>
      </c>
      <c r="Y37" s="433">
        <f t="shared" si="18"/>
        <v>5.851002803304346</v>
      </c>
      <c r="Z37" s="433">
        <f t="shared" si="18"/>
        <v>49.903289766374449</v>
      </c>
      <c r="AA37" s="433">
        <f t="shared" si="18"/>
        <v>224.16736741098865</v>
      </c>
      <c r="AB37" s="433">
        <f t="shared" si="18"/>
        <v>27.599467114462158</v>
      </c>
      <c r="AC37" s="433">
        <f t="shared" si="18"/>
        <v>13.049604992704879</v>
      </c>
      <c r="AD37" s="433">
        <f t="shared" si="18"/>
        <v>70.5910459669917</v>
      </c>
      <c r="AE37" s="846">
        <f t="shared" si="18"/>
        <v>168.84472776966882</v>
      </c>
      <c r="AF37" s="434">
        <f t="shared" si="18"/>
        <v>375.51172737176381</v>
      </c>
      <c r="AG37" s="434">
        <f t="shared" si="18"/>
        <v>567.47883913919634</v>
      </c>
      <c r="AH37" s="434">
        <f t="shared" si="18"/>
        <v>250.33237814767267</v>
      </c>
      <c r="AI37" s="437">
        <f t="shared" si="18"/>
        <v>8.3961758625914804</v>
      </c>
      <c r="AJ37" s="606"/>
      <c r="AK37" s="753"/>
      <c r="AL37" s="847"/>
      <c r="AM37" s="55">
        <f>SUM(C37:S37)+T37+U37+AJ37+AK37+AL37</f>
        <v>24041.807367198267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7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3835.3152293706667</v>
      </c>
      <c r="F38" s="434">
        <f t="shared" si="17"/>
        <v>892.31082787954983</v>
      </c>
      <c r="G38" s="340">
        <f t="shared" si="17"/>
        <v>0</v>
      </c>
      <c r="H38" s="340">
        <f t="shared" si="17"/>
        <v>375.43276647023475</v>
      </c>
      <c r="I38" s="340">
        <f t="shared" si="17"/>
        <v>0</v>
      </c>
      <c r="J38" s="19">
        <f t="shared" si="17"/>
        <v>0</v>
      </c>
      <c r="K38" s="434">
        <f t="shared" si="17"/>
        <v>532.51231991207158</v>
      </c>
      <c r="L38" s="434">
        <f t="shared" si="17"/>
        <v>490.76832330370144</v>
      </c>
      <c r="M38" s="434">
        <f t="shared" si="17"/>
        <v>4424.0477111714399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1201.7191205212243</v>
      </c>
      <c r="S38" s="437">
        <f>S37</f>
        <v>7349.9386532711551</v>
      </c>
      <c r="T38" s="842">
        <f t="shared" si="20"/>
        <v>628.18134820469709</v>
      </c>
      <c r="U38" s="437">
        <f t="shared" si="18"/>
        <v>4311.5810670935289</v>
      </c>
      <c r="V38" s="844">
        <f t="shared" si="18"/>
        <v>0</v>
      </c>
      <c r="W38" s="433">
        <f t="shared" si="18"/>
        <v>26.438741861984777</v>
      </c>
      <c r="X38" s="433">
        <f t="shared" si="18"/>
        <v>41.736100518217278</v>
      </c>
      <c r="Y38" s="433">
        <f t="shared" si="18"/>
        <v>5.851002803304346</v>
      </c>
      <c r="Z38" s="433">
        <f t="shared" si="18"/>
        <v>49.903289766374449</v>
      </c>
      <c r="AA38" s="433">
        <f t="shared" si="18"/>
        <v>224.16736741098865</v>
      </c>
      <c r="AB38" s="433">
        <f t="shared" si="18"/>
        <v>27.599467114462158</v>
      </c>
      <c r="AC38" s="433">
        <f t="shared" si="18"/>
        <v>13.049604992704879</v>
      </c>
      <c r="AD38" s="433">
        <f t="shared" si="18"/>
        <v>70.5910459669917</v>
      </c>
      <c r="AE38" s="846">
        <f t="shared" si="18"/>
        <v>168.84472776966882</v>
      </c>
      <c r="AF38" s="434">
        <f t="shared" si="18"/>
        <v>375.51172737176381</v>
      </c>
      <c r="AG38" s="434">
        <f t="shared" si="18"/>
        <v>567.47883913919634</v>
      </c>
      <c r="AH38" s="434">
        <f t="shared" si="18"/>
        <v>250.33237814767267</v>
      </c>
      <c r="AI38" s="437">
        <f t="shared" si="18"/>
        <v>8.3961758625914804</v>
      </c>
      <c r="AJ38" s="606"/>
      <c r="AK38" s="753"/>
      <c r="AL38" s="847"/>
      <c r="AM38" s="55">
        <f t="shared" si="8"/>
        <v>24041.807367198267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7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3835.3152293706667</v>
      </c>
      <c r="F39" s="434">
        <f t="shared" si="21"/>
        <v>892.31082787954983</v>
      </c>
      <c r="G39" s="340">
        <f t="shared" si="21"/>
        <v>0</v>
      </c>
      <c r="H39" s="340">
        <f t="shared" si="21"/>
        <v>375.43276647023475</v>
      </c>
      <c r="I39" s="340">
        <f t="shared" si="21"/>
        <v>0</v>
      </c>
      <c r="J39" s="19">
        <f t="shared" si="21"/>
        <v>0</v>
      </c>
      <c r="K39" s="434">
        <f t="shared" si="21"/>
        <v>532.51231991207158</v>
      </c>
      <c r="L39" s="434">
        <f t="shared" si="21"/>
        <v>490.76832330370144</v>
      </c>
      <c r="M39" s="434">
        <f t="shared" si="21"/>
        <v>4424.0477111714399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1201.7191205212243</v>
      </c>
      <c r="S39" s="437">
        <f>S38</f>
        <v>7349.9386532711551</v>
      </c>
      <c r="T39" s="842">
        <f t="shared" si="20"/>
        <v>628.18134820469709</v>
      </c>
      <c r="U39" s="437">
        <f t="shared" ref="U39:AI39" si="22">U38</f>
        <v>4311.5810670935289</v>
      </c>
      <c r="V39" s="844">
        <f t="shared" si="22"/>
        <v>0</v>
      </c>
      <c r="W39" s="433">
        <f t="shared" si="22"/>
        <v>26.438741861984777</v>
      </c>
      <c r="X39" s="433">
        <f t="shared" si="22"/>
        <v>41.736100518217278</v>
      </c>
      <c r="Y39" s="433">
        <f t="shared" si="22"/>
        <v>5.851002803304346</v>
      </c>
      <c r="Z39" s="433">
        <f t="shared" si="22"/>
        <v>49.903289766374449</v>
      </c>
      <c r="AA39" s="433">
        <f t="shared" si="22"/>
        <v>224.16736741098865</v>
      </c>
      <c r="AB39" s="433">
        <f t="shared" si="22"/>
        <v>27.599467114462158</v>
      </c>
      <c r="AC39" s="433">
        <f t="shared" si="22"/>
        <v>13.049604992704879</v>
      </c>
      <c r="AD39" s="433">
        <f t="shared" si="22"/>
        <v>70.5910459669917</v>
      </c>
      <c r="AE39" s="846">
        <f t="shared" si="22"/>
        <v>168.84472776966882</v>
      </c>
      <c r="AF39" s="434">
        <f t="shared" si="22"/>
        <v>375.51172737176381</v>
      </c>
      <c r="AG39" s="434">
        <f t="shared" si="22"/>
        <v>567.47883913919634</v>
      </c>
      <c r="AH39" s="434">
        <f t="shared" si="22"/>
        <v>250.33237814767267</v>
      </c>
      <c r="AI39" s="437">
        <f t="shared" si="22"/>
        <v>8.3961758625914804</v>
      </c>
      <c r="AJ39" s="606"/>
      <c r="AK39" s="753"/>
      <c r="AL39" s="847"/>
      <c r="AM39" s="55">
        <f t="shared" si="8"/>
        <v>24041.807367198267</v>
      </c>
      <c r="AN39" s="56"/>
      <c r="AO39" s="57"/>
      <c r="AP39" s="58">
        <f t="shared" si="9"/>
        <v>100</v>
      </c>
      <c r="AQ39" s="652">
        <f>AN39+AO39</f>
        <v>0</v>
      </c>
    </row>
    <row r="40" spans="2:47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3835.3152293706667</v>
      </c>
      <c r="F40" s="434">
        <f t="shared" si="23"/>
        <v>892.31082787954983</v>
      </c>
      <c r="G40" s="340">
        <f t="shared" si="23"/>
        <v>0</v>
      </c>
      <c r="H40" s="340">
        <f t="shared" si="23"/>
        <v>375.43276647023475</v>
      </c>
      <c r="I40" s="340">
        <f t="shared" si="23"/>
        <v>0</v>
      </c>
      <c r="J40" s="19">
        <f t="shared" si="23"/>
        <v>0</v>
      </c>
      <c r="K40" s="434">
        <f t="shared" si="23"/>
        <v>532.51231991207158</v>
      </c>
      <c r="L40" s="434">
        <f t="shared" si="23"/>
        <v>490.76832330370144</v>
      </c>
      <c r="M40" s="434">
        <f t="shared" si="23"/>
        <v>4424.0477111714399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1201.7191205212243</v>
      </c>
      <c r="S40" s="437">
        <f>S39</f>
        <v>7349.9386532711551</v>
      </c>
      <c r="T40" s="842">
        <f t="shared" si="20"/>
        <v>628.18134820469709</v>
      </c>
      <c r="U40" s="437">
        <f t="shared" ref="U40:AI40" si="24">U39</f>
        <v>4311.5810670935289</v>
      </c>
      <c r="V40" s="844">
        <f t="shared" si="24"/>
        <v>0</v>
      </c>
      <c r="W40" s="433">
        <f t="shared" si="24"/>
        <v>26.438741861984777</v>
      </c>
      <c r="X40" s="433">
        <f t="shared" si="24"/>
        <v>41.736100518217278</v>
      </c>
      <c r="Y40" s="433">
        <f t="shared" si="24"/>
        <v>5.851002803304346</v>
      </c>
      <c r="Z40" s="433">
        <f t="shared" si="24"/>
        <v>49.903289766374449</v>
      </c>
      <c r="AA40" s="433">
        <f t="shared" si="24"/>
        <v>224.16736741098865</v>
      </c>
      <c r="AB40" s="433">
        <f t="shared" si="24"/>
        <v>27.599467114462158</v>
      </c>
      <c r="AC40" s="433">
        <f t="shared" si="24"/>
        <v>13.049604992704879</v>
      </c>
      <c r="AD40" s="433">
        <f t="shared" si="24"/>
        <v>70.5910459669917</v>
      </c>
      <c r="AE40" s="846">
        <f t="shared" si="24"/>
        <v>168.84472776966882</v>
      </c>
      <c r="AF40" s="434">
        <f t="shared" si="24"/>
        <v>375.51172737176381</v>
      </c>
      <c r="AG40" s="434">
        <f t="shared" si="24"/>
        <v>567.47883913919634</v>
      </c>
      <c r="AH40" s="434">
        <f t="shared" si="24"/>
        <v>250.33237814767267</v>
      </c>
      <c r="AI40" s="437">
        <f t="shared" si="24"/>
        <v>8.3961758625914804</v>
      </c>
      <c r="AJ40" s="606"/>
      <c r="AK40" s="753"/>
      <c r="AL40" s="847"/>
      <c r="AM40" s="55">
        <f t="shared" si="8"/>
        <v>24041.807367198267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7" ht="26.25" customHeight="1" thickBot="1" x14ac:dyDescent="0.25">
      <c r="B41" s="265" t="s">
        <v>53</v>
      </c>
      <c r="C41" s="903">
        <f t="shared" ref="C41:AL41" si="25">SUM(C29:C40)</f>
        <v>0</v>
      </c>
      <c r="D41" s="446">
        <f t="shared" si="25"/>
        <v>0</v>
      </c>
      <c r="E41" s="115">
        <f t="shared" si="25"/>
        <v>46023.782752448002</v>
      </c>
      <c r="F41" s="115">
        <f t="shared" si="25"/>
        <v>10707.729934554598</v>
      </c>
      <c r="G41" s="435">
        <f t="shared" si="25"/>
        <v>0</v>
      </c>
      <c r="H41" s="191">
        <f t="shared" si="25"/>
        <v>4505.1931976428168</v>
      </c>
      <c r="I41" s="191">
        <f t="shared" si="25"/>
        <v>0</v>
      </c>
      <c r="J41" s="195">
        <f t="shared" si="25"/>
        <v>0</v>
      </c>
      <c r="K41" s="115">
        <f t="shared" si="25"/>
        <v>6390.1478389448594</v>
      </c>
      <c r="L41" s="115">
        <f t="shared" si="25"/>
        <v>5889.2198796444172</v>
      </c>
      <c r="M41" s="115">
        <f t="shared" si="25"/>
        <v>53088.57253405729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14420.629446254688</v>
      </c>
      <c r="S41" s="118">
        <f t="shared" si="25"/>
        <v>88199.26383925385</v>
      </c>
      <c r="T41" s="843">
        <f>SUM(T29:T40)</f>
        <v>7538.1761784563669</v>
      </c>
      <c r="U41" s="841">
        <f t="shared" si="25"/>
        <v>51738.972805122357</v>
      </c>
      <c r="V41" s="706">
        <f t="shared" si="25"/>
        <v>0</v>
      </c>
      <c r="W41" s="119">
        <f t="shared" si="25"/>
        <v>317.26490234381731</v>
      </c>
      <c r="X41" s="119">
        <f t="shared" si="25"/>
        <v>500.83320621860724</v>
      </c>
      <c r="Y41" s="119">
        <f t="shared" si="25"/>
        <v>70.212033639652148</v>
      </c>
      <c r="Z41" s="119">
        <f t="shared" si="25"/>
        <v>598.83947719649325</v>
      </c>
      <c r="AA41" s="119">
        <f t="shared" si="25"/>
        <v>2690.0084089318643</v>
      </c>
      <c r="AB41" s="119">
        <f t="shared" si="25"/>
        <v>331.19360537354589</v>
      </c>
      <c r="AC41" s="119">
        <f t="shared" si="25"/>
        <v>156.59525991245849</v>
      </c>
      <c r="AD41" s="119">
        <f t="shared" si="25"/>
        <v>847.09255160390046</v>
      </c>
      <c r="AE41" s="121">
        <f t="shared" si="25"/>
        <v>2026.1367332360262</v>
      </c>
      <c r="AF41" s="183">
        <f t="shared" si="25"/>
        <v>4506.140728461166</v>
      </c>
      <c r="AG41" s="120">
        <f t="shared" si="25"/>
        <v>6809.7460696703574</v>
      </c>
      <c r="AH41" s="120">
        <f t="shared" si="25"/>
        <v>3003.988537772073</v>
      </c>
      <c r="AI41" s="183">
        <f t="shared" si="25"/>
        <v>100.75411035109774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288501.68840637925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7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7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</row>
    <row r="44" spans="2:47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7" ht="20.25" x14ac:dyDescent="0.3">
      <c r="B45" s="1067" t="str">
        <f>B3</f>
        <v>RACCOLTA DIFFERENZIATA ANNO 2023 - VAL DELLA TORRE.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7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7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7" ht="90.75" thickTop="1" thickBot="1" x14ac:dyDescent="0.25">
      <c r="B48" s="1070" t="s">
        <v>155</v>
      </c>
      <c r="C48" s="155" t="s">
        <v>4</v>
      </c>
      <c r="D48" s="641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576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42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0" customHeight="1" thickBot="1" x14ac:dyDescent="0.3">
      <c r="B50" s="216" t="s">
        <v>41</v>
      </c>
      <c r="C50" s="263"/>
      <c r="D50" s="459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6">(AM50*100)/(AM50+AQ50)</f>
        <v>#DIV/0!</v>
      </c>
      <c r="AQ50" s="59">
        <f t="shared" ref="AQ50:AQ57" si="27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8">SUM(AF51:AI51)</f>
        <v>0</v>
      </c>
      <c r="S51" s="220"/>
      <c r="T51" s="315">
        <f t="shared" ref="T51:T61" si="29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2" si="30">SUM(C51:U51)</f>
        <v>0</v>
      </c>
      <c r="AN51" s="56"/>
      <c r="AO51" s="57"/>
      <c r="AP51" s="58" t="e">
        <f t="shared" si="26"/>
        <v>#DIV/0!</v>
      </c>
      <c r="AQ51" s="59">
        <f t="shared" si="27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8"/>
        <v>0</v>
      </c>
      <c r="S52" s="220"/>
      <c r="T52" s="315">
        <f t="shared" si="29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0"/>
        <v>0</v>
      </c>
      <c r="AN52" s="56"/>
      <c r="AO52" s="57"/>
      <c r="AP52" s="58" t="e">
        <f t="shared" si="26"/>
        <v>#DIV/0!</v>
      </c>
      <c r="AQ52" s="59">
        <f t="shared" si="27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8"/>
        <v>0</v>
      </c>
      <c r="S53" s="220"/>
      <c r="T53" s="315">
        <f t="shared" si="29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0"/>
        <v>0</v>
      </c>
      <c r="AN53" s="56"/>
      <c r="AO53" s="57"/>
      <c r="AP53" s="58" t="e">
        <f t="shared" si="26"/>
        <v>#DIV/0!</v>
      </c>
      <c r="AQ53" s="59">
        <f t="shared" si="27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8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0"/>
        <v>0</v>
      </c>
      <c r="AN54" s="56"/>
      <c r="AO54" s="57"/>
      <c r="AP54" s="58" t="e">
        <f t="shared" si="26"/>
        <v>#DIV/0!</v>
      </c>
      <c r="AQ54" s="59">
        <f t="shared" si="27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8"/>
        <v>0</v>
      </c>
      <c r="S55" s="220"/>
      <c r="T55" s="315">
        <f t="shared" si="29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0"/>
        <v>0</v>
      </c>
      <c r="AN55" s="61"/>
      <c r="AO55" s="62"/>
      <c r="AP55" s="63" t="e">
        <f t="shared" si="26"/>
        <v>#DIV/0!</v>
      </c>
      <c r="AQ55" s="64">
        <f t="shared" si="27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8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0"/>
        <v>0</v>
      </c>
      <c r="AN56" s="56"/>
      <c r="AO56" s="57"/>
      <c r="AP56" s="58" t="e">
        <f t="shared" si="26"/>
        <v>#DIV/0!</v>
      </c>
      <c r="AQ56" s="59">
        <f t="shared" si="27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8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0"/>
        <v>0</v>
      </c>
      <c r="AN57" s="56"/>
      <c r="AO57" s="57"/>
      <c r="AP57" s="58" t="e">
        <f t="shared" ref="AP57:AP62" si="31">(AM57*100)/(AM57+AQ57)</f>
        <v>#DIV/0!</v>
      </c>
      <c r="AQ57" s="59">
        <f t="shared" si="27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8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30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8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30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8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30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723218</v>
      </c>
      <c r="L61" s="307"/>
      <c r="M61" s="309"/>
      <c r="N61" s="307"/>
      <c r="O61" s="307"/>
      <c r="P61" s="330"/>
      <c r="Q61" s="330"/>
      <c r="R61" s="304">
        <f t="shared" si="28"/>
        <v>1290</v>
      </c>
      <c r="S61" s="310"/>
      <c r="T61" s="315">
        <f t="shared" si="29"/>
        <v>4401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4401</v>
      </c>
      <c r="AE61" s="311">
        <v>0</v>
      </c>
      <c r="AF61" s="504"/>
      <c r="AG61" s="504">
        <v>1290</v>
      </c>
      <c r="AH61" s="504"/>
      <c r="AI61" s="504"/>
      <c r="AJ61" s="312"/>
      <c r="AK61" s="313"/>
      <c r="AL61" s="314"/>
      <c r="AM61" s="221">
        <f t="shared" si="30"/>
        <v>728909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723218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1290</v>
      </c>
      <c r="S62" s="116">
        <f>SUM(S50:S61)</f>
        <v>0</v>
      </c>
      <c r="T62" s="117">
        <f>SUM(T50:T61)</f>
        <v>4401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4401</v>
      </c>
      <c r="AE62" s="184">
        <f t="shared" si="33"/>
        <v>0</v>
      </c>
      <c r="AF62" s="183">
        <f t="shared" si="33"/>
        <v>0</v>
      </c>
      <c r="AG62" s="183">
        <f t="shared" si="33"/>
        <v>1290</v>
      </c>
      <c r="AH62" s="183">
        <f t="shared" si="33"/>
        <v>0</v>
      </c>
      <c r="AI62" s="183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221">
        <f t="shared" si="30"/>
        <v>728909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VAL DELLA TORRE.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155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9.25" customHeight="1" x14ac:dyDescent="0.2">
      <c r="B72" s="150" t="s">
        <v>41</v>
      </c>
      <c r="C72" s="261">
        <f t="shared" ref="C72:Q72" si="34">C29+C8+C50</f>
        <v>15000</v>
      </c>
      <c r="D72" s="261">
        <f t="shared" si="34"/>
        <v>0</v>
      </c>
      <c r="E72" s="79">
        <f t="shared" si="34"/>
        <v>16885.315229370666</v>
      </c>
      <c r="F72" s="524">
        <f t="shared" si="34"/>
        <v>12772.31082787955</v>
      </c>
      <c r="G72" s="524">
        <f t="shared" si="34"/>
        <v>1880</v>
      </c>
      <c r="H72" s="524">
        <f t="shared" si="34"/>
        <v>18485.432766470236</v>
      </c>
      <c r="I72" s="524">
        <f t="shared" si="34"/>
        <v>0</v>
      </c>
      <c r="J72" s="524">
        <f t="shared" si="34"/>
        <v>0</v>
      </c>
      <c r="K72" s="524">
        <f t="shared" si="34"/>
        <v>812.51231991207158</v>
      </c>
      <c r="L72" s="524">
        <f t="shared" si="34"/>
        <v>490.76832330370144</v>
      </c>
      <c r="M72" s="524">
        <f t="shared" si="34"/>
        <v>5384.0477111714399</v>
      </c>
      <c r="N72" s="524">
        <f t="shared" si="34"/>
        <v>0</v>
      </c>
      <c r="O72" s="524">
        <f t="shared" si="34"/>
        <v>0</v>
      </c>
      <c r="P72" s="524">
        <f t="shared" si="34"/>
        <v>8630</v>
      </c>
      <c r="Q72" s="524">
        <f t="shared" si="34"/>
        <v>0</v>
      </c>
      <c r="R72" s="524">
        <f>SUM(AF72:AI72)</f>
        <v>1481.7191205212243</v>
      </c>
      <c r="S72" s="665">
        <f t="shared" ref="S72:S83" si="35">S8+S29</f>
        <v>8309.9386532711542</v>
      </c>
      <c r="T72" s="867">
        <f>SUM(V72:AE72)</f>
        <v>628.18134820469709</v>
      </c>
      <c r="U72" s="864">
        <f t="shared" ref="U72:AL72" si="36">U29+U8+U50</f>
        <v>4311.5810670935289</v>
      </c>
      <c r="V72" s="860">
        <f t="shared" si="36"/>
        <v>0</v>
      </c>
      <c r="W72" s="666">
        <f t="shared" si="36"/>
        <v>26.438741861984777</v>
      </c>
      <c r="X72" s="666">
        <f t="shared" si="36"/>
        <v>41.736100518217278</v>
      </c>
      <c r="Y72" s="666">
        <f t="shared" si="36"/>
        <v>5.851002803304346</v>
      </c>
      <c r="Z72" s="666">
        <f t="shared" si="36"/>
        <v>49.903289766374449</v>
      </c>
      <c r="AA72" s="666">
        <f t="shared" si="36"/>
        <v>224.16736741098865</v>
      </c>
      <c r="AB72" s="666">
        <f t="shared" si="36"/>
        <v>27.599467114462158</v>
      </c>
      <c r="AC72" s="666">
        <f t="shared" si="36"/>
        <v>13.049604992704879</v>
      </c>
      <c r="AD72" s="666">
        <f t="shared" si="36"/>
        <v>70.5910459669917</v>
      </c>
      <c r="AE72" s="861">
        <f t="shared" si="36"/>
        <v>168.84472776966882</v>
      </c>
      <c r="AF72" s="855">
        <f t="shared" si="36"/>
        <v>375.51172737176381</v>
      </c>
      <c r="AG72" s="688">
        <f t="shared" si="36"/>
        <v>847.47883913919634</v>
      </c>
      <c r="AH72" s="688">
        <f t="shared" si="36"/>
        <v>250.33237814767267</v>
      </c>
      <c r="AI72" s="689">
        <f t="shared" si="36"/>
        <v>8.3961758625914804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3" si="37">SUM(C72:S72)+T72+U72+AK72+AL72</f>
        <v>95071.807367198271</v>
      </c>
      <c r="AN72" s="668">
        <f t="shared" ref="AN72:AO83" si="38">AN8</f>
        <v>43720</v>
      </c>
      <c r="AO72" s="669">
        <f t="shared" si="38"/>
        <v>0</v>
      </c>
      <c r="AP72" s="690">
        <f t="shared" ref="AP72:AP84" si="39">(AM72*100)/(AM72+AQ72)</f>
        <v>68.499581618437304</v>
      </c>
      <c r="AQ72" s="691">
        <f t="shared" ref="AQ72:AQ84" si="40">AN72+AO72</f>
        <v>43720</v>
      </c>
    </row>
    <row r="73" spans="2:43" ht="26.25" customHeight="1" x14ac:dyDescent="0.2">
      <c r="B73" s="151" t="s">
        <v>42</v>
      </c>
      <c r="C73" s="17">
        <f t="shared" ref="C73:Q73" si="41">C30+C9+C51</f>
        <v>14340</v>
      </c>
      <c r="D73" s="94">
        <f t="shared" si="41"/>
        <v>0</v>
      </c>
      <c r="E73" s="18">
        <f t="shared" si="41"/>
        <v>11915.315229370666</v>
      </c>
      <c r="F73" s="18">
        <f t="shared" si="41"/>
        <v>10472.31082787955</v>
      </c>
      <c r="G73" s="18">
        <f t="shared" si="41"/>
        <v>1400</v>
      </c>
      <c r="H73" s="18">
        <f t="shared" si="41"/>
        <v>9045.4327664702341</v>
      </c>
      <c r="I73" s="18">
        <f t="shared" si="41"/>
        <v>0</v>
      </c>
      <c r="J73" s="18">
        <f t="shared" si="41"/>
        <v>0</v>
      </c>
      <c r="K73" s="18">
        <f t="shared" si="41"/>
        <v>892.51231991207158</v>
      </c>
      <c r="L73" s="18">
        <f t="shared" si="41"/>
        <v>490.76832330370144</v>
      </c>
      <c r="M73" s="18">
        <f t="shared" si="41"/>
        <v>5534.0477111714399</v>
      </c>
      <c r="N73" s="18">
        <f t="shared" si="41"/>
        <v>0</v>
      </c>
      <c r="O73" s="18">
        <f t="shared" si="41"/>
        <v>0</v>
      </c>
      <c r="P73" s="18">
        <f t="shared" si="41"/>
        <v>8350</v>
      </c>
      <c r="Q73" s="18">
        <f t="shared" si="41"/>
        <v>0</v>
      </c>
      <c r="R73" s="18">
        <f t="shared" ref="R73:R83" si="42">SUM(AF73:AI73)</f>
        <v>1541.7191205212243</v>
      </c>
      <c r="S73" s="20">
        <f t="shared" si="35"/>
        <v>8959.9386532711542</v>
      </c>
      <c r="T73" s="768">
        <f t="shared" ref="T73:T83" si="43">SUM(V73:AE73)</f>
        <v>628.18134820469709</v>
      </c>
      <c r="U73" s="865">
        <f t="shared" ref="U73:AL73" si="44">U30+U9+U51</f>
        <v>4311.5810670935289</v>
      </c>
      <c r="V73" s="775">
        <f t="shared" si="44"/>
        <v>0</v>
      </c>
      <c r="W73" s="76">
        <f t="shared" si="44"/>
        <v>26.438741861984777</v>
      </c>
      <c r="X73" s="76">
        <f t="shared" si="44"/>
        <v>41.736100518217278</v>
      </c>
      <c r="Y73" s="76">
        <f t="shared" si="44"/>
        <v>5.851002803304346</v>
      </c>
      <c r="Z73" s="76">
        <f t="shared" si="44"/>
        <v>49.903289766374449</v>
      </c>
      <c r="AA73" s="76">
        <f t="shared" si="44"/>
        <v>224.16736741098865</v>
      </c>
      <c r="AB73" s="76">
        <f t="shared" si="44"/>
        <v>27.599467114462158</v>
      </c>
      <c r="AC73" s="76">
        <f t="shared" si="44"/>
        <v>13.049604992704879</v>
      </c>
      <c r="AD73" s="76">
        <f t="shared" si="44"/>
        <v>70.5910459669917</v>
      </c>
      <c r="AE73" s="765">
        <f t="shared" si="44"/>
        <v>168.84472776966882</v>
      </c>
      <c r="AF73" s="856">
        <f t="shared" si="44"/>
        <v>375.51172737176381</v>
      </c>
      <c r="AG73" s="500">
        <f t="shared" si="44"/>
        <v>907.47883913919634</v>
      </c>
      <c r="AH73" s="500">
        <f t="shared" si="44"/>
        <v>250.33237814767267</v>
      </c>
      <c r="AI73" s="554">
        <f t="shared" si="44"/>
        <v>8.3961758625914804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77881.807367198271</v>
      </c>
      <c r="AN73" s="102">
        <f t="shared" si="38"/>
        <v>46300</v>
      </c>
      <c r="AO73" s="24">
        <f t="shared" si="38"/>
        <v>0</v>
      </c>
      <c r="AP73" s="455">
        <f t="shared" si="39"/>
        <v>62.715955757437456</v>
      </c>
      <c r="AQ73" s="301">
        <f t="shared" si="40"/>
        <v>46300</v>
      </c>
    </row>
    <row r="74" spans="2:43" ht="26.25" customHeight="1" x14ac:dyDescent="0.2">
      <c r="B74" s="152" t="s">
        <v>43</v>
      </c>
      <c r="C74" s="17">
        <f t="shared" ref="C74:Q74" si="45">C31+C10+C52</f>
        <v>17170</v>
      </c>
      <c r="D74" s="94">
        <f t="shared" si="45"/>
        <v>0</v>
      </c>
      <c r="E74" s="18">
        <f t="shared" si="45"/>
        <v>19415.315229370666</v>
      </c>
      <c r="F74" s="18">
        <f t="shared" si="45"/>
        <v>14592.31082787955</v>
      </c>
      <c r="G74" s="18">
        <f t="shared" si="45"/>
        <v>3040</v>
      </c>
      <c r="H74" s="18">
        <f t="shared" si="45"/>
        <v>16935.432766470236</v>
      </c>
      <c r="I74" s="18">
        <f t="shared" si="45"/>
        <v>0</v>
      </c>
      <c r="J74" s="18">
        <f t="shared" si="45"/>
        <v>0</v>
      </c>
      <c r="K74" s="18">
        <f t="shared" si="45"/>
        <v>812.51231991207158</v>
      </c>
      <c r="L74" s="18">
        <f t="shared" si="45"/>
        <v>490.76832330370144</v>
      </c>
      <c r="M74" s="18">
        <f t="shared" si="45"/>
        <v>6344.0477111714399</v>
      </c>
      <c r="N74" s="18">
        <f t="shared" si="45"/>
        <v>0</v>
      </c>
      <c r="O74" s="18">
        <f t="shared" si="45"/>
        <v>0</v>
      </c>
      <c r="P74" s="18">
        <f t="shared" si="45"/>
        <v>8940</v>
      </c>
      <c r="Q74" s="18">
        <f t="shared" si="45"/>
        <v>0</v>
      </c>
      <c r="R74" s="18">
        <f t="shared" si="42"/>
        <v>1741.7191205212241</v>
      </c>
      <c r="S74" s="20">
        <f t="shared" si="35"/>
        <v>9729.9386532711542</v>
      </c>
      <c r="T74" s="768">
        <f t="shared" si="43"/>
        <v>628.18134820469709</v>
      </c>
      <c r="U74" s="865">
        <f t="shared" ref="U74:AL74" si="46">U31+U10+U52</f>
        <v>4311.5810670935289</v>
      </c>
      <c r="V74" s="775">
        <f t="shared" si="46"/>
        <v>0</v>
      </c>
      <c r="W74" s="76">
        <f t="shared" si="46"/>
        <v>26.438741861984777</v>
      </c>
      <c r="X74" s="76">
        <f t="shared" si="46"/>
        <v>41.736100518217278</v>
      </c>
      <c r="Y74" s="76">
        <f t="shared" si="46"/>
        <v>5.851002803304346</v>
      </c>
      <c r="Z74" s="76">
        <f t="shared" si="46"/>
        <v>49.903289766374449</v>
      </c>
      <c r="AA74" s="76">
        <f t="shared" si="46"/>
        <v>224.16736741098865</v>
      </c>
      <c r="AB74" s="76">
        <f t="shared" si="46"/>
        <v>27.599467114462158</v>
      </c>
      <c r="AC74" s="76">
        <f t="shared" si="46"/>
        <v>13.049604992704879</v>
      </c>
      <c r="AD74" s="76">
        <f t="shared" si="46"/>
        <v>70.5910459669917</v>
      </c>
      <c r="AE74" s="765">
        <f t="shared" si="46"/>
        <v>168.84472776966882</v>
      </c>
      <c r="AF74" s="856">
        <f t="shared" si="46"/>
        <v>375.51172737176381</v>
      </c>
      <c r="AG74" s="500">
        <f t="shared" si="46"/>
        <v>1107.4788391391962</v>
      </c>
      <c r="AH74" s="500">
        <f t="shared" si="46"/>
        <v>250.33237814767267</v>
      </c>
      <c r="AI74" s="554">
        <f t="shared" si="46"/>
        <v>8.3961758625914804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104151.80736719827</v>
      </c>
      <c r="AN74" s="102">
        <f t="shared" si="38"/>
        <v>45560</v>
      </c>
      <c r="AO74" s="24">
        <f t="shared" si="38"/>
        <v>0</v>
      </c>
      <c r="AP74" s="455">
        <f t="shared" si="39"/>
        <v>69.568198526750152</v>
      </c>
      <c r="AQ74" s="301">
        <f t="shared" si="40"/>
        <v>45560</v>
      </c>
    </row>
    <row r="75" spans="2:43" ht="26.25" customHeight="1" x14ac:dyDescent="0.2">
      <c r="B75" s="152" t="s">
        <v>44</v>
      </c>
      <c r="C75" s="17">
        <f t="shared" ref="C75:Q75" si="47">C32+C11+C53</f>
        <v>14680</v>
      </c>
      <c r="D75" s="94">
        <f t="shared" si="47"/>
        <v>0</v>
      </c>
      <c r="E75" s="18">
        <f t="shared" si="47"/>
        <v>23605.315229370666</v>
      </c>
      <c r="F75" s="18">
        <f t="shared" si="47"/>
        <v>10772.31082787955</v>
      </c>
      <c r="G75" s="18">
        <f t="shared" si="47"/>
        <v>1580</v>
      </c>
      <c r="H75" s="18">
        <f t="shared" si="47"/>
        <v>10035.432766470234</v>
      </c>
      <c r="I75" s="18">
        <f t="shared" si="47"/>
        <v>0</v>
      </c>
      <c r="J75" s="18">
        <f t="shared" si="47"/>
        <v>0</v>
      </c>
      <c r="K75" s="18">
        <f t="shared" si="47"/>
        <v>982.51231991207158</v>
      </c>
      <c r="L75" s="18">
        <f t="shared" si="47"/>
        <v>490.76832330370144</v>
      </c>
      <c r="M75" s="18">
        <f t="shared" si="47"/>
        <v>6014.0477111714399</v>
      </c>
      <c r="N75" s="18">
        <f t="shared" si="47"/>
        <v>0</v>
      </c>
      <c r="O75" s="18">
        <f t="shared" si="47"/>
        <v>0</v>
      </c>
      <c r="P75" s="18">
        <f t="shared" si="47"/>
        <v>10000</v>
      </c>
      <c r="Q75" s="18">
        <f t="shared" si="47"/>
        <v>0</v>
      </c>
      <c r="R75" s="18">
        <f t="shared" si="42"/>
        <v>1801.7191205212241</v>
      </c>
      <c r="S75" s="20">
        <f t="shared" si="35"/>
        <v>8429.9386532711542</v>
      </c>
      <c r="T75" s="768">
        <f t="shared" si="43"/>
        <v>628.18134820469709</v>
      </c>
      <c r="U75" s="865">
        <f t="shared" ref="U75:AL75" si="48">U32+U11+U53</f>
        <v>4311.5810670935289</v>
      </c>
      <c r="V75" s="775">
        <f t="shared" si="48"/>
        <v>0</v>
      </c>
      <c r="W75" s="76">
        <f t="shared" si="48"/>
        <v>26.438741861984777</v>
      </c>
      <c r="X75" s="76">
        <f t="shared" si="48"/>
        <v>41.736100518217278</v>
      </c>
      <c r="Y75" s="76">
        <f t="shared" si="48"/>
        <v>5.851002803304346</v>
      </c>
      <c r="Z75" s="76">
        <f t="shared" si="48"/>
        <v>49.903289766374449</v>
      </c>
      <c r="AA75" s="76">
        <f t="shared" si="48"/>
        <v>224.16736741098865</v>
      </c>
      <c r="AB75" s="76">
        <f t="shared" si="48"/>
        <v>27.599467114462158</v>
      </c>
      <c r="AC75" s="76">
        <f t="shared" si="48"/>
        <v>13.049604992704879</v>
      </c>
      <c r="AD75" s="76">
        <f t="shared" si="48"/>
        <v>70.5910459669917</v>
      </c>
      <c r="AE75" s="765">
        <f t="shared" si="48"/>
        <v>168.84472776966882</v>
      </c>
      <c r="AF75" s="856">
        <f t="shared" si="48"/>
        <v>375.51172737176381</v>
      </c>
      <c r="AG75" s="500">
        <f t="shared" si="48"/>
        <v>1167.4788391391962</v>
      </c>
      <c r="AH75" s="500">
        <f t="shared" si="48"/>
        <v>250.33237814767267</v>
      </c>
      <c r="AI75" s="554">
        <f t="shared" si="48"/>
        <v>8.3961758625914804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93331.807367198271</v>
      </c>
      <c r="AN75" s="102">
        <f t="shared" si="38"/>
        <v>55680</v>
      </c>
      <c r="AO75" s="24">
        <f t="shared" si="38"/>
        <v>0</v>
      </c>
      <c r="AP75" s="455">
        <f t="shared" si="39"/>
        <v>62.633833530525472</v>
      </c>
      <c r="AQ75" s="301">
        <f t="shared" si="40"/>
        <v>55680</v>
      </c>
    </row>
    <row r="76" spans="2:43" ht="26.25" customHeight="1" x14ac:dyDescent="0.2">
      <c r="B76" s="153" t="s">
        <v>45</v>
      </c>
      <c r="C76" s="17">
        <f t="shared" ref="C76:Q76" si="49">C33+C12+C54</f>
        <v>14320</v>
      </c>
      <c r="D76" s="94">
        <f t="shared" si="49"/>
        <v>0</v>
      </c>
      <c r="E76" s="18">
        <f t="shared" si="49"/>
        <v>30765.315229370666</v>
      </c>
      <c r="F76" s="18">
        <f t="shared" si="49"/>
        <v>10762.31082787955</v>
      </c>
      <c r="G76" s="18">
        <f t="shared" si="49"/>
        <v>3910</v>
      </c>
      <c r="H76" s="18">
        <f t="shared" si="49"/>
        <v>10235.432766470234</v>
      </c>
      <c r="I76" s="18">
        <f t="shared" si="49"/>
        <v>0</v>
      </c>
      <c r="J76" s="18">
        <f t="shared" si="49"/>
        <v>0</v>
      </c>
      <c r="K76" s="18">
        <f t="shared" si="49"/>
        <v>712.51231991207158</v>
      </c>
      <c r="L76" s="18">
        <f t="shared" si="49"/>
        <v>490.76832330370144</v>
      </c>
      <c r="M76" s="18">
        <f t="shared" si="49"/>
        <v>5574.0477111714399</v>
      </c>
      <c r="N76" s="18">
        <f t="shared" si="49"/>
        <v>0</v>
      </c>
      <c r="O76" s="18">
        <f t="shared" si="49"/>
        <v>0</v>
      </c>
      <c r="P76" s="18">
        <f t="shared" si="49"/>
        <v>10410</v>
      </c>
      <c r="Q76" s="18">
        <f t="shared" si="49"/>
        <v>0</v>
      </c>
      <c r="R76" s="18">
        <f t="shared" si="42"/>
        <v>1401.7191205212243</v>
      </c>
      <c r="S76" s="20">
        <f t="shared" si="35"/>
        <v>8779.9386532711542</v>
      </c>
      <c r="T76" s="768">
        <f t="shared" si="43"/>
        <v>628.18134820469709</v>
      </c>
      <c r="U76" s="865">
        <f t="shared" ref="U76:AL76" si="50">U33+U12+U54</f>
        <v>4311.5810670935289</v>
      </c>
      <c r="V76" s="862">
        <f t="shared" si="50"/>
        <v>0</v>
      </c>
      <c r="W76" s="749">
        <f t="shared" si="50"/>
        <v>26.438741861984777</v>
      </c>
      <c r="X76" s="749">
        <f t="shared" si="50"/>
        <v>41.736100518217278</v>
      </c>
      <c r="Y76" s="749">
        <f t="shared" si="50"/>
        <v>5.851002803304346</v>
      </c>
      <c r="Z76" s="749">
        <f t="shared" si="50"/>
        <v>49.903289766374449</v>
      </c>
      <c r="AA76" s="749">
        <f t="shared" si="50"/>
        <v>224.16736741098865</v>
      </c>
      <c r="AB76" s="749">
        <f t="shared" si="50"/>
        <v>27.599467114462158</v>
      </c>
      <c r="AC76" s="749">
        <f t="shared" si="50"/>
        <v>13.049604992704879</v>
      </c>
      <c r="AD76" s="749">
        <f t="shared" si="50"/>
        <v>70.5910459669917</v>
      </c>
      <c r="AE76" s="863">
        <f t="shared" si="50"/>
        <v>168.84472776966882</v>
      </c>
      <c r="AF76" s="857">
        <f t="shared" si="50"/>
        <v>375.51172737176381</v>
      </c>
      <c r="AG76" s="750">
        <f t="shared" si="50"/>
        <v>767.47883913919634</v>
      </c>
      <c r="AH76" s="750">
        <f t="shared" si="50"/>
        <v>250.33237814767267</v>
      </c>
      <c r="AI76" s="751">
        <f t="shared" si="50"/>
        <v>8.3961758625914804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37"/>
        <v>102301.80736719827</v>
      </c>
      <c r="AN76" s="102">
        <f t="shared" si="38"/>
        <v>68890</v>
      </c>
      <c r="AO76" s="24">
        <f t="shared" si="38"/>
        <v>0</v>
      </c>
      <c r="AP76" s="455">
        <f t="shared" si="39"/>
        <v>59.758588299594123</v>
      </c>
      <c r="AQ76" s="301">
        <f t="shared" si="40"/>
        <v>68890</v>
      </c>
    </row>
    <row r="77" spans="2:43" ht="26.25" customHeight="1" x14ac:dyDescent="0.2">
      <c r="B77" s="151" t="s">
        <v>46</v>
      </c>
      <c r="C77" s="17">
        <f t="shared" ref="C77:Q77" si="51">C34+C13+C55</f>
        <v>16110</v>
      </c>
      <c r="D77" s="94">
        <f t="shared" si="51"/>
        <v>0</v>
      </c>
      <c r="E77" s="18">
        <f t="shared" si="51"/>
        <v>31455.315229370666</v>
      </c>
      <c r="F77" s="18">
        <f t="shared" si="51"/>
        <v>11452.31082787955</v>
      </c>
      <c r="G77" s="18">
        <f t="shared" si="51"/>
        <v>2710</v>
      </c>
      <c r="H77" s="18">
        <f t="shared" si="51"/>
        <v>18865.432766470236</v>
      </c>
      <c r="I77" s="18">
        <f t="shared" si="51"/>
        <v>0</v>
      </c>
      <c r="J77" s="18">
        <f t="shared" si="51"/>
        <v>0</v>
      </c>
      <c r="K77" s="18">
        <f t="shared" si="51"/>
        <v>672.51231991207158</v>
      </c>
      <c r="L77" s="18">
        <f t="shared" si="51"/>
        <v>490.76832330370144</v>
      </c>
      <c r="M77" s="18">
        <f t="shared" si="51"/>
        <v>5474.0477111714399</v>
      </c>
      <c r="N77" s="18">
        <f t="shared" si="51"/>
        <v>0</v>
      </c>
      <c r="O77" s="18">
        <f t="shared" si="51"/>
        <v>0</v>
      </c>
      <c r="P77" s="18">
        <f t="shared" si="51"/>
        <v>14620</v>
      </c>
      <c r="Q77" s="18">
        <f t="shared" si="51"/>
        <v>0</v>
      </c>
      <c r="R77" s="18">
        <f t="shared" si="42"/>
        <v>1501.7191205212243</v>
      </c>
      <c r="S77" s="20">
        <f t="shared" si="35"/>
        <v>8979.9386532711542</v>
      </c>
      <c r="T77" s="768">
        <f t="shared" si="43"/>
        <v>628.18134820469709</v>
      </c>
      <c r="U77" s="865">
        <f t="shared" ref="U77:AL77" si="52">U34+U13+U55</f>
        <v>4311.5810670935289</v>
      </c>
      <c r="V77" s="775">
        <f t="shared" si="52"/>
        <v>0</v>
      </c>
      <c r="W77" s="76">
        <f t="shared" si="52"/>
        <v>26.438741861984777</v>
      </c>
      <c r="X77" s="76">
        <f t="shared" si="52"/>
        <v>41.736100518217278</v>
      </c>
      <c r="Y77" s="76">
        <f t="shared" si="52"/>
        <v>5.851002803304346</v>
      </c>
      <c r="Z77" s="76">
        <f t="shared" si="52"/>
        <v>49.903289766374449</v>
      </c>
      <c r="AA77" s="76">
        <f t="shared" si="52"/>
        <v>224.16736741098865</v>
      </c>
      <c r="AB77" s="76">
        <f t="shared" si="52"/>
        <v>27.599467114462158</v>
      </c>
      <c r="AC77" s="76">
        <f t="shared" si="52"/>
        <v>13.049604992704879</v>
      </c>
      <c r="AD77" s="76">
        <f t="shared" si="52"/>
        <v>70.5910459669917</v>
      </c>
      <c r="AE77" s="765">
        <f t="shared" si="52"/>
        <v>168.84472776966882</v>
      </c>
      <c r="AF77" s="856">
        <f t="shared" si="52"/>
        <v>375.51172737176381</v>
      </c>
      <c r="AG77" s="500">
        <f t="shared" si="52"/>
        <v>867.47883913919634</v>
      </c>
      <c r="AH77" s="500">
        <f t="shared" si="52"/>
        <v>250.33237814767267</v>
      </c>
      <c r="AI77" s="554">
        <f t="shared" si="52"/>
        <v>8.3961758625914804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117271.80736719827</v>
      </c>
      <c r="AN77" s="102">
        <f t="shared" si="38"/>
        <v>60140</v>
      </c>
      <c r="AO77" s="24">
        <f t="shared" si="38"/>
        <v>0</v>
      </c>
      <c r="AP77" s="455">
        <f t="shared" si="39"/>
        <v>66.101467037351583</v>
      </c>
      <c r="AQ77" s="301">
        <f t="shared" si="40"/>
        <v>60140</v>
      </c>
    </row>
    <row r="78" spans="2:43" ht="26.25" customHeight="1" x14ac:dyDescent="0.2">
      <c r="B78" s="152" t="s">
        <v>47</v>
      </c>
      <c r="C78" s="17">
        <f t="shared" ref="C78:Q78" si="53">C35+C14+C56</f>
        <v>16730</v>
      </c>
      <c r="D78" s="94">
        <f t="shared" si="53"/>
        <v>0</v>
      </c>
      <c r="E78" s="18">
        <f t="shared" si="53"/>
        <v>32525.315229370666</v>
      </c>
      <c r="F78" s="553">
        <f t="shared" si="53"/>
        <v>12852.31082787955</v>
      </c>
      <c r="G78" s="18">
        <f t="shared" si="53"/>
        <v>2910</v>
      </c>
      <c r="H78" s="18">
        <f t="shared" si="53"/>
        <v>10095.432766470234</v>
      </c>
      <c r="I78" s="553">
        <f t="shared" si="53"/>
        <v>0</v>
      </c>
      <c r="J78" s="553">
        <f t="shared" si="53"/>
        <v>0</v>
      </c>
      <c r="K78" s="553">
        <f t="shared" si="53"/>
        <v>1212.5123199120717</v>
      </c>
      <c r="L78" s="553">
        <f t="shared" si="53"/>
        <v>490.76832330370144</v>
      </c>
      <c r="M78" s="553">
        <f t="shared" si="53"/>
        <v>5334.0477111714399</v>
      </c>
      <c r="N78" s="553">
        <f t="shared" si="53"/>
        <v>0</v>
      </c>
      <c r="O78" s="553">
        <f t="shared" si="53"/>
        <v>0</v>
      </c>
      <c r="P78" s="18">
        <f t="shared" si="53"/>
        <v>8960</v>
      </c>
      <c r="Q78" s="18">
        <f t="shared" si="53"/>
        <v>0</v>
      </c>
      <c r="R78" s="18">
        <f t="shared" si="42"/>
        <v>1571.7191205212243</v>
      </c>
      <c r="S78" s="20">
        <f t="shared" si="35"/>
        <v>8669.9386532711542</v>
      </c>
      <c r="T78" s="768">
        <f t="shared" si="43"/>
        <v>628.18134820469709</v>
      </c>
      <c r="U78" s="865">
        <f t="shared" ref="U78:AL78" si="54">U35+U14+U56</f>
        <v>4311.5810670935289</v>
      </c>
      <c r="V78" s="775">
        <f t="shared" si="54"/>
        <v>0</v>
      </c>
      <c r="W78" s="76">
        <f t="shared" si="54"/>
        <v>26.438741861984777</v>
      </c>
      <c r="X78" s="76">
        <f t="shared" si="54"/>
        <v>41.736100518217278</v>
      </c>
      <c r="Y78" s="76">
        <f t="shared" si="54"/>
        <v>5.851002803304346</v>
      </c>
      <c r="Z78" s="76">
        <f t="shared" si="54"/>
        <v>49.903289766374449</v>
      </c>
      <c r="AA78" s="76">
        <f t="shared" si="54"/>
        <v>224.16736741098865</v>
      </c>
      <c r="AB78" s="76">
        <f t="shared" si="54"/>
        <v>27.599467114462158</v>
      </c>
      <c r="AC78" s="76">
        <f t="shared" si="54"/>
        <v>13.049604992704879</v>
      </c>
      <c r="AD78" s="76">
        <f t="shared" si="54"/>
        <v>70.5910459669917</v>
      </c>
      <c r="AE78" s="765">
        <f t="shared" si="54"/>
        <v>168.84472776966882</v>
      </c>
      <c r="AF78" s="856">
        <f t="shared" si="54"/>
        <v>375.51172737176381</v>
      </c>
      <c r="AG78" s="500">
        <f t="shared" si="54"/>
        <v>937.47883913919634</v>
      </c>
      <c r="AH78" s="500">
        <f t="shared" si="54"/>
        <v>250.33237814767267</v>
      </c>
      <c r="AI78" s="554">
        <f t="shared" si="54"/>
        <v>8.3961758625914804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106291.80736719827</v>
      </c>
      <c r="AN78" s="102">
        <f t="shared" si="38"/>
        <v>53700</v>
      </c>
      <c r="AO78" s="24">
        <f t="shared" si="38"/>
        <v>0</v>
      </c>
      <c r="AP78" s="455">
        <f t="shared" si="39"/>
        <v>66.435781379259765</v>
      </c>
      <c r="AQ78" s="301">
        <f t="shared" si="40"/>
        <v>53700</v>
      </c>
    </row>
    <row r="79" spans="2:43" ht="26.25" customHeight="1" x14ac:dyDescent="0.2">
      <c r="B79" s="151" t="s">
        <v>48</v>
      </c>
      <c r="C79" s="17">
        <f t="shared" ref="C79:Q79" si="55">C36+C15+C57</f>
        <v>17720</v>
      </c>
      <c r="D79" s="94">
        <f t="shared" si="55"/>
        <v>0</v>
      </c>
      <c r="E79" s="18">
        <f t="shared" si="55"/>
        <v>41995.315229370666</v>
      </c>
      <c r="F79" s="553">
        <f t="shared" si="55"/>
        <v>9572.3108278795498</v>
      </c>
      <c r="G79" s="18">
        <f t="shared" si="55"/>
        <v>2320</v>
      </c>
      <c r="H79" s="18">
        <f t="shared" si="55"/>
        <v>18455.432766470236</v>
      </c>
      <c r="I79" s="553">
        <f t="shared" si="55"/>
        <v>0</v>
      </c>
      <c r="J79" s="553">
        <f t="shared" si="55"/>
        <v>0</v>
      </c>
      <c r="K79" s="553">
        <f t="shared" si="55"/>
        <v>1182.5123199120717</v>
      </c>
      <c r="L79" s="553">
        <f t="shared" si="55"/>
        <v>490.76832330370144</v>
      </c>
      <c r="M79" s="553">
        <f t="shared" si="55"/>
        <v>6774.0477111714399</v>
      </c>
      <c r="N79" s="553">
        <f t="shared" si="55"/>
        <v>0</v>
      </c>
      <c r="O79" s="553">
        <f t="shared" si="55"/>
        <v>0</v>
      </c>
      <c r="P79" s="18">
        <f t="shared" si="55"/>
        <v>7240</v>
      </c>
      <c r="Q79" s="18">
        <f t="shared" si="55"/>
        <v>0</v>
      </c>
      <c r="R79" s="18">
        <f t="shared" si="42"/>
        <v>1861.7191205212241</v>
      </c>
      <c r="S79" s="20">
        <f>S15+S36</f>
        <v>10889.938653271154</v>
      </c>
      <c r="T79" s="768">
        <f t="shared" si="43"/>
        <v>628.18134820469709</v>
      </c>
      <c r="U79" s="865">
        <f t="shared" ref="U79:AL79" si="56">U36+U15+U57</f>
        <v>4311.5810670935289</v>
      </c>
      <c r="V79" s="775">
        <f t="shared" si="56"/>
        <v>0</v>
      </c>
      <c r="W79" s="76">
        <f t="shared" si="56"/>
        <v>26.438741861984777</v>
      </c>
      <c r="X79" s="76">
        <f t="shared" si="56"/>
        <v>41.736100518217278</v>
      </c>
      <c r="Y79" s="76">
        <f t="shared" si="56"/>
        <v>5.851002803304346</v>
      </c>
      <c r="Z79" s="76">
        <f t="shared" si="56"/>
        <v>49.903289766374449</v>
      </c>
      <c r="AA79" s="76">
        <f t="shared" si="56"/>
        <v>224.16736741098865</v>
      </c>
      <c r="AB79" s="76">
        <f t="shared" si="56"/>
        <v>27.599467114462158</v>
      </c>
      <c r="AC79" s="76">
        <f t="shared" si="56"/>
        <v>13.049604992704879</v>
      </c>
      <c r="AD79" s="76">
        <f t="shared" si="56"/>
        <v>70.5910459669917</v>
      </c>
      <c r="AE79" s="765">
        <f t="shared" si="56"/>
        <v>168.84472776966882</v>
      </c>
      <c r="AF79" s="856">
        <f t="shared" si="56"/>
        <v>375.51172737176381</v>
      </c>
      <c r="AG79" s="500">
        <f t="shared" si="56"/>
        <v>1227.4788391391962</v>
      </c>
      <c r="AH79" s="500">
        <f t="shared" si="56"/>
        <v>250.33237814767267</v>
      </c>
      <c r="AI79" s="554">
        <f t="shared" si="56"/>
        <v>8.3961758625914804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123441.80736719829</v>
      </c>
      <c r="AN79" s="102">
        <f t="shared" si="38"/>
        <v>43910</v>
      </c>
      <c r="AO79" s="24">
        <f t="shared" si="38"/>
        <v>0</v>
      </c>
      <c r="AP79" s="455">
        <f t="shared" si="39"/>
        <v>73.761860902013439</v>
      </c>
      <c r="AQ79" s="301">
        <f t="shared" si="40"/>
        <v>43910</v>
      </c>
    </row>
    <row r="80" spans="2:43" ht="26.25" customHeight="1" x14ac:dyDescent="0.2">
      <c r="B80" s="152" t="s">
        <v>49</v>
      </c>
      <c r="C80" s="17">
        <f t="shared" ref="C80:Q80" si="57">C37+C16+C58</f>
        <v>15030</v>
      </c>
      <c r="D80" s="94">
        <f t="shared" si="57"/>
        <v>0</v>
      </c>
      <c r="E80" s="18">
        <f t="shared" si="57"/>
        <v>33525.315229370666</v>
      </c>
      <c r="F80" s="553">
        <f t="shared" si="57"/>
        <v>15452.31082787955</v>
      </c>
      <c r="G80" s="18">
        <f t="shared" si="57"/>
        <v>2180</v>
      </c>
      <c r="H80" s="18">
        <f t="shared" si="57"/>
        <v>10265.432766470234</v>
      </c>
      <c r="I80" s="553">
        <f t="shared" si="57"/>
        <v>0</v>
      </c>
      <c r="J80" s="553">
        <f t="shared" si="57"/>
        <v>0</v>
      </c>
      <c r="K80" s="553">
        <f t="shared" si="57"/>
        <v>912.51231991207158</v>
      </c>
      <c r="L80" s="553">
        <f t="shared" si="57"/>
        <v>490.76832330370144</v>
      </c>
      <c r="M80" s="553">
        <f t="shared" si="57"/>
        <v>7774.0477111714399</v>
      </c>
      <c r="N80" s="553">
        <f t="shared" si="57"/>
        <v>0</v>
      </c>
      <c r="O80" s="553">
        <f t="shared" si="57"/>
        <v>0</v>
      </c>
      <c r="P80" s="18">
        <f t="shared" si="57"/>
        <v>9700</v>
      </c>
      <c r="Q80" s="18">
        <f t="shared" si="57"/>
        <v>0</v>
      </c>
      <c r="R80" s="18">
        <f t="shared" si="42"/>
        <v>2671.7191205212243</v>
      </c>
      <c r="S80" s="20">
        <f>S16+S37</f>
        <v>10349.938653271154</v>
      </c>
      <c r="T80" s="768">
        <f t="shared" si="43"/>
        <v>628.18134820469709</v>
      </c>
      <c r="U80" s="865">
        <f t="shared" ref="U80:AL80" si="58">U37+U16+U58</f>
        <v>4311.5810670935289</v>
      </c>
      <c r="V80" s="775">
        <f t="shared" si="58"/>
        <v>0</v>
      </c>
      <c r="W80" s="76">
        <f t="shared" si="58"/>
        <v>26.438741861984777</v>
      </c>
      <c r="X80" s="76">
        <f t="shared" si="58"/>
        <v>41.736100518217278</v>
      </c>
      <c r="Y80" s="76">
        <f t="shared" si="58"/>
        <v>5.851002803304346</v>
      </c>
      <c r="Z80" s="76">
        <f t="shared" si="58"/>
        <v>49.903289766374449</v>
      </c>
      <c r="AA80" s="76">
        <f t="shared" si="58"/>
        <v>224.16736741098865</v>
      </c>
      <c r="AB80" s="76">
        <f t="shared" si="58"/>
        <v>27.599467114462158</v>
      </c>
      <c r="AC80" s="76">
        <f t="shared" si="58"/>
        <v>13.049604992704879</v>
      </c>
      <c r="AD80" s="76">
        <f t="shared" si="58"/>
        <v>70.5910459669917</v>
      </c>
      <c r="AE80" s="765">
        <f t="shared" si="58"/>
        <v>168.84472776966882</v>
      </c>
      <c r="AF80" s="856">
        <f t="shared" si="58"/>
        <v>375.51172737176381</v>
      </c>
      <c r="AG80" s="500">
        <f t="shared" si="58"/>
        <v>2037.4788391391962</v>
      </c>
      <c r="AH80" s="500">
        <f t="shared" si="58"/>
        <v>250.33237814767267</v>
      </c>
      <c r="AI80" s="554">
        <f t="shared" si="58"/>
        <v>8.3961758625914804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113291.80736719827</v>
      </c>
      <c r="AN80" s="102">
        <f t="shared" si="38"/>
        <v>53330</v>
      </c>
      <c r="AO80" s="24">
        <f t="shared" si="38"/>
        <v>0</v>
      </c>
      <c r="AP80" s="455">
        <f t="shared" si="39"/>
        <v>67.993385234099463</v>
      </c>
      <c r="AQ80" s="301">
        <f>AN80+AO80</f>
        <v>53330</v>
      </c>
    </row>
    <row r="81" spans="2:43" ht="26.25" customHeight="1" x14ac:dyDescent="0.2">
      <c r="B81" s="152" t="s">
        <v>50</v>
      </c>
      <c r="C81" s="17">
        <f t="shared" ref="C81:Q81" si="59">C38+C17+C59</f>
        <v>13570</v>
      </c>
      <c r="D81" s="94">
        <f t="shared" si="59"/>
        <v>0</v>
      </c>
      <c r="E81" s="18">
        <f t="shared" si="59"/>
        <v>31875.315229370666</v>
      </c>
      <c r="F81" s="553">
        <f t="shared" si="59"/>
        <v>10472.31082787955</v>
      </c>
      <c r="G81" s="18">
        <f t="shared" si="59"/>
        <v>2290</v>
      </c>
      <c r="H81" s="18">
        <f t="shared" si="59"/>
        <v>15095.432766470234</v>
      </c>
      <c r="I81" s="553">
        <f t="shared" si="59"/>
        <v>0</v>
      </c>
      <c r="J81" s="553">
        <f t="shared" si="59"/>
        <v>0</v>
      </c>
      <c r="K81" s="553">
        <f t="shared" si="59"/>
        <v>6082.5123199120717</v>
      </c>
      <c r="L81" s="553">
        <f t="shared" si="59"/>
        <v>490.76832330370144</v>
      </c>
      <c r="M81" s="553">
        <f t="shared" si="59"/>
        <v>5974.0477111714399</v>
      </c>
      <c r="N81" s="553">
        <f t="shared" si="59"/>
        <v>0</v>
      </c>
      <c r="O81" s="553">
        <f t="shared" si="59"/>
        <v>0</v>
      </c>
      <c r="P81" s="18">
        <f t="shared" si="59"/>
        <v>9270</v>
      </c>
      <c r="Q81" s="18">
        <f t="shared" si="59"/>
        <v>0</v>
      </c>
      <c r="R81" s="18">
        <f t="shared" si="42"/>
        <v>2221.7191205212243</v>
      </c>
      <c r="S81" s="20">
        <f t="shared" si="35"/>
        <v>9909.9386532711542</v>
      </c>
      <c r="T81" s="768">
        <f t="shared" si="43"/>
        <v>628.18134820469709</v>
      </c>
      <c r="U81" s="865">
        <f t="shared" ref="U81:AL81" si="60">U38+U17+U59</f>
        <v>4311.5810670935289</v>
      </c>
      <c r="V81" s="775">
        <f t="shared" si="60"/>
        <v>0</v>
      </c>
      <c r="W81" s="76">
        <f t="shared" si="60"/>
        <v>26.438741861984777</v>
      </c>
      <c r="X81" s="76">
        <f t="shared" si="60"/>
        <v>41.736100518217278</v>
      </c>
      <c r="Y81" s="76">
        <f t="shared" si="60"/>
        <v>5.851002803304346</v>
      </c>
      <c r="Z81" s="76">
        <f t="shared" si="60"/>
        <v>49.903289766374449</v>
      </c>
      <c r="AA81" s="76">
        <f t="shared" si="60"/>
        <v>224.16736741098865</v>
      </c>
      <c r="AB81" s="76">
        <f t="shared" si="60"/>
        <v>27.599467114462158</v>
      </c>
      <c r="AC81" s="76">
        <f t="shared" si="60"/>
        <v>13.049604992704879</v>
      </c>
      <c r="AD81" s="76">
        <f t="shared" si="60"/>
        <v>70.5910459669917</v>
      </c>
      <c r="AE81" s="765">
        <f t="shared" si="60"/>
        <v>168.84472776966882</v>
      </c>
      <c r="AF81" s="856">
        <f t="shared" si="60"/>
        <v>375.51172737176381</v>
      </c>
      <c r="AG81" s="500">
        <f t="shared" si="60"/>
        <v>1587.4788391391962</v>
      </c>
      <c r="AH81" s="500">
        <f t="shared" si="60"/>
        <v>250.33237814767267</v>
      </c>
      <c r="AI81" s="554">
        <f t="shared" si="60"/>
        <v>8.3961758625914804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112191.80736719827</v>
      </c>
      <c r="AN81" s="102">
        <f t="shared" si="38"/>
        <v>47475</v>
      </c>
      <c r="AO81" s="24">
        <f t="shared" si="38"/>
        <v>0</v>
      </c>
      <c r="AP81" s="455">
        <f t="shared" si="39"/>
        <v>70.26620574255108</v>
      </c>
      <c r="AQ81" s="301">
        <f t="shared" si="40"/>
        <v>47475</v>
      </c>
    </row>
    <row r="82" spans="2:43" ht="26.25" customHeight="1" x14ac:dyDescent="0.2">
      <c r="B82" s="151" t="s">
        <v>51</v>
      </c>
      <c r="C82" s="17">
        <f t="shared" ref="C82:Q82" si="61">C39+C18+C60</f>
        <v>17100</v>
      </c>
      <c r="D82" s="94">
        <f t="shared" si="61"/>
        <v>0</v>
      </c>
      <c r="E82" s="18">
        <f t="shared" si="61"/>
        <v>22995.315229370666</v>
      </c>
      <c r="F82" s="553">
        <f t="shared" si="61"/>
        <v>10372.31082787955</v>
      </c>
      <c r="G82" s="18">
        <f t="shared" si="61"/>
        <v>2960</v>
      </c>
      <c r="H82" s="18">
        <f t="shared" si="61"/>
        <v>8355.4327664702341</v>
      </c>
      <c r="I82" s="553">
        <f t="shared" si="61"/>
        <v>0</v>
      </c>
      <c r="J82" s="553">
        <f t="shared" si="61"/>
        <v>0</v>
      </c>
      <c r="K82" s="553">
        <f t="shared" si="61"/>
        <v>2012.5123199120717</v>
      </c>
      <c r="L82" s="553">
        <f t="shared" si="61"/>
        <v>490.76832330370144</v>
      </c>
      <c r="M82" s="553">
        <f t="shared" si="61"/>
        <v>7914.0477111714399</v>
      </c>
      <c r="N82" s="553">
        <f t="shared" si="61"/>
        <v>0</v>
      </c>
      <c r="O82" s="553">
        <f t="shared" si="61"/>
        <v>0</v>
      </c>
      <c r="P82" s="18">
        <f t="shared" si="61"/>
        <v>8900</v>
      </c>
      <c r="Q82" s="18">
        <f t="shared" si="61"/>
        <v>0</v>
      </c>
      <c r="R82" s="18">
        <f t="shared" si="42"/>
        <v>2291.7191205212243</v>
      </c>
      <c r="S82" s="20">
        <f t="shared" si="35"/>
        <v>13479.938653271154</v>
      </c>
      <c r="T82" s="768">
        <f t="shared" si="43"/>
        <v>628.18134820469709</v>
      </c>
      <c r="U82" s="865">
        <f t="shared" ref="U82:AL82" si="62">U39+U18+U60</f>
        <v>4311.5810670935289</v>
      </c>
      <c r="V82" s="775">
        <f t="shared" si="62"/>
        <v>0</v>
      </c>
      <c r="W82" s="76">
        <f t="shared" si="62"/>
        <v>26.438741861984777</v>
      </c>
      <c r="X82" s="76">
        <f t="shared" si="62"/>
        <v>41.736100518217278</v>
      </c>
      <c r="Y82" s="76">
        <f t="shared" si="62"/>
        <v>5.851002803304346</v>
      </c>
      <c r="Z82" s="76">
        <f t="shared" si="62"/>
        <v>49.903289766374449</v>
      </c>
      <c r="AA82" s="76">
        <f t="shared" si="62"/>
        <v>224.16736741098865</v>
      </c>
      <c r="AB82" s="76">
        <f t="shared" si="62"/>
        <v>27.599467114462158</v>
      </c>
      <c r="AC82" s="76">
        <f t="shared" si="62"/>
        <v>13.049604992704879</v>
      </c>
      <c r="AD82" s="76">
        <f t="shared" si="62"/>
        <v>70.5910459669917</v>
      </c>
      <c r="AE82" s="765">
        <f t="shared" si="62"/>
        <v>168.84472776966882</v>
      </c>
      <c r="AF82" s="856">
        <f t="shared" si="62"/>
        <v>375.51172737176381</v>
      </c>
      <c r="AG82" s="500">
        <f t="shared" si="62"/>
        <v>1657.4788391391962</v>
      </c>
      <c r="AH82" s="500">
        <f t="shared" si="62"/>
        <v>250.33237814767267</v>
      </c>
      <c r="AI82" s="554">
        <f t="shared" si="62"/>
        <v>8.3961758625914804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37"/>
        <v>101811.80736719827</v>
      </c>
      <c r="AN82" s="102">
        <f t="shared" si="38"/>
        <v>62640</v>
      </c>
      <c r="AO82" s="24">
        <f t="shared" si="38"/>
        <v>0</v>
      </c>
      <c r="AP82" s="455">
        <f t="shared" si="39"/>
        <v>61.909813578312637</v>
      </c>
      <c r="AQ82" s="301">
        <f t="shared" si="40"/>
        <v>62640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13230</v>
      </c>
      <c r="D83" s="295">
        <f t="shared" si="63"/>
        <v>132600</v>
      </c>
      <c r="E83" s="98">
        <f t="shared" si="63"/>
        <v>15545.315229370666</v>
      </c>
      <c r="F83" s="623">
        <f t="shared" si="63"/>
        <v>9052.3108278795498</v>
      </c>
      <c r="G83" s="98">
        <f t="shared" si="63"/>
        <v>1360</v>
      </c>
      <c r="H83" s="98">
        <f t="shared" si="63"/>
        <v>15305.432766470234</v>
      </c>
      <c r="I83" s="623">
        <f t="shared" si="63"/>
        <v>0</v>
      </c>
      <c r="J83" s="623">
        <f t="shared" si="63"/>
        <v>0</v>
      </c>
      <c r="K83" s="623">
        <f t="shared" si="63"/>
        <v>724190.51231991209</v>
      </c>
      <c r="L83" s="623">
        <f t="shared" si="63"/>
        <v>490.76832330370144</v>
      </c>
      <c r="M83" s="623">
        <f t="shared" si="63"/>
        <v>7314.0477111714399</v>
      </c>
      <c r="N83" s="623">
        <f t="shared" si="63"/>
        <v>0</v>
      </c>
      <c r="O83" s="623">
        <f t="shared" si="63"/>
        <v>0</v>
      </c>
      <c r="P83" s="98">
        <f t="shared" si="63"/>
        <v>12370</v>
      </c>
      <c r="Q83" s="98">
        <f t="shared" si="63"/>
        <v>0</v>
      </c>
      <c r="R83" s="98">
        <f t="shared" si="42"/>
        <v>3611.7191205212243</v>
      </c>
      <c r="S83" s="296">
        <f t="shared" si="35"/>
        <v>10569.938653271154</v>
      </c>
      <c r="T83" s="868">
        <f t="shared" si="43"/>
        <v>5029.1813482046964</v>
      </c>
      <c r="U83" s="866">
        <f t="shared" ref="U83:AL83" si="64">U40+U19+U61</f>
        <v>4311.5810670935289</v>
      </c>
      <c r="V83" s="860">
        <f t="shared" si="64"/>
        <v>0</v>
      </c>
      <c r="W83" s="666">
        <f t="shared" si="64"/>
        <v>26.438741861984777</v>
      </c>
      <c r="X83" s="666">
        <f t="shared" si="64"/>
        <v>41.736100518217278</v>
      </c>
      <c r="Y83" s="666">
        <f t="shared" si="64"/>
        <v>5.851002803304346</v>
      </c>
      <c r="Z83" s="666">
        <f t="shared" si="64"/>
        <v>49.903289766374449</v>
      </c>
      <c r="AA83" s="666">
        <f t="shared" si="64"/>
        <v>224.16736741098865</v>
      </c>
      <c r="AB83" s="666">
        <f t="shared" si="64"/>
        <v>27.599467114462158</v>
      </c>
      <c r="AC83" s="666">
        <f t="shared" si="64"/>
        <v>13.049604992704879</v>
      </c>
      <c r="AD83" s="666">
        <f t="shared" si="64"/>
        <v>4471.5910459669913</v>
      </c>
      <c r="AE83" s="861">
        <f t="shared" si="64"/>
        <v>168.84472776966882</v>
      </c>
      <c r="AF83" s="855">
        <f t="shared" si="64"/>
        <v>375.51172737176381</v>
      </c>
      <c r="AG83" s="688">
        <f t="shared" si="64"/>
        <v>2977.4788391391962</v>
      </c>
      <c r="AH83" s="688">
        <f t="shared" si="64"/>
        <v>250.33237814767267</v>
      </c>
      <c r="AI83" s="689">
        <f t="shared" si="64"/>
        <v>8.3961758625914804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37"/>
        <v>954980.80736719829</v>
      </c>
      <c r="AN83" s="299">
        <f t="shared" si="38"/>
        <v>44580</v>
      </c>
      <c r="AO83" s="670">
        <f t="shared" si="38"/>
        <v>0</v>
      </c>
      <c r="AP83" s="671">
        <f t="shared" si="39"/>
        <v>95.540041218960766</v>
      </c>
      <c r="AQ83" s="692">
        <f t="shared" si="40"/>
        <v>44580</v>
      </c>
    </row>
    <row r="84" spans="2:43" ht="26.25" customHeight="1" thickBot="1" x14ac:dyDescent="0.25">
      <c r="B84" s="35" t="s">
        <v>53</v>
      </c>
      <c r="C84" s="82">
        <f t="shared" ref="C84:AL84" si="65">SUM(C72:C83)</f>
        <v>185000</v>
      </c>
      <c r="D84" s="82">
        <f t="shared" si="65"/>
        <v>132600</v>
      </c>
      <c r="E84" s="83">
        <f t="shared" si="65"/>
        <v>312503.78275244799</v>
      </c>
      <c r="F84" s="83">
        <f t="shared" si="65"/>
        <v>138597.72993455463</v>
      </c>
      <c r="G84" s="83">
        <f t="shared" si="65"/>
        <v>28540</v>
      </c>
      <c r="H84" s="83">
        <f t="shared" si="65"/>
        <v>161175.19319764283</v>
      </c>
      <c r="I84" s="83">
        <f t="shared" si="65"/>
        <v>0</v>
      </c>
      <c r="J84" s="83">
        <f>SUM(J72:J83)</f>
        <v>0</v>
      </c>
      <c r="K84" s="115">
        <f t="shared" si="65"/>
        <v>740478.14783894492</v>
      </c>
      <c r="L84" s="83">
        <f t="shared" si="65"/>
        <v>5889.2198796444172</v>
      </c>
      <c r="M84" s="83">
        <f t="shared" si="65"/>
        <v>75408.572534057297</v>
      </c>
      <c r="N84" s="83">
        <f t="shared" si="65"/>
        <v>0</v>
      </c>
      <c r="O84" s="83">
        <f t="shared" si="65"/>
        <v>0</v>
      </c>
      <c r="P84" s="83">
        <f t="shared" si="65"/>
        <v>117390</v>
      </c>
      <c r="Q84" s="83">
        <f t="shared" si="65"/>
        <v>0</v>
      </c>
      <c r="R84" s="83">
        <f t="shared" si="65"/>
        <v>23700.629446254694</v>
      </c>
      <c r="S84" s="84">
        <f t="shared" si="65"/>
        <v>117059.26383925382</v>
      </c>
      <c r="T84" s="769">
        <f t="shared" si="65"/>
        <v>11939.176178456366</v>
      </c>
      <c r="U84" s="772">
        <f t="shared" si="65"/>
        <v>51738.972805122357</v>
      </c>
      <c r="V84" s="530">
        <f t="shared" si="65"/>
        <v>0</v>
      </c>
      <c r="W84" s="85">
        <f t="shared" si="65"/>
        <v>317.26490234381731</v>
      </c>
      <c r="X84" s="85">
        <f t="shared" si="65"/>
        <v>500.83320621860724</v>
      </c>
      <c r="Y84" s="85">
        <f t="shared" si="65"/>
        <v>70.212033639652148</v>
      </c>
      <c r="Z84" s="85">
        <f t="shared" si="65"/>
        <v>598.83947719649325</v>
      </c>
      <c r="AA84" s="85">
        <f t="shared" si="65"/>
        <v>2690.0084089318643</v>
      </c>
      <c r="AB84" s="85">
        <f t="shared" si="65"/>
        <v>331.19360537354589</v>
      </c>
      <c r="AC84" s="85">
        <f t="shared" si="65"/>
        <v>156.59525991245849</v>
      </c>
      <c r="AD84" s="85">
        <f t="shared" si="65"/>
        <v>5248.0925516038997</v>
      </c>
      <c r="AE84" s="87">
        <f t="shared" si="65"/>
        <v>2026.1367332360262</v>
      </c>
      <c r="AF84" s="183">
        <f t="shared" si="65"/>
        <v>4506.140728461166</v>
      </c>
      <c r="AG84" s="120">
        <f t="shared" si="65"/>
        <v>16089.746069670355</v>
      </c>
      <c r="AH84" s="419">
        <f t="shared" si="65"/>
        <v>3003.988537772073</v>
      </c>
      <c r="AI84" s="183">
        <f t="shared" si="65"/>
        <v>100.75411035109774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>SUM(C84:S84)+T84+U84+AK84+AL84</f>
        <v>2102020.688406379</v>
      </c>
      <c r="AN84" s="324">
        <f>SUM(AN72:AN83)</f>
        <v>625925</v>
      </c>
      <c r="AO84" s="266">
        <f>SUM(AO72:AO83)</f>
        <v>0</v>
      </c>
      <c r="AP84" s="454">
        <f t="shared" si="39"/>
        <v>77.055078381503435</v>
      </c>
      <c r="AQ84" s="200">
        <f t="shared" si="40"/>
        <v>625925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8" spans="2:10" ht="16.5" x14ac:dyDescent="0.25">
      <c r="B108" s="1074"/>
      <c r="C108" s="1074"/>
      <c r="D108" s="1074"/>
      <c r="E108" s="1074"/>
      <c r="F108" s="1074"/>
      <c r="G108" s="1074"/>
      <c r="H108" s="1074"/>
      <c r="I108" s="1074"/>
      <c r="J108" s="1074"/>
    </row>
    <row r="109" spans="2:10" ht="16.5" x14ac:dyDescent="0.25">
      <c r="B109" s="1073"/>
      <c r="C109" s="1073"/>
      <c r="D109" s="1073"/>
      <c r="E109" s="1073"/>
      <c r="F109" s="1073"/>
      <c r="G109" s="1073"/>
      <c r="H109" s="1073"/>
      <c r="I109" s="1073"/>
      <c r="J109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9:J109"/>
    <mergeCell ref="B67:AQ67"/>
    <mergeCell ref="B68:AQ68"/>
    <mergeCell ref="B108:J108"/>
    <mergeCell ref="B48:B49"/>
    <mergeCell ref="B66:AQ66"/>
    <mergeCell ref="B70:B71"/>
  </mergeCells>
  <phoneticPr fontId="35" type="noConversion"/>
  <printOptions horizontalCentered="1"/>
  <pageMargins left="0" right="0" top="0.15748031496062992" bottom="0.59055118110236227" header="0.31496062992125984" footer="0.31496062992125984"/>
  <pageSetup paperSize="8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145857" r:id="rId4">
          <objectPr defaultSize="0" autoPict="0" r:id="rId5">
            <anchor moveWithCells="1" sizeWithCells="1">
              <from>
                <xdr:col>1</xdr:col>
                <xdr:colOff>647700</xdr:colOff>
                <xdr:row>0</xdr:row>
                <xdr:rowOff>123825</xdr:rowOff>
              </from>
              <to>
                <xdr:col>2</xdr:col>
                <xdr:colOff>695325</xdr:colOff>
                <xdr:row>3</xdr:row>
                <xdr:rowOff>85725</xdr:rowOff>
              </to>
            </anchor>
          </objectPr>
        </oleObject>
      </mc:Choice>
      <mc:Fallback>
        <oleObject progId="Word.Document.8" shapeId="1145857" r:id="rId4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AQ110"/>
  <sheetViews>
    <sheetView topLeftCell="P60" zoomScale="75" zoomScaleNormal="75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4" style="1" bestFit="1" customWidth="1"/>
    <col min="4" max="4" width="14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19" width="12.7109375" style="1" customWidth="1"/>
    <col min="20" max="20" width="23.7109375" style="1" customWidth="1"/>
    <col min="21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274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156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18">
        <v>0</v>
      </c>
      <c r="D8" s="98"/>
      <c r="E8" s="18">
        <v>0</v>
      </c>
      <c r="F8" s="98">
        <v>1480</v>
      </c>
      <c r="G8" s="98"/>
      <c r="H8" s="98">
        <v>2000</v>
      </c>
      <c r="I8" s="326"/>
      <c r="J8" s="609"/>
      <c r="K8" s="326"/>
      <c r="L8" s="326"/>
      <c r="M8" s="98"/>
      <c r="N8" s="98">
        <v>260</v>
      </c>
      <c r="O8" s="326"/>
      <c r="P8" s="98">
        <v>1040</v>
      </c>
      <c r="Q8" s="98">
        <v>0</v>
      </c>
      <c r="R8" s="98">
        <f>SUM(AF8:AI8)</f>
        <v>0</v>
      </c>
      <c r="S8" s="296">
        <v>0</v>
      </c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/>
      <c r="AH8" s="98"/>
      <c r="AI8" s="758"/>
      <c r="AJ8" s="496"/>
      <c r="AK8" s="473"/>
      <c r="AL8" s="474"/>
      <c r="AM8" s="460">
        <f t="shared" ref="AM8:AM20" si="0">SUM(C8:S8)+T8+U8+AJ8+AK8+AL8</f>
        <v>4780</v>
      </c>
      <c r="AN8" s="299">
        <v>10340</v>
      </c>
      <c r="AO8" s="281">
        <v>0</v>
      </c>
      <c r="AP8" s="14">
        <f t="shared" ref="AP8:AP20" si="1">(AM8*100)/(AM8+AQ8)</f>
        <v>31.613756613756614</v>
      </c>
      <c r="AQ8" s="550">
        <f t="shared" ref="AQ8:AQ20" si="2">AN8+AO8</f>
        <v>10340</v>
      </c>
    </row>
    <row r="9" spans="2:43" ht="26.25" customHeight="1" x14ac:dyDescent="0.2">
      <c r="B9" s="151" t="s">
        <v>42</v>
      </c>
      <c r="C9" s="18">
        <v>0</v>
      </c>
      <c r="D9" s="98"/>
      <c r="E9" s="18">
        <v>0</v>
      </c>
      <c r="F9" s="18">
        <v>1500</v>
      </c>
      <c r="G9" s="18"/>
      <c r="H9" s="18">
        <v>2000</v>
      </c>
      <c r="I9" s="277"/>
      <c r="J9" s="609"/>
      <c r="K9" s="277"/>
      <c r="L9" s="277"/>
      <c r="M9" s="98"/>
      <c r="N9" s="18">
        <v>190</v>
      </c>
      <c r="O9" s="277"/>
      <c r="P9" s="18">
        <v>1000</v>
      </c>
      <c r="Q9" s="18">
        <v>0</v>
      </c>
      <c r="R9" s="18">
        <f t="shared" ref="R9:R19" si="3">SUM(AF9:AI9)</f>
        <v>0</v>
      </c>
      <c r="S9" s="20">
        <v>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/>
      <c r="AH9" s="498"/>
      <c r="AI9" s="522"/>
      <c r="AJ9" s="77"/>
      <c r="AK9" s="78"/>
      <c r="AL9" s="188"/>
      <c r="AM9" s="22">
        <f t="shared" si="0"/>
        <v>4690</v>
      </c>
      <c r="AN9" s="101">
        <v>8200</v>
      </c>
      <c r="AO9" s="24">
        <v>0</v>
      </c>
      <c r="AP9" s="25">
        <f t="shared" si="1"/>
        <v>36.38479441427463</v>
      </c>
      <c r="AQ9" s="301">
        <f t="shared" si="2"/>
        <v>8200</v>
      </c>
    </row>
    <row r="10" spans="2:43" ht="26.25" customHeight="1" x14ac:dyDescent="0.2">
      <c r="B10" s="152" t="s">
        <v>43</v>
      </c>
      <c r="C10" s="18">
        <v>0</v>
      </c>
      <c r="D10" s="98"/>
      <c r="E10" s="18">
        <v>0</v>
      </c>
      <c r="F10" s="18">
        <v>1200</v>
      </c>
      <c r="G10" s="18"/>
      <c r="H10" s="18">
        <v>1400</v>
      </c>
      <c r="I10" s="19"/>
      <c r="J10" s="609"/>
      <c r="K10" s="277"/>
      <c r="L10" s="277"/>
      <c r="M10" s="98"/>
      <c r="N10" s="18">
        <v>190</v>
      </c>
      <c r="O10" s="277"/>
      <c r="P10" s="18">
        <v>1100</v>
      </c>
      <c r="Q10" s="18">
        <v>0</v>
      </c>
      <c r="R10" s="18">
        <f t="shared" si="3"/>
        <v>0</v>
      </c>
      <c r="S10" s="20">
        <v>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/>
      <c r="AH10" s="498"/>
      <c r="AI10" s="522"/>
      <c r="AJ10" s="181"/>
      <c r="AK10" s="110"/>
      <c r="AL10" s="189"/>
      <c r="AM10" s="22">
        <f t="shared" si="0"/>
        <v>3890</v>
      </c>
      <c r="AN10" s="101">
        <v>8870</v>
      </c>
      <c r="AO10" s="24">
        <v>0</v>
      </c>
      <c r="AP10" s="25">
        <f t="shared" si="1"/>
        <v>30.485893416927901</v>
      </c>
      <c r="AQ10" s="301">
        <f t="shared" si="2"/>
        <v>8870</v>
      </c>
    </row>
    <row r="11" spans="2:43" ht="26.25" customHeight="1" x14ac:dyDescent="0.2">
      <c r="B11" s="152" t="s">
        <v>44</v>
      </c>
      <c r="C11" s="18">
        <v>0</v>
      </c>
      <c r="D11" s="98"/>
      <c r="E11" s="18">
        <v>0</v>
      </c>
      <c r="F11" s="18">
        <v>1620</v>
      </c>
      <c r="G11" s="18"/>
      <c r="H11" s="18">
        <v>770</v>
      </c>
      <c r="I11" s="19"/>
      <c r="J11" s="609"/>
      <c r="K11" s="277"/>
      <c r="L11" s="277"/>
      <c r="M11" s="98"/>
      <c r="N11" s="18">
        <v>400</v>
      </c>
      <c r="O11" s="277"/>
      <c r="P11" s="18">
        <v>1460</v>
      </c>
      <c r="Q11" s="18">
        <v>0</v>
      </c>
      <c r="R11" s="18">
        <f t="shared" si="3"/>
        <v>0</v>
      </c>
      <c r="S11" s="462">
        <v>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/>
      <c r="AH11" s="498"/>
      <c r="AI11" s="522"/>
      <c r="AJ11" s="181"/>
      <c r="AK11" s="110"/>
      <c r="AL11" s="189"/>
      <c r="AM11" s="22">
        <f t="shared" si="0"/>
        <v>4250</v>
      </c>
      <c r="AN11" s="102">
        <v>8990</v>
      </c>
      <c r="AO11" s="24">
        <v>0</v>
      </c>
      <c r="AP11" s="25">
        <f t="shared" si="1"/>
        <v>32.099697885196377</v>
      </c>
      <c r="AQ11" s="301">
        <f t="shared" si="2"/>
        <v>8990</v>
      </c>
    </row>
    <row r="12" spans="2:43" ht="26.25" customHeight="1" x14ac:dyDescent="0.2">
      <c r="B12" s="153" t="s">
        <v>45</v>
      </c>
      <c r="C12" s="18">
        <v>0</v>
      </c>
      <c r="D12" s="18"/>
      <c r="E12" s="18">
        <v>0</v>
      </c>
      <c r="F12" s="334">
        <v>1480</v>
      </c>
      <c r="G12" s="18"/>
      <c r="H12" s="18">
        <v>2000</v>
      </c>
      <c r="I12" s="277"/>
      <c r="J12" s="609"/>
      <c r="K12" s="612"/>
      <c r="L12" s="612"/>
      <c r="M12" s="98"/>
      <c r="N12" s="334">
        <v>240</v>
      </c>
      <c r="O12" s="612"/>
      <c r="P12" s="18">
        <v>580</v>
      </c>
      <c r="Q12" s="18">
        <v>0</v>
      </c>
      <c r="R12" s="18">
        <f t="shared" si="3"/>
        <v>0</v>
      </c>
      <c r="S12" s="20">
        <v>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/>
      <c r="AH12" s="498"/>
      <c r="AI12" s="522"/>
      <c r="AJ12" s="77"/>
      <c r="AK12" s="78"/>
      <c r="AL12" s="188"/>
      <c r="AM12" s="22">
        <f t="shared" si="0"/>
        <v>4300</v>
      </c>
      <c r="AN12" s="102">
        <v>11340</v>
      </c>
      <c r="AO12" s="24">
        <v>0</v>
      </c>
      <c r="AP12" s="25">
        <f t="shared" si="1"/>
        <v>27.493606138107417</v>
      </c>
      <c r="AQ12" s="301">
        <f t="shared" si="2"/>
        <v>11340</v>
      </c>
    </row>
    <row r="13" spans="2:43" ht="26.25" customHeight="1" x14ac:dyDescent="0.2">
      <c r="B13" s="151" t="s">
        <v>46</v>
      </c>
      <c r="C13" s="18">
        <v>0</v>
      </c>
      <c r="D13" s="18"/>
      <c r="E13" s="18">
        <v>0</v>
      </c>
      <c r="F13" s="18">
        <v>2360</v>
      </c>
      <c r="G13" s="18"/>
      <c r="H13" s="18">
        <v>2000</v>
      </c>
      <c r="I13" s="277"/>
      <c r="J13" s="610"/>
      <c r="K13" s="277"/>
      <c r="L13" s="277"/>
      <c r="M13" s="18"/>
      <c r="N13" s="18">
        <v>180</v>
      </c>
      <c r="O13" s="277"/>
      <c r="P13" s="18">
        <v>1360</v>
      </c>
      <c r="Q13" s="18">
        <v>0</v>
      </c>
      <c r="R13" s="18">
        <f t="shared" si="3"/>
        <v>0</v>
      </c>
      <c r="S13" s="462">
        <v>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/>
      <c r="AH13" s="498"/>
      <c r="AI13" s="522"/>
      <c r="AJ13" s="77"/>
      <c r="AK13" s="78"/>
      <c r="AL13" s="188"/>
      <c r="AM13" s="22">
        <f t="shared" si="0"/>
        <v>5900</v>
      </c>
      <c r="AN13" s="103">
        <v>8920</v>
      </c>
      <c r="AO13" s="31">
        <v>0</v>
      </c>
      <c r="AP13" s="32">
        <f t="shared" si="1"/>
        <v>39.8110661268556</v>
      </c>
      <c r="AQ13" s="620">
        <f t="shared" si="2"/>
        <v>8920</v>
      </c>
    </row>
    <row r="14" spans="2:43" ht="26.25" customHeight="1" x14ac:dyDescent="0.2">
      <c r="B14" s="152" t="s">
        <v>47</v>
      </c>
      <c r="C14" s="18">
        <v>0</v>
      </c>
      <c r="D14" s="18"/>
      <c r="E14" s="18">
        <v>0</v>
      </c>
      <c r="F14" s="18">
        <v>1760</v>
      </c>
      <c r="G14" s="18"/>
      <c r="H14" s="18">
        <v>2820</v>
      </c>
      <c r="I14" s="277"/>
      <c r="J14" s="610"/>
      <c r="K14" s="277"/>
      <c r="L14" s="277"/>
      <c r="M14" s="18"/>
      <c r="N14" s="18">
        <v>380</v>
      </c>
      <c r="O14" s="277"/>
      <c r="P14" s="18">
        <v>1140</v>
      </c>
      <c r="Q14" s="18">
        <v>0</v>
      </c>
      <c r="R14" s="18">
        <f t="shared" si="3"/>
        <v>0</v>
      </c>
      <c r="S14" s="20">
        <v>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/>
      <c r="AH14" s="498"/>
      <c r="AI14" s="522"/>
      <c r="AJ14" s="77"/>
      <c r="AK14" s="78"/>
      <c r="AL14" s="188"/>
      <c r="AM14" s="22">
        <f t="shared" si="0"/>
        <v>6100</v>
      </c>
      <c r="AN14" s="23">
        <v>11120</v>
      </c>
      <c r="AO14" s="24">
        <v>0</v>
      </c>
      <c r="AP14" s="25">
        <f t="shared" si="1"/>
        <v>35.423925667828108</v>
      </c>
      <c r="AQ14" s="301">
        <f t="shared" si="2"/>
        <v>11120</v>
      </c>
    </row>
    <row r="15" spans="2:43" ht="26.25" customHeight="1" x14ac:dyDescent="0.2">
      <c r="B15" s="151" t="s">
        <v>48</v>
      </c>
      <c r="C15" s="18">
        <v>0</v>
      </c>
      <c r="D15" s="18"/>
      <c r="E15" s="18">
        <v>0</v>
      </c>
      <c r="F15" s="18">
        <v>1480</v>
      </c>
      <c r="G15" s="18"/>
      <c r="H15" s="18">
        <v>0</v>
      </c>
      <c r="I15" s="277"/>
      <c r="J15" s="610"/>
      <c r="K15" s="277"/>
      <c r="L15" s="608"/>
      <c r="M15" s="18"/>
      <c r="N15" s="18">
        <v>50</v>
      </c>
      <c r="O15" s="608"/>
      <c r="P15" s="18">
        <v>1080</v>
      </c>
      <c r="Q15" s="18">
        <v>0</v>
      </c>
      <c r="R15" s="18">
        <f t="shared" si="3"/>
        <v>0</v>
      </c>
      <c r="S15" s="20">
        <v>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/>
      <c r="AH15" s="498"/>
      <c r="AI15" s="522"/>
      <c r="AJ15" s="77"/>
      <c r="AK15" s="78"/>
      <c r="AL15" s="188"/>
      <c r="AM15" s="22">
        <f t="shared" si="0"/>
        <v>2610</v>
      </c>
      <c r="AN15" s="23">
        <v>8310</v>
      </c>
      <c r="AO15" s="24">
        <v>0</v>
      </c>
      <c r="AP15" s="25">
        <f t="shared" si="1"/>
        <v>23.901098901098901</v>
      </c>
      <c r="AQ15" s="301">
        <f t="shared" si="2"/>
        <v>8310</v>
      </c>
    </row>
    <row r="16" spans="2:43" ht="26.25" customHeight="1" x14ac:dyDescent="0.2">
      <c r="B16" s="152" t="s">
        <v>49</v>
      </c>
      <c r="C16" s="18">
        <v>0</v>
      </c>
      <c r="D16" s="18"/>
      <c r="E16" s="18">
        <v>0</v>
      </c>
      <c r="F16" s="18">
        <v>1860</v>
      </c>
      <c r="G16" s="18"/>
      <c r="H16" s="18">
        <v>0</v>
      </c>
      <c r="I16" s="277"/>
      <c r="J16" s="610"/>
      <c r="K16" s="277"/>
      <c r="L16" s="608"/>
      <c r="M16" s="18"/>
      <c r="N16" s="18">
        <v>270</v>
      </c>
      <c r="O16" s="608"/>
      <c r="P16" s="18">
        <v>1400</v>
      </c>
      <c r="Q16" s="18">
        <v>0</v>
      </c>
      <c r="R16" s="18">
        <f t="shared" si="3"/>
        <v>0</v>
      </c>
      <c r="S16" s="20">
        <v>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/>
      <c r="AH16" s="498"/>
      <c r="AI16" s="522"/>
      <c r="AJ16" s="77"/>
      <c r="AK16" s="78"/>
      <c r="AL16" s="188"/>
      <c r="AM16" s="22">
        <f t="shared" si="0"/>
        <v>3530</v>
      </c>
      <c r="AN16" s="23">
        <v>8570</v>
      </c>
      <c r="AO16" s="24">
        <v>0</v>
      </c>
      <c r="AP16" s="25">
        <f t="shared" si="1"/>
        <v>29.173553719008265</v>
      </c>
      <c r="AQ16" s="301">
        <f t="shared" si="2"/>
        <v>8570</v>
      </c>
    </row>
    <row r="17" spans="2:43" ht="26.25" customHeight="1" x14ac:dyDescent="0.2">
      <c r="B17" s="152" t="s">
        <v>50</v>
      </c>
      <c r="C17" s="18">
        <v>0</v>
      </c>
      <c r="D17" s="18"/>
      <c r="E17" s="18">
        <v>0</v>
      </c>
      <c r="F17" s="18">
        <v>1820</v>
      </c>
      <c r="G17" s="18"/>
      <c r="H17" s="18">
        <v>2600</v>
      </c>
      <c r="I17" s="277"/>
      <c r="J17" s="610"/>
      <c r="K17" s="277"/>
      <c r="L17" s="608"/>
      <c r="M17" s="18"/>
      <c r="N17" s="18">
        <v>370</v>
      </c>
      <c r="O17" s="608"/>
      <c r="P17" s="18">
        <v>960</v>
      </c>
      <c r="Q17" s="18">
        <v>0</v>
      </c>
      <c r="R17" s="18">
        <f t="shared" si="3"/>
        <v>0</v>
      </c>
      <c r="S17" s="20">
        <v>0</v>
      </c>
      <c r="T17" s="777">
        <f t="shared" si="4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/>
      <c r="AH17" s="498"/>
      <c r="AI17" s="522"/>
      <c r="AJ17" s="77"/>
      <c r="AK17" s="78"/>
      <c r="AL17" s="188"/>
      <c r="AM17" s="22">
        <f t="shared" si="0"/>
        <v>5750</v>
      </c>
      <c r="AN17" s="23">
        <v>10980</v>
      </c>
      <c r="AO17" s="24">
        <v>0</v>
      </c>
      <c r="AP17" s="25">
        <f t="shared" si="1"/>
        <v>34.369396294082485</v>
      </c>
      <c r="AQ17" s="301">
        <f t="shared" si="2"/>
        <v>10980</v>
      </c>
    </row>
    <row r="18" spans="2:43" ht="26.25" customHeight="1" x14ac:dyDescent="0.2">
      <c r="B18" s="151" t="s">
        <v>51</v>
      </c>
      <c r="C18" s="18">
        <v>0</v>
      </c>
      <c r="D18" s="18"/>
      <c r="E18" s="18">
        <v>0</v>
      </c>
      <c r="F18" s="18">
        <v>1000</v>
      </c>
      <c r="G18" s="18">
        <v>0</v>
      </c>
      <c r="H18" s="18">
        <v>0</v>
      </c>
      <c r="I18" s="277"/>
      <c r="J18" s="610">
        <v>0</v>
      </c>
      <c r="K18" s="277"/>
      <c r="L18" s="608"/>
      <c r="M18" s="18"/>
      <c r="N18" s="18">
        <v>290</v>
      </c>
      <c r="O18" s="608"/>
      <c r="P18" s="18">
        <v>1240</v>
      </c>
      <c r="Q18" s="18">
        <v>0</v>
      </c>
      <c r="R18" s="18">
        <f t="shared" si="3"/>
        <v>0</v>
      </c>
      <c r="S18" s="20">
        <v>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/>
      <c r="AH18" s="498"/>
      <c r="AI18" s="522"/>
      <c r="AJ18" s="480"/>
      <c r="AK18" s="99"/>
      <c r="AL18" s="204"/>
      <c r="AM18" s="22">
        <f t="shared" si="0"/>
        <v>2530</v>
      </c>
      <c r="AN18" s="23">
        <v>8580</v>
      </c>
      <c r="AO18" s="24">
        <v>0</v>
      </c>
      <c r="AP18" s="25">
        <f t="shared" si="1"/>
        <v>22.772277227722771</v>
      </c>
      <c r="AQ18" s="301">
        <f t="shared" si="2"/>
        <v>8580</v>
      </c>
    </row>
    <row r="19" spans="2:43" ht="26.25" customHeight="1" thickBot="1" x14ac:dyDescent="0.25">
      <c r="B19" s="154" t="s">
        <v>52</v>
      </c>
      <c r="C19" s="18">
        <v>0</v>
      </c>
      <c r="D19" s="79">
        <v>32760</v>
      </c>
      <c r="E19" s="18">
        <v>0</v>
      </c>
      <c r="F19" s="79">
        <v>1760</v>
      </c>
      <c r="G19" s="79"/>
      <c r="H19" s="79">
        <v>0</v>
      </c>
      <c r="I19" s="327"/>
      <c r="J19" s="611"/>
      <c r="K19" s="327"/>
      <c r="L19" s="327"/>
      <c r="M19" s="79"/>
      <c r="N19" s="79">
        <v>140</v>
      </c>
      <c r="O19" s="327"/>
      <c r="P19" s="79">
        <v>1380</v>
      </c>
      <c r="Q19" s="79">
        <v>0</v>
      </c>
      <c r="R19" s="79">
        <f t="shared" si="3"/>
        <v>0</v>
      </c>
      <c r="S19" s="80">
        <v>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/>
      <c r="AH19" s="499"/>
      <c r="AI19" s="552"/>
      <c r="AJ19" s="481"/>
      <c r="AK19" s="192"/>
      <c r="AL19" s="187"/>
      <c r="AM19" s="460">
        <f t="shared" si="0"/>
        <v>36040</v>
      </c>
      <c r="AN19" s="193">
        <v>9350</v>
      </c>
      <c r="AO19" s="194">
        <v>0</v>
      </c>
      <c r="AP19" s="33">
        <f t="shared" si="1"/>
        <v>79.400749063670418</v>
      </c>
      <c r="AQ19" s="323">
        <f t="shared" si="2"/>
        <v>9350</v>
      </c>
    </row>
    <row r="20" spans="2:43" ht="26.25" customHeight="1" thickBot="1" x14ac:dyDescent="0.25">
      <c r="B20" s="179" t="s">
        <v>53</v>
      </c>
      <c r="C20" s="82">
        <f t="shared" ref="C20:AO20" si="5">SUM(C8:C19)</f>
        <v>0</v>
      </c>
      <c r="D20" s="82">
        <f t="shared" si="5"/>
        <v>32760</v>
      </c>
      <c r="E20" s="83">
        <f t="shared" si="5"/>
        <v>0</v>
      </c>
      <c r="F20" s="83">
        <f t="shared" si="5"/>
        <v>19320</v>
      </c>
      <c r="G20" s="83">
        <f t="shared" si="5"/>
        <v>0</v>
      </c>
      <c r="H20" s="83">
        <f t="shared" si="5"/>
        <v>15590</v>
      </c>
      <c r="I20" s="195">
        <f t="shared" si="5"/>
        <v>0</v>
      </c>
      <c r="J20" s="83">
        <f t="shared" si="5"/>
        <v>0</v>
      </c>
      <c r="K20" s="328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2960</v>
      </c>
      <c r="O20" s="328">
        <f t="shared" si="5"/>
        <v>0</v>
      </c>
      <c r="P20" s="83">
        <f t="shared" si="5"/>
        <v>13740</v>
      </c>
      <c r="Q20" s="83">
        <f t="shared" si="5"/>
        <v>0</v>
      </c>
      <c r="R20" s="83">
        <f t="shared" si="5"/>
        <v>0</v>
      </c>
      <c r="S20" s="84">
        <f t="shared" si="5"/>
        <v>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84370</v>
      </c>
      <c r="AN20" s="198">
        <f t="shared" si="5"/>
        <v>113570</v>
      </c>
      <c r="AO20" s="199">
        <f t="shared" si="5"/>
        <v>0</v>
      </c>
      <c r="AP20" s="37">
        <f t="shared" si="1"/>
        <v>42.624027483075679</v>
      </c>
      <c r="AQ20" s="200">
        <f t="shared" si="2"/>
        <v>113570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VALLO T.SE.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156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Foglio2!D36</f>
        <v>0</v>
      </c>
      <c r="D29" s="340"/>
      <c r="E29" s="215">
        <f>Foglio2!E36</f>
        <v>868.96302256230422</v>
      </c>
      <c r="F29" s="215">
        <f>Foglio2!F36</f>
        <v>202.16985245995485</v>
      </c>
      <c r="G29" s="329">
        <f>Foglio2!G36</f>
        <v>0</v>
      </c>
      <c r="H29" s="329">
        <f>Foglio2!H36</f>
        <v>85.061376186915098</v>
      </c>
      <c r="I29" s="329">
        <f>Foglio2!I36</f>
        <v>0</v>
      </c>
      <c r="J29" s="277"/>
      <c r="K29" s="215">
        <f>Foglio2!K36</f>
        <v>120.65071249394742</v>
      </c>
      <c r="L29" s="215">
        <f>Foglio2!L36</f>
        <v>111.19282251691105</v>
      </c>
      <c r="M29" s="215">
        <f>Foglio2!M36</f>
        <v>1002.3514733859803</v>
      </c>
      <c r="N29" s="215">
        <f>Foglio2!N36</f>
        <v>0</v>
      </c>
      <c r="O29" s="215">
        <f>Foglio2!O36</f>
        <v>0</v>
      </c>
      <c r="P29" s="329">
        <f>Foglio2!P36</f>
        <v>0</v>
      </c>
      <c r="Q29" s="329">
        <f>Foglio2!Q36</f>
        <v>0</v>
      </c>
      <c r="R29" s="215">
        <f t="shared" ref="R29:R34" si="6">SUM(AF29:AI29)</f>
        <v>272.27213847827227</v>
      </c>
      <c r="S29" s="619">
        <f>Foglio2!T36</f>
        <v>1665.2672663993833</v>
      </c>
      <c r="T29" s="842">
        <f t="shared" ref="T29:T34" si="7">SUM(V29:AE29)</f>
        <v>142.32633575279482</v>
      </c>
      <c r="U29" s="437">
        <f>Foglio2!V36</f>
        <v>976.87003336588168</v>
      </c>
      <c r="V29" s="844">
        <f>Foglio2!W36</f>
        <v>0</v>
      </c>
      <c r="W29" s="489">
        <f>Foglio2!X36</f>
        <v>5.9901957641444348</v>
      </c>
      <c r="X29" s="489">
        <f>Foglio2!Y36</f>
        <v>9.4561009688440318</v>
      </c>
      <c r="Y29" s="489">
        <f>Foglio2!Z36</f>
        <v>1.3256550705518246</v>
      </c>
      <c r="Z29" s="489">
        <f>Foglio2!AA36</f>
        <v>11.306531775826627</v>
      </c>
      <c r="AA29" s="489">
        <f>Foglio2!AB36</f>
        <v>50.789346245536819</v>
      </c>
      <c r="AB29" s="489">
        <f>Foglio2!AC36</f>
        <v>6.2531799684239457</v>
      </c>
      <c r="AC29" s="489">
        <f>Foglio2!AD36</f>
        <v>2.9566342059360982</v>
      </c>
      <c r="AD29" s="489">
        <f>Foglio2!AE36</f>
        <v>15.993733239856022</v>
      </c>
      <c r="AE29" s="845">
        <f>Foglio2!AF36</f>
        <v>38.254958513675014</v>
      </c>
      <c r="AF29" s="434">
        <f>Foglio2!AG36</f>
        <v>85.079266268838879</v>
      </c>
      <c r="AG29" s="215">
        <f>Foglio2!AH36</f>
        <v>128.57303710585973</v>
      </c>
      <c r="AH29" s="215">
        <f>Foglio2!AI36</f>
        <v>56.717523059012166</v>
      </c>
      <c r="AI29" s="619">
        <f>Foglio2!AJ36</f>
        <v>1.9023120445615476</v>
      </c>
      <c r="AJ29" s="606"/>
      <c r="AK29" s="753"/>
      <c r="AL29" s="847"/>
      <c r="AM29" s="55">
        <f t="shared" ref="AM29:AM41" si="8">SUM(C29:S29)+T29+U29+AJ29+AK29+AL29</f>
        <v>5447.125033602345</v>
      </c>
      <c r="AN29" s="222">
        <v>0</v>
      </c>
      <c r="AO29" s="223">
        <v>0</v>
      </c>
      <c r="AP29" s="58">
        <f t="shared" ref="AP29:AP41" si="9">(AM29*100)/(AM29+AQ29)</f>
        <v>100.00000000000001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868.96302256230422</v>
      </c>
      <c r="F30" s="434">
        <f t="shared" si="12"/>
        <v>202.16985245995485</v>
      </c>
      <c r="G30" s="340">
        <f t="shared" si="12"/>
        <v>0</v>
      </c>
      <c r="H30" s="340">
        <f t="shared" si="12"/>
        <v>85.061376186915098</v>
      </c>
      <c r="I30" s="340">
        <f t="shared" si="12"/>
        <v>0</v>
      </c>
      <c r="J30" s="19">
        <f t="shared" si="12"/>
        <v>0</v>
      </c>
      <c r="K30" s="434">
        <f t="shared" si="12"/>
        <v>120.65071249394742</v>
      </c>
      <c r="L30" s="434">
        <f t="shared" si="12"/>
        <v>111.19282251691105</v>
      </c>
      <c r="M30" s="434">
        <f t="shared" si="12"/>
        <v>1002.3514733859803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272.27213847827227</v>
      </c>
      <c r="S30" s="437">
        <f t="shared" ref="S30:S35" si="13">S29</f>
        <v>1665.2672663993833</v>
      </c>
      <c r="T30" s="842">
        <f t="shared" si="7"/>
        <v>142.32633575279482</v>
      </c>
      <c r="U30" s="437">
        <f t="shared" ref="U30:AI32" si="14">U29</f>
        <v>976.87003336588168</v>
      </c>
      <c r="V30" s="844">
        <f t="shared" si="14"/>
        <v>0</v>
      </c>
      <c r="W30" s="433">
        <f t="shared" si="14"/>
        <v>5.9901957641444348</v>
      </c>
      <c r="X30" s="433">
        <f t="shared" si="14"/>
        <v>9.4561009688440318</v>
      </c>
      <c r="Y30" s="433">
        <f t="shared" si="14"/>
        <v>1.3256550705518246</v>
      </c>
      <c r="Z30" s="433">
        <f t="shared" si="14"/>
        <v>11.306531775826627</v>
      </c>
      <c r="AA30" s="433">
        <f t="shared" si="14"/>
        <v>50.789346245536819</v>
      </c>
      <c r="AB30" s="433">
        <f t="shared" si="14"/>
        <v>6.2531799684239457</v>
      </c>
      <c r="AC30" s="433">
        <f t="shared" si="14"/>
        <v>2.9566342059360982</v>
      </c>
      <c r="AD30" s="433">
        <f t="shared" si="14"/>
        <v>15.993733239856022</v>
      </c>
      <c r="AE30" s="846">
        <f t="shared" si="14"/>
        <v>38.254958513675014</v>
      </c>
      <c r="AF30" s="434">
        <f t="shared" si="14"/>
        <v>85.079266268838879</v>
      </c>
      <c r="AG30" s="434">
        <f t="shared" si="14"/>
        <v>128.57303710585973</v>
      </c>
      <c r="AH30" s="434">
        <f t="shared" si="14"/>
        <v>56.717523059012166</v>
      </c>
      <c r="AI30" s="437">
        <f t="shared" si="14"/>
        <v>1.9023120445615476</v>
      </c>
      <c r="AJ30" s="606"/>
      <c r="AK30" s="753"/>
      <c r="AL30" s="847"/>
      <c r="AM30" s="55">
        <f t="shared" si="8"/>
        <v>5447.125033602345</v>
      </c>
      <c r="AN30" s="56"/>
      <c r="AO30" s="57"/>
      <c r="AP30" s="58">
        <f t="shared" si="9"/>
        <v>100.00000000000001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868.96302256230422</v>
      </c>
      <c r="F31" s="434">
        <f t="shared" si="12"/>
        <v>202.16985245995485</v>
      </c>
      <c r="G31" s="340">
        <f t="shared" si="12"/>
        <v>0</v>
      </c>
      <c r="H31" s="340">
        <f t="shared" si="12"/>
        <v>85.061376186915098</v>
      </c>
      <c r="I31" s="340">
        <f t="shared" si="12"/>
        <v>0</v>
      </c>
      <c r="J31" s="19">
        <f t="shared" si="12"/>
        <v>0</v>
      </c>
      <c r="K31" s="434">
        <f t="shared" si="12"/>
        <v>120.65071249394742</v>
      </c>
      <c r="L31" s="434">
        <f t="shared" si="12"/>
        <v>111.19282251691105</v>
      </c>
      <c r="M31" s="434">
        <f t="shared" si="12"/>
        <v>1002.3514733859803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272.27213847827227</v>
      </c>
      <c r="S31" s="437">
        <f t="shared" si="13"/>
        <v>1665.2672663993833</v>
      </c>
      <c r="T31" s="842">
        <f t="shared" si="7"/>
        <v>142.32633575279482</v>
      </c>
      <c r="U31" s="437">
        <f t="shared" si="14"/>
        <v>976.87003336588168</v>
      </c>
      <c r="V31" s="844">
        <f t="shared" si="14"/>
        <v>0</v>
      </c>
      <c r="W31" s="433">
        <f t="shared" si="14"/>
        <v>5.9901957641444348</v>
      </c>
      <c r="X31" s="433">
        <f t="shared" si="14"/>
        <v>9.4561009688440318</v>
      </c>
      <c r="Y31" s="433">
        <f t="shared" si="14"/>
        <v>1.3256550705518246</v>
      </c>
      <c r="Z31" s="433">
        <f t="shared" si="14"/>
        <v>11.306531775826627</v>
      </c>
      <c r="AA31" s="433">
        <f t="shared" si="14"/>
        <v>50.789346245536819</v>
      </c>
      <c r="AB31" s="433">
        <f t="shared" si="14"/>
        <v>6.2531799684239457</v>
      </c>
      <c r="AC31" s="433">
        <f t="shared" si="14"/>
        <v>2.9566342059360982</v>
      </c>
      <c r="AD31" s="433">
        <f t="shared" si="14"/>
        <v>15.993733239856022</v>
      </c>
      <c r="AE31" s="846">
        <f t="shared" si="14"/>
        <v>38.254958513675014</v>
      </c>
      <c r="AF31" s="434">
        <f t="shared" si="14"/>
        <v>85.079266268838879</v>
      </c>
      <c r="AG31" s="434">
        <f t="shared" si="14"/>
        <v>128.57303710585973</v>
      </c>
      <c r="AH31" s="434">
        <f t="shared" si="14"/>
        <v>56.717523059012166</v>
      </c>
      <c r="AI31" s="437">
        <f t="shared" si="14"/>
        <v>1.9023120445615476</v>
      </c>
      <c r="AJ31" s="606"/>
      <c r="AK31" s="753"/>
      <c r="AL31" s="847"/>
      <c r="AM31" s="55">
        <f t="shared" si="8"/>
        <v>5447.125033602345</v>
      </c>
      <c r="AN31" s="56"/>
      <c r="AO31" s="57"/>
      <c r="AP31" s="58">
        <f t="shared" si="9"/>
        <v>100.00000000000001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868.96302256230422</v>
      </c>
      <c r="F32" s="434">
        <f t="shared" si="12"/>
        <v>202.16985245995485</v>
      </c>
      <c r="G32" s="340">
        <f t="shared" si="12"/>
        <v>0</v>
      </c>
      <c r="H32" s="340">
        <f t="shared" si="12"/>
        <v>85.061376186915098</v>
      </c>
      <c r="I32" s="340">
        <f t="shared" si="12"/>
        <v>0</v>
      </c>
      <c r="J32" s="19">
        <f t="shared" si="12"/>
        <v>0</v>
      </c>
      <c r="K32" s="434">
        <f t="shared" si="12"/>
        <v>120.65071249394742</v>
      </c>
      <c r="L32" s="434">
        <f t="shared" si="12"/>
        <v>111.19282251691105</v>
      </c>
      <c r="M32" s="434">
        <f t="shared" si="12"/>
        <v>1002.3514733859803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272.27213847827227</v>
      </c>
      <c r="S32" s="437">
        <f t="shared" si="13"/>
        <v>1665.2672663993833</v>
      </c>
      <c r="T32" s="842">
        <f t="shared" si="7"/>
        <v>142.32633575279482</v>
      </c>
      <c r="U32" s="437">
        <f t="shared" si="14"/>
        <v>976.87003336588168</v>
      </c>
      <c r="V32" s="844">
        <f t="shared" si="14"/>
        <v>0</v>
      </c>
      <c r="W32" s="433">
        <f t="shared" si="14"/>
        <v>5.9901957641444348</v>
      </c>
      <c r="X32" s="433">
        <f t="shared" si="14"/>
        <v>9.4561009688440318</v>
      </c>
      <c r="Y32" s="433">
        <f t="shared" si="14"/>
        <v>1.3256550705518246</v>
      </c>
      <c r="Z32" s="433">
        <f t="shared" si="14"/>
        <v>11.306531775826627</v>
      </c>
      <c r="AA32" s="433">
        <f t="shared" si="14"/>
        <v>50.789346245536819</v>
      </c>
      <c r="AB32" s="433">
        <f t="shared" si="14"/>
        <v>6.2531799684239457</v>
      </c>
      <c r="AC32" s="433">
        <f t="shared" si="14"/>
        <v>2.9566342059360982</v>
      </c>
      <c r="AD32" s="433">
        <f t="shared" si="14"/>
        <v>15.993733239856022</v>
      </c>
      <c r="AE32" s="846">
        <f t="shared" si="14"/>
        <v>38.254958513675014</v>
      </c>
      <c r="AF32" s="434">
        <f t="shared" si="14"/>
        <v>85.079266268838879</v>
      </c>
      <c r="AG32" s="434">
        <f t="shared" si="14"/>
        <v>128.57303710585973</v>
      </c>
      <c r="AH32" s="434">
        <f t="shared" si="14"/>
        <v>56.717523059012166</v>
      </c>
      <c r="AI32" s="437">
        <f t="shared" si="14"/>
        <v>1.9023120445615476</v>
      </c>
      <c r="AJ32" s="606"/>
      <c r="AK32" s="753"/>
      <c r="AL32" s="847"/>
      <c r="AM32" s="55">
        <f t="shared" si="8"/>
        <v>5447.125033602345</v>
      </c>
      <c r="AN32" s="56"/>
      <c r="AO32" s="57"/>
      <c r="AP32" s="58">
        <f t="shared" si="9"/>
        <v>100.00000000000001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868.96302256230422</v>
      </c>
      <c r="F33" s="434">
        <f t="shared" si="15"/>
        <v>202.16985245995485</v>
      </c>
      <c r="G33" s="340">
        <f t="shared" si="15"/>
        <v>0</v>
      </c>
      <c r="H33" s="340">
        <f t="shared" si="15"/>
        <v>85.061376186915098</v>
      </c>
      <c r="I33" s="340">
        <f t="shared" si="15"/>
        <v>0</v>
      </c>
      <c r="J33" s="19">
        <f t="shared" si="15"/>
        <v>0</v>
      </c>
      <c r="K33" s="434">
        <f t="shared" si="15"/>
        <v>120.65071249394742</v>
      </c>
      <c r="L33" s="434">
        <f t="shared" si="15"/>
        <v>111.19282251691105</v>
      </c>
      <c r="M33" s="434">
        <f t="shared" si="15"/>
        <v>1002.3514733859803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272.27213847827227</v>
      </c>
      <c r="S33" s="437">
        <f t="shared" si="13"/>
        <v>1665.2672663993833</v>
      </c>
      <c r="T33" s="842">
        <f t="shared" si="7"/>
        <v>142.32633575279482</v>
      </c>
      <c r="U33" s="437">
        <f t="shared" ref="U33:AI33" si="16">U32</f>
        <v>976.87003336588168</v>
      </c>
      <c r="V33" s="844">
        <f t="shared" si="16"/>
        <v>0</v>
      </c>
      <c r="W33" s="433">
        <f t="shared" si="16"/>
        <v>5.9901957641444348</v>
      </c>
      <c r="X33" s="433">
        <f t="shared" si="16"/>
        <v>9.4561009688440318</v>
      </c>
      <c r="Y33" s="433">
        <f t="shared" si="16"/>
        <v>1.3256550705518246</v>
      </c>
      <c r="Z33" s="433">
        <f t="shared" si="16"/>
        <v>11.306531775826627</v>
      </c>
      <c r="AA33" s="433">
        <f t="shared" si="16"/>
        <v>50.789346245536819</v>
      </c>
      <c r="AB33" s="433">
        <f t="shared" si="16"/>
        <v>6.2531799684239457</v>
      </c>
      <c r="AC33" s="433">
        <f t="shared" si="16"/>
        <v>2.9566342059360982</v>
      </c>
      <c r="AD33" s="433">
        <f t="shared" si="16"/>
        <v>15.993733239856022</v>
      </c>
      <c r="AE33" s="846">
        <f t="shared" si="16"/>
        <v>38.254958513675014</v>
      </c>
      <c r="AF33" s="434">
        <f t="shared" si="16"/>
        <v>85.079266268838879</v>
      </c>
      <c r="AG33" s="434">
        <f t="shared" si="16"/>
        <v>128.57303710585973</v>
      </c>
      <c r="AH33" s="434">
        <f t="shared" si="16"/>
        <v>56.717523059012166</v>
      </c>
      <c r="AI33" s="437">
        <f t="shared" si="16"/>
        <v>1.9023120445615476</v>
      </c>
      <c r="AJ33" s="606"/>
      <c r="AK33" s="753"/>
      <c r="AL33" s="847"/>
      <c r="AM33" s="55">
        <f t="shared" si="8"/>
        <v>5447.125033602345</v>
      </c>
      <c r="AN33" s="56"/>
      <c r="AO33" s="57"/>
      <c r="AP33" s="58">
        <f t="shared" si="9"/>
        <v>100.00000000000001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868.96302256230422</v>
      </c>
      <c r="F34" s="434">
        <f t="shared" si="17"/>
        <v>202.16985245995485</v>
      </c>
      <c r="G34" s="340">
        <f t="shared" si="17"/>
        <v>0</v>
      </c>
      <c r="H34" s="340">
        <f t="shared" si="17"/>
        <v>85.061376186915098</v>
      </c>
      <c r="I34" s="340">
        <f t="shared" si="17"/>
        <v>0</v>
      </c>
      <c r="J34" s="19">
        <f t="shared" si="17"/>
        <v>0</v>
      </c>
      <c r="K34" s="434">
        <f t="shared" si="17"/>
        <v>120.65071249394742</v>
      </c>
      <c r="L34" s="434">
        <f t="shared" si="17"/>
        <v>111.19282251691105</v>
      </c>
      <c r="M34" s="434">
        <f t="shared" si="17"/>
        <v>1002.3514733859803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272.27213847827227</v>
      </c>
      <c r="S34" s="437">
        <f t="shared" si="13"/>
        <v>1665.2672663993833</v>
      </c>
      <c r="T34" s="842">
        <f t="shared" si="7"/>
        <v>142.32633575279482</v>
      </c>
      <c r="U34" s="437">
        <f t="shared" ref="U34:AI38" si="18">U33</f>
        <v>976.87003336588168</v>
      </c>
      <c r="V34" s="844">
        <f t="shared" si="18"/>
        <v>0</v>
      </c>
      <c r="W34" s="433">
        <f t="shared" si="18"/>
        <v>5.9901957641444348</v>
      </c>
      <c r="X34" s="433">
        <f t="shared" si="18"/>
        <v>9.4561009688440318</v>
      </c>
      <c r="Y34" s="433">
        <f t="shared" si="18"/>
        <v>1.3256550705518246</v>
      </c>
      <c r="Z34" s="433">
        <f t="shared" si="18"/>
        <v>11.306531775826627</v>
      </c>
      <c r="AA34" s="433">
        <f t="shared" si="18"/>
        <v>50.789346245536819</v>
      </c>
      <c r="AB34" s="433">
        <f t="shared" si="18"/>
        <v>6.2531799684239457</v>
      </c>
      <c r="AC34" s="433">
        <f t="shared" si="18"/>
        <v>2.9566342059360982</v>
      </c>
      <c r="AD34" s="433">
        <f t="shared" si="18"/>
        <v>15.993733239856022</v>
      </c>
      <c r="AE34" s="846">
        <f t="shared" si="18"/>
        <v>38.254958513675014</v>
      </c>
      <c r="AF34" s="434">
        <f t="shared" si="18"/>
        <v>85.079266268838879</v>
      </c>
      <c r="AG34" s="434">
        <f t="shared" si="18"/>
        <v>128.57303710585973</v>
      </c>
      <c r="AH34" s="434">
        <f t="shared" si="18"/>
        <v>56.717523059012166</v>
      </c>
      <c r="AI34" s="437">
        <f t="shared" si="18"/>
        <v>1.9023120445615476</v>
      </c>
      <c r="AJ34" s="606"/>
      <c r="AK34" s="753"/>
      <c r="AL34" s="847"/>
      <c r="AM34" s="55">
        <f t="shared" si="8"/>
        <v>5447.125033602345</v>
      </c>
      <c r="AN34" s="61"/>
      <c r="AO34" s="62"/>
      <c r="AP34" s="63">
        <f t="shared" si="9"/>
        <v>100.00000000000001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868.96302256230422</v>
      </c>
      <c r="F35" s="434">
        <f t="shared" si="17"/>
        <v>202.16985245995485</v>
      </c>
      <c r="G35" s="340">
        <f t="shared" si="17"/>
        <v>0</v>
      </c>
      <c r="H35" s="340">
        <f t="shared" si="17"/>
        <v>85.061376186915098</v>
      </c>
      <c r="I35" s="340">
        <f t="shared" si="17"/>
        <v>0</v>
      </c>
      <c r="J35" s="19">
        <f t="shared" si="17"/>
        <v>0</v>
      </c>
      <c r="K35" s="434">
        <f t="shared" si="17"/>
        <v>120.65071249394742</v>
      </c>
      <c r="L35" s="434">
        <f t="shared" si="17"/>
        <v>111.19282251691105</v>
      </c>
      <c r="M35" s="434">
        <f t="shared" si="17"/>
        <v>1002.3514733859803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272.27213847827227</v>
      </c>
      <c r="S35" s="437">
        <f t="shared" si="13"/>
        <v>1665.2672663993833</v>
      </c>
      <c r="T35" s="842">
        <f t="shared" ref="T35:T40" si="20">SUM(V35:AE35)</f>
        <v>142.32633575279482</v>
      </c>
      <c r="U35" s="437">
        <f t="shared" si="18"/>
        <v>976.87003336588168</v>
      </c>
      <c r="V35" s="844">
        <f t="shared" si="18"/>
        <v>0</v>
      </c>
      <c r="W35" s="433">
        <f t="shared" si="18"/>
        <v>5.9901957641444348</v>
      </c>
      <c r="X35" s="433">
        <f t="shared" si="18"/>
        <v>9.4561009688440318</v>
      </c>
      <c r="Y35" s="433">
        <f t="shared" si="18"/>
        <v>1.3256550705518246</v>
      </c>
      <c r="Z35" s="433">
        <f t="shared" si="18"/>
        <v>11.306531775826627</v>
      </c>
      <c r="AA35" s="433">
        <f t="shared" si="18"/>
        <v>50.789346245536819</v>
      </c>
      <c r="AB35" s="433">
        <f t="shared" si="18"/>
        <v>6.2531799684239457</v>
      </c>
      <c r="AC35" s="433">
        <f t="shared" si="18"/>
        <v>2.9566342059360982</v>
      </c>
      <c r="AD35" s="433">
        <f t="shared" si="18"/>
        <v>15.993733239856022</v>
      </c>
      <c r="AE35" s="846">
        <f t="shared" si="18"/>
        <v>38.254958513675014</v>
      </c>
      <c r="AF35" s="434">
        <f t="shared" si="18"/>
        <v>85.079266268838879</v>
      </c>
      <c r="AG35" s="434">
        <f t="shared" si="18"/>
        <v>128.57303710585973</v>
      </c>
      <c r="AH35" s="434">
        <f t="shared" si="18"/>
        <v>56.717523059012166</v>
      </c>
      <c r="AI35" s="437">
        <f t="shared" si="18"/>
        <v>1.9023120445615476</v>
      </c>
      <c r="AJ35" s="606"/>
      <c r="AK35" s="753"/>
      <c r="AL35" s="847"/>
      <c r="AM35" s="55">
        <f t="shared" si="8"/>
        <v>5447.125033602345</v>
      </c>
      <c r="AN35" s="56"/>
      <c r="AO35" s="57"/>
      <c r="AP35" s="58">
        <f t="shared" si="9"/>
        <v>100.00000000000001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868.96302256230422</v>
      </c>
      <c r="F36" s="434">
        <f t="shared" si="17"/>
        <v>202.16985245995485</v>
      </c>
      <c r="G36" s="340">
        <f t="shared" si="17"/>
        <v>0</v>
      </c>
      <c r="H36" s="340">
        <f t="shared" si="17"/>
        <v>85.061376186915098</v>
      </c>
      <c r="I36" s="340">
        <f t="shared" si="17"/>
        <v>0</v>
      </c>
      <c r="J36" s="19">
        <f t="shared" si="17"/>
        <v>0</v>
      </c>
      <c r="K36" s="434">
        <f t="shared" si="17"/>
        <v>120.65071249394742</v>
      </c>
      <c r="L36" s="434">
        <f t="shared" si="17"/>
        <v>111.19282251691105</v>
      </c>
      <c r="M36" s="434">
        <f t="shared" si="17"/>
        <v>1002.3514733859803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272.27213847827227</v>
      </c>
      <c r="S36" s="437">
        <f>S35</f>
        <v>1665.2672663993833</v>
      </c>
      <c r="T36" s="842">
        <f t="shared" si="20"/>
        <v>142.32633575279482</v>
      </c>
      <c r="U36" s="437">
        <f t="shared" si="18"/>
        <v>976.87003336588168</v>
      </c>
      <c r="V36" s="844">
        <f t="shared" si="18"/>
        <v>0</v>
      </c>
      <c r="W36" s="433">
        <f t="shared" si="18"/>
        <v>5.9901957641444348</v>
      </c>
      <c r="X36" s="433">
        <f t="shared" si="18"/>
        <v>9.4561009688440318</v>
      </c>
      <c r="Y36" s="433">
        <f t="shared" si="18"/>
        <v>1.3256550705518246</v>
      </c>
      <c r="Z36" s="433">
        <f t="shared" si="18"/>
        <v>11.306531775826627</v>
      </c>
      <c r="AA36" s="433">
        <f t="shared" si="18"/>
        <v>50.789346245536819</v>
      </c>
      <c r="AB36" s="433">
        <f t="shared" si="18"/>
        <v>6.2531799684239457</v>
      </c>
      <c r="AC36" s="433">
        <f t="shared" si="18"/>
        <v>2.9566342059360982</v>
      </c>
      <c r="AD36" s="433">
        <f t="shared" si="18"/>
        <v>15.993733239856022</v>
      </c>
      <c r="AE36" s="846">
        <f t="shared" si="18"/>
        <v>38.254958513675014</v>
      </c>
      <c r="AF36" s="434">
        <f t="shared" si="18"/>
        <v>85.079266268838879</v>
      </c>
      <c r="AG36" s="434">
        <f t="shared" si="18"/>
        <v>128.57303710585973</v>
      </c>
      <c r="AH36" s="434">
        <f t="shared" si="18"/>
        <v>56.717523059012166</v>
      </c>
      <c r="AI36" s="437">
        <f t="shared" si="18"/>
        <v>1.9023120445615476</v>
      </c>
      <c r="AJ36" s="606"/>
      <c r="AK36" s="753"/>
      <c r="AL36" s="847"/>
      <c r="AM36" s="55">
        <f t="shared" si="8"/>
        <v>5447.125033602345</v>
      </c>
      <c r="AN36" s="56"/>
      <c r="AO36" s="57"/>
      <c r="AP36" s="58">
        <f>(AM36*100)/(AM36+AQ36)</f>
        <v>100.00000000000001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868.96302256230422</v>
      </c>
      <c r="F37" s="434">
        <f t="shared" si="17"/>
        <v>202.16985245995485</v>
      </c>
      <c r="G37" s="340">
        <f t="shared" si="17"/>
        <v>0</v>
      </c>
      <c r="H37" s="340">
        <f t="shared" si="17"/>
        <v>85.061376186915098</v>
      </c>
      <c r="I37" s="340">
        <f t="shared" si="17"/>
        <v>0</v>
      </c>
      <c r="J37" s="19">
        <f t="shared" si="17"/>
        <v>0</v>
      </c>
      <c r="K37" s="434">
        <f t="shared" si="17"/>
        <v>120.65071249394742</v>
      </c>
      <c r="L37" s="434">
        <f t="shared" si="17"/>
        <v>111.19282251691105</v>
      </c>
      <c r="M37" s="434">
        <f t="shared" si="17"/>
        <v>1002.3514733859803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272.27213847827227</v>
      </c>
      <c r="S37" s="437">
        <f>S36</f>
        <v>1665.2672663993833</v>
      </c>
      <c r="T37" s="842">
        <f t="shared" si="20"/>
        <v>142.32633575279482</v>
      </c>
      <c r="U37" s="437">
        <f t="shared" si="18"/>
        <v>976.87003336588168</v>
      </c>
      <c r="V37" s="844">
        <f t="shared" si="18"/>
        <v>0</v>
      </c>
      <c r="W37" s="433">
        <f t="shared" si="18"/>
        <v>5.9901957641444348</v>
      </c>
      <c r="X37" s="433">
        <f t="shared" si="18"/>
        <v>9.4561009688440318</v>
      </c>
      <c r="Y37" s="433">
        <f t="shared" si="18"/>
        <v>1.3256550705518246</v>
      </c>
      <c r="Z37" s="433">
        <f t="shared" si="18"/>
        <v>11.306531775826627</v>
      </c>
      <c r="AA37" s="433">
        <f t="shared" si="18"/>
        <v>50.789346245536819</v>
      </c>
      <c r="AB37" s="433">
        <f t="shared" si="18"/>
        <v>6.2531799684239457</v>
      </c>
      <c r="AC37" s="433">
        <f t="shared" si="18"/>
        <v>2.9566342059360982</v>
      </c>
      <c r="AD37" s="433">
        <f t="shared" si="18"/>
        <v>15.993733239856022</v>
      </c>
      <c r="AE37" s="846">
        <f t="shared" si="18"/>
        <v>38.254958513675014</v>
      </c>
      <c r="AF37" s="434">
        <f t="shared" si="18"/>
        <v>85.079266268838879</v>
      </c>
      <c r="AG37" s="434">
        <f t="shared" si="18"/>
        <v>128.57303710585973</v>
      </c>
      <c r="AH37" s="434">
        <f t="shared" si="18"/>
        <v>56.717523059012166</v>
      </c>
      <c r="AI37" s="437">
        <f t="shared" si="18"/>
        <v>1.9023120445615476</v>
      </c>
      <c r="AJ37" s="606"/>
      <c r="AK37" s="753"/>
      <c r="AL37" s="847"/>
      <c r="AM37" s="55">
        <f t="shared" si="8"/>
        <v>5447.125033602345</v>
      </c>
      <c r="AN37" s="56"/>
      <c r="AO37" s="57"/>
      <c r="AP37" s="58">
        <f>(AM37*100)/(AM37+AQ37)</f>
        <v>100.00000000000001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868.96302256230422</v>
      </c>
      <c r="F38" s="434">
        <f t="shared" si="17"/>
        <v>202.16985245995485</v>
      </c>
      <c r="G38" s="340">
        <f t="shared" si="17"/>
        <v>0</v>
      </c>
      <c r="H38" s="340">
        <f t="shared" si="17"/>
        <v>85.061376186915098</v>
      </c>
      <c r="I38" s="340">
        <f t="shared" si="17"/>
        <v>0</v>
      </c>
      <c r="J38" s="19">
        <f t="shared" si="17"/>
        <v>0</v>
      </c>
      <c r="K38" s="434">
        <f t="shared" si="17"/>
        <v>120.65071249394742</v>
      </c>
      <c r="L38" s="434">
        <f t="shared" si="17"/>
        <v>111.19282251691105</v>
      </c>
      <c r="M38" s="434">
        <f t="shared" si="17"/>
        <v>1002.3514733859803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272.27213847827227</v>
      </c>
      <c r="S38" s="437">
        <f>S37</f>
        <v>1665.2672663993833</v>
      </c>
      <c r="T38" s="842">
        <f t="shared" si="20"/>
        <v>142.32633575279482</v>
      </c>
      <c r="U38" s="437">
        <f t="shared" si="18"/>
        <v>976.87003336588168</v>
      </c>
      <c r="V38" s="844">
        <f t="shared" si="18"/>
        <v>0</v>
      </c>
      <c r="W38" s="433">
        <f t="shared" si="18"/>
        <v>5.9901957641444348</v>
      </c>
      <c r="X38" s="433">
        <f t="shared" si="18"/>
        <v>9.4561009688440318</v>
      </c>
      <c r="Y38" s="433">
        <f t="shared" si="18"/>
        <v>1.3256550705518246</v>
      </c>
      <c r="Z38" s="433">
        <f t="shared" si="18"/>
        <v>11.306531775826627</v>
      </c>
      <c r="AA38" s="433">
        <f t="shared" si="18"/>
        <v>50.789346245536819</v>
      </c>
      <c r="AB38" s="433">
        <f t="shared" si="18"/>
        <v>6.2531799684239457</v>
      </c>
      <c r="AC38" s="433">
        <f t="shared" si="18"/>
        <v>2.9566342059360982</v>
      </c>
      <c r="AD38" s="433">
        <f t="shared" si="18"/>
        <v>15.993733239856022</v>
      </c>
      <c r="AE38" s="846">
        <f t="shared" si="18"/>
        <v>38.254958513675014</v>
      </c>
      <c r="AF38" s="434">
        <f t="shared" si="18"/>
        <v>85.079266268838879</v>
      </c>
      <c r="AG38" s="434">
        <f t="shared" si="18"/>
        <v>128.57303710585973</v>
      </c>
      <c r="AH38" s="434">
        <f t="shared" si="18"/>
        <v>56.717523059012166</v>
      </c>
      <c r="AI38" s="437">
        <f t="shared" si="18"/>
        <v>1.9023120445615476</v>
      </c>
      <c r="AJ38" s="606"/>
      <c r="AK38" s="753"/>
      <c r="AL38" s="847"/>
      <c r="AM38" s="55">
        <f t="shared" si="8"/>
        <v>5447.125033602345</v>
      </c>
      <c r="AN38" s="56"/>
      <c r="AO38" s="57"/>
      <c r="AP38" s="58">
        <f t="shared" si="9"/>
        <v>100.00000000000001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868.96302256230422</v>
      </c>
      <c r="F39" s="434">
        <f t="shared" si="21"/>
        <v>202.16985245995485</v>
      </c>
      <c r="G39" s="340">
        <f t="shared" si="21"/>
        <v>0</v>
      </c>
      <c r="H39" s="340">
        <f t="shared" si="21"/>
        <v>85.061376186915098</v>
      </c>
      <c r="I39" s="340">
        <f t="shared" si="21"/>
        <v>0</v>
      </c>
      <c r="J39" s="19">
        <f t="shared" si="21"/>
        <v>0</v>
      </c>
      <c r="K39" s="434">
        <f t="shared" si="21"/>
        <v>120.65071249394742</v>
      </c>
      <c r="L39" s="434">
        <f t="shared" si="21"/>
        <v>111.19282251691105</v>
      </c>
      <c r="M39" s="434">
        <f t="shared" si="21"/>
        <v>1002.3514733859803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272.27213847827227</v>
      </c>
      <c r="S39" s="437">
        <f>S38</f>
        <v>1665.2672663993833</v>
      </c>
      <c r="T39" s="842">
        <f t="shared" si="20"/>
        <v>142.32633575279482</v>
      </c>
      <c r="U39" s="437">
        <f t="shared" ref="U39:AI39" si="22">U38</f>
        <v>976.87003336588168</v>
      </c>
      <c r="V39" s="844">
        <f t="shared" si="22"/>
        <v>0</v>
      </c>
      <c r="W39" s="433">
        <f t="shared" si="22"/>
        <v>5.9901957641444348</v>
      </c>
      <c r="X39" s="433">
        <f t="shared" si="22"/>
        <v>9.4561009688440318</v>
      </c>
      <c r="Y39" s="433">
        <f t="shared" si="22"/>
        <v>1.3256550705518246</v>
      </c>
      <c r="Z39" s="433">
        <f t="shared" si="22"/>
        <v>11.306531775826627</v>
      </c>
      <c r="AA39" s="433">
        <f t="shared" si="22"/>
        <v>50.789346245536819</v>
      </c>
      <c r="AB39" s="433">
        <f t="shared" si="22"/>
        <v>6.2531799684239457</v>
      </c>
      <c r="AC39" s="433">
        <f t="shared" si="22"/>
        <v>2.9566342059360982</v>
      </c>
      <c r="AD39" s="433">
        <f t="shared" si="22"/>
        <v>15.993733239856022</v>
      </c>
      <c r="AE39" s="846">
        <f t="shared" si="22"/>
        <v>38.254958513675014</v>
      </c>
      <c r="AF39" s="434">
        <f t="shared" si="22"/>
        <v>85.079266268838879</v>
      </c>
      <c r="AG39" s="434">
        <f t="shared" si="22"/>
        <v>128.57303710585973</v>
      </c>
      <c r="AH39" s="434">
        <f t="shared" si="22"/>
        <v>56.717523059012166</v>
      </c>
      <c r="AI39" s="437">
        <f t="shared" si="22"/>
        <v>1.9023120445615476</v>
      </c>
      <c r="AJ39" s="606"/>
      <c r="AK39" s="753"/>
      <c r="AL39" s="847"/>
      <c r="AM39" s="55">
        <f t="shared" si="8"/>
        <v>5447.125033602345</v>
      </c>
      <c r="AN39" s="56"/>
      <c r="AO39" s="57"/>
      <c r="AP39" s="58">
        <f t="shared" si="9"/>
        <v>100.00000000000001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868.96302256230422</v>
      </c>
      <c r="F40" s="434">
        <f t="shared" si="23"/>
        <v>202.16985245995485</v>
      </c>
      <c r="G40" s="340">
        <f t="shared" si="23"/>
        <v>0</v>
      </c>
      <c r="H40" s="340">
        <f t="shared" si="23"/>
        <v>85.061376186915098</v>
      </c>
      <c r="I40" s="340">
        <f t="shared" si="23"/>
        <v>0</v>
      </c>
      <c r="J40" s="19">
        <f t="shared" si="23"/>
        <v>0</v>
      </c>
      <c r="K40" s="434">
        <f t="shared" si="23"/>
        <v>120.65071249394742</v>
      </c>
      <c r="L40" s="434">
        <f t="shared" si="23"/>
        <v>111.19282251691105</v>
      </c>
      <c r="M40" s="434">
        <f t="shared" si="23"/>
        <v>1002.3514733859803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272.27213847827227</v>
      </c>
      <c r="S40" s="437">
        <f>S39</f>
        <v>1665.2672663993833</v>
      </c>
      <c r="T40" s="842">
        <f t="shared" si="20"/>
        <v>142.32633575279482</v>
      </c>
      <c r="U40" s="437">
        <f t="shared" ref="U40:AI40" si="24">U39</f>
        <v>976.87003336588168</v>
      </c>
      <c r="V40" s="844">
        <f t="shared" si="24"/>
        <v>0</v>
      </c>
      <c r="W40" s="433">
        <f t="shared" si="24"/>
        <v>5.9901957641444348</v>
      </c>
      <c r="X40" s="433">
        <f t="shared" si="24"/>
        <v>9.4561009688440318</v>
      </c>
      <c r="Y40" s="433">
        <f t="shared" si="24"/>
        <v>1.3256550705518246</v>
      </c>
      <c r="Z40" s="433">
        <f t="shared" si="24"/>
        <v>11.306531775826627</v>
      </c>
      <c r="AA40" s="433">
        <f t="shared" si="24"/>
        <v>50.789346245536819</v>
      </c>
      <c r="AB40" s="433">
        <f t="shared" si="24"/>
        <v>6.2531799684239457</v>
      </c>
      <c r="AC40" s="433">
        <f t="shared" si="24"/>
        <v>2.9566342059360982</v>
      </c>
      <c r="AD40" s="433">
        <f t="shared" si="24"/>
        <v>15.993733239856022</v>
      </c>
      <c r="AE40" s="846">
        <f t="shared" si="24"/>
        <v>38.254958513675014</v>
      </c>
      <c r="AF40" s="434">
        <f t="shared" si="24"/>
        <v>85.079266268838879</v>
      </c>
      <c r="AG40" s="434">
        <f t="shared" si="24"/>
        <v>128.57303710585973</v>
      </c>
      <c r="AH40" s="434">
        <f t="shared" si="24"/>
        <v>56.717523059012166</v>
      </c>
      <c r="AI40" s="437">
        <f t="shared" si="24"/>
        <v>1.9023120445615476</v>
      </c>
      <c r="AJ40" s="606"/>
      <c r="AK40" s="753"/>
      <c r="AL40" s="847"/>
      <c r="AM40" s="55">
        <f t="shared" si="8"/>
        <v>5447.125033602345</v>
      </c>
      <c r="AN40" s="112"/>
      <c r="AO40" s="113"/>
      <c r="AP40" s="65">
        <f t="shared" si="9"/>
        <v>100.00000000000001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>
        <f t="shared" si="25"/>
        <v>0</v>
      </c>
      <c r="E41" s="115">
        <f t="shared" si="25"/>
        <v>10427.556270747651</v>
      </c>
      <c r="F41" s="115">
        <f t="shared" si="25"/>
        <v>2426.0382295194581</v>
      </c>
      <c r="G41" s="435">
        <f t="shared" si="25"/>
        <v>0</v>
      </c>
      <c r="H41" s="191">
        <f t="shared" si="25"/>
        <v>1020.7365142429813</v>
      </c>
      <c r="I41" s="191">
        <f t="shared" si="25"/>
        <v>0</v>
      </c>
      <c r="J41" s="195">
        <f>SUM(J29:J40)</f>
        <v>0</v>
      </c>
      <c r="K41" s="115">
        <f t="shared" si="25"/>
        <v>1447.8085499273686</v>
      </c>
      <c r="L41" s="115">
        <f t="shared" si="25"/>
        <v>1334.3138702029325</v>
      </c>
      <c r="M41" s="115">
        <f t="shared" si="25"/>
        <v>12028.217680631766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3267.2656617392663</v>
      </c>
      <c r="S41" s="118">
        <f t="shared" si="25"/>
        <v>19983.207196792599</v>
      </c>
      <c r="T41" s="843">
        <f>SUM(T29:T40)</f>
        <v>1707.9160290335383</v>
      </c>
      <c r="U41" s="841">
        <f t="shared" si="25"/>
        <v>11722.44040039058</v>
      </c>
      <c r="V41" s="706">
        <f t="shared" si="25"/>
        <v>0</v>
      </c>
      <c r="W41" s="119">
        <f t="shared" si="25"/>
        <v>71.882349169733203</v>
      </c>
      <c r="X41" s="119">
        <f t="shared" si="25"/>
        <v>113.47321162612836</v>
      </c>
      <c r="Y41" s="119">
        <f t="shared" si="25"/>
        <v>15.907860846621899</v>
      </c>
      <c r="Z41" s="119">
        <f t="shared" si="25"/>
        <v>135.67838130991953</v>
      </c>
      <c r="AA41" s="119">
        <f t="shared" si="25"/>
        <v>609.47215494644183</v>
      </c>
      <c r="AB41" s="119">
        <f t="shared" si="25"/>
        <v>75.038159621087345</v>
      </c>
      <c r="AC41" s="119">
        <f t="shared" si="25"/>
        <v>35.47961047123318</v>
      </c>
      <c r="AD41" s="119">
        <f t="shared" si="25"/>
        <v>191.9247988782723</v>
      </c>
      <c r="AE41" s="121">
        <f t="shared" si="25"/>
        <v>459.05950216410025</v>
      </c>
      <c r="AF41" s="183">
        <f t="shared" si="25"/>
        <v>1020.9511952260665</v>
      </c>
      <c r="AG41" s="120">
        <f t="shared" si="25"/>
        <v>1542.8764452703172</v>
      </c>
      <c r="AH41" s="120">
        <f t="shared" si="25"/>
        <v>680.61027670814576</v>
      </c>
      <c r="AI41" s="183">
        <f t="shared" si="25"/>
        <v>22.827744534738571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65365.500403228136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VALLO T.SE.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156</v>
      </c>
      <c r="C48" s="155" t="s">
        <v>4</v>
      </c>
      <c r="D48" s="7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576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134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13.5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6">(AM50*100)/(AM50+AQ50)</f>
        <v>#DIV/0!</v>
      </c>
      <c r="AQ50" s="59">
        <f t="shared" ref="AQ50:AQ57" si="27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8">SUM(AF51:AI51)</f>
        <v>0</v>
      </c>
      <c r="S51" s="220"/>
      <c r="T51" s="315">
        <f t="shared" ref="T51:T61" si="29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30">SUM(C51:U51)</f>
        <v>0</v>
      </c>
      <c r="AN51" s="56"/>
      <c r="AO51" s="57"/>
      <c r="AP51" s="58" t="e">
        <f t="shared" si="26"/>
        <v>#DIV/0!</v>
      </c>
      <c r="AQ51" s="59">
        <f t="shared" si="27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8"/>
        <v>0</v>
      </c>
      <c r="S52" s="220"/>
      <c r="T52" s="315">
        <f t="shared" si="29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0"/>
        <v>0</v>
      </c>
      <c r="AN52" s="56"/>
      <c r="AO52" s="57"/>
      <c r="AP52" s="58" t="e">
        <f t="shared" si="26"/>
        <v>#DIV/0!</v>
      </c>
      <c r="AQ52" s="59">
        <f t="shared" si="27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8"/>
        <v>0</v>
      </c>
      <c r="S53" s="220"/>
      <c r="T53" s="315">
        <f t="shared" si="29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0"/>
        <v>0</v>
      </c>
      <c r="AN53" s="56"/>
      <c r="AO53" s="57"/>
      <c r="AP53" s="58" t="e">
        <f t="shared" si="26"/>
        <v>#DIV/0!</v>
      </c>
      <c r="AQ53" s="59">
        <f t="shared" si="27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8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0"/>
        <v>0</v>
      </c>
      <c r="AN54" s="56"/>
      <c r="AO54" s="57"/>
      <c r="AP54" s="58" t="e">
        <f t="shared" si="26"/>
        <v>#DIV/0!</v>
      </c>
      <c r="AQ54" s="59">
        <f t="shared" si="27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8"/>
        <v>0</v>
      </c>
      <c r="S55" s="220"/>
      <c r="T55" s="315">
        <f t="shared" si="29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0"/>
        <v>0</v>
      </c>
      <c r="AN55" s="61"/>
      <c r="AO55" s="62"/>
      <c r="AP55" s="63" t="e">
        <f t="shared" si="26"/>
        <v>#DIV/0!</v>
      </c>
      <c r="AQ55" s="64">
        <f t="shared" si="27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8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0"/>
        <v>0</v>
      </c>
      <c r="AN56" s="56"/>
      <c r="AO56" s="57"/>
      <c r="AP56" s="58" t="e">
        <f t="shared" si="26"/>
        <v>#DIV/0!</v>
      </c>
      <c r="AQ56" s="59">
        <f t="shared" si="27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8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0"/>
        <v>0</v>
      </c>
      <c r="AN57" s="56"/>
      <c r="AO57" s="57"/>
      <c r="AP57" s="58" t="e">
        <f t="shared" ref="AP57:AP62" si="31">(AM57*100)/(AM57+AQ57)</f>
        <v>#DIV/0!</v>
      </c>
      <c r="AQ57" s="59">
        <f t="shared" si="27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8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30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8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30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8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30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8714</v>
      </c>
      <c r="L61" s="307"/>
      <c r="M61" s="309"/>
      <c r="N61" s="307"/>
      <c r="O61" s="307"/>
      <c r="P61" s="330"/>
      <c r="Q61" s="330"/>
      <c r="R61" s="304">
        <f t="shared" si="28"/>
        <v>237</v>
      </c>
      <c r="S61" s="310"/>
      <c r="T61" s="315">
        <f t="shared" si="29"/>
        <v>510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510</v>
      </c>
      <c r="AE61" s="311">
        <v>0</v>
      </c>
      <c r="AF61" s="504"/>
      <c r="AG61" s="504">
        <v>237</v>
      </c>
      <c r="AH61" s="504"/>
      <c r="AI61" s="504"/>
      <c r="AJ61" s="312"/>
      <c r="AK61" s="313"/>
      <c r="AL61" s="314"/>
      <c r="AM61" s="221">
        <f t="shared" si="30"/>
        <v>9461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>SUM(J50:J61)</f>
        <v>0</v>
      </c>
      <c r="K62" s="115">
        <f t="shared" si="32"/>
        <v>8714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237</v>
      </c>
      <c r="S62" s="116">
        <f>SUM(S50:S61)</f>
        <v>0</v>
      </c>
      <c r="T62" s="117">
        <f>SUM(T50:T61)</f>
        <v>510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510</v>
      </c>
      <c r="AE62" s="184">
        <f t="shared" si="33"/>
        <v>0</v>
      </c>
      <c r="AF62" s="184">
        <f t="shared" si="33"/>
        <v>0</v>
      </c>
      <c r="AG62" s="184">
        <f t="shared" si="33"/>
        <v>237</v>
      </c>
      <c r="AH62" s="184">
        <f t="shared" si="33"/>
        <v>0</v>
      </c>
      <c r="AI62" s="184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221">
        <f>SUM(C62:U62)</f>
        <v>9461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VALLO T.SE.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156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4.75" customHeight="1" x14ac:dyDescent="0.2">
      <c r="B72" s="150" t="s">
        <v>41</v>
      </c>
      <c r="C72" s="261">
        <f t="shared" ref="C72:Q72" si="34">C29+C8+C50</f>
        <v>0</v>
      </c>
      <c r="D72" s="261">
        <f t="shared" si="34"/>
        <v>0</v>
      </c>
      <c r="E72" s="79">
        <f t="shared" si="34"/>
        <v>868.96302256230422</v>
      </c>
      <c r="F72" s="524">
        <f t="shared" si="34"/>
        <v>1682.1698524599549</v>
      </c>
      <c r="G72" s="524">
        <f t="shared" si="34"/>
        <v>0</v>
      </c>
      <c r="H72" s="524">
        <f t="shared" si="34"/>
        <v>2085.0613761869149</v>
      </c>
      <c r="I72" s="524">
        <f t="shared" si="34"/>
        <v>0</v>
      </c>
      <c r="J72" s="524">
        <f t="shared" si="34"/>
        <v>0</v>
      </c>
      <c r="K72" s="524">
        <f t="shared" si="34"/>
        <v>120.65071249394742</v>
      </c>
      <c r="L72" s="524">
        <f t="shared" si="34"/>
        <v>111.19282251691105</v>
      </c>
      <c r="M72" s="524">
        <f t="shared" si="34"/>
        <v>1002.3514733859803</v>
      </c>
      <c r="N72" s="524">
        <f t="shared" si="34"/>
        <v>260</v>
      </c>
      <c r="O72" s="524">
        <f t="shared" si="34"/>
        <v>0</v>
      </c>
      <c r="P72" s="524">
        <f t="shared" si="34"/>
        <v>1040</v>
      </c>
      <c r="Q72" s="524">
        <f t="shared" si="34"/>
        <v>0</v>
      </c>
      <c r="R72" s="524">
        <f>SUM(AF72:AI72)</f>
        <v>272.27213847827227</v>
      </c>
      <c r="S72" s="665">
        <f t="shared" ref="S72:S83" si="35">S29+S8+S50</f>
        <v>1665.2672663993833</v>
      </c>
      <c r="T72" s="867">
        <f>SUM(V72:AE72)</f>
        <v>142.32633575279482</v>
      </c>
      <c r="U72" s="864">
        <f t="shared" ref="U72:AL72" si="36">U29+U8+U50</f>
        <v>976.87003336588168</v>
      </c>
      <c r="V72" s="860">
        <f t="shared" si="36"/>
        <v>0</v>
      </c>
      <c r="W72" s="666">
        <f t="shared" si="36"/>
        <v>5.9901957641444348</v>
      </c>
      <c r="X72" s="666">
        <f t="shared" si="36"/>
        <v>9.4561009688440318</v>
      </c>
      <c r="Y72" s="666">
        <f t="shared" si="36"/>
        <v>1.3256550705518246</v>
      </c>
      <c r="Z72" s="666">
        <f t="shared" si="36"/>
        <v>11.306531775826627</v>
      </c>
      <c r="AA72" s="666">
        <f t="shared" si="36"/>
        <v>50.789346245536819</v>
      </c>
      <c r="AB72" s="666">
        <f t="shared" si="36"/>
        <v>6.2531799684239457</v>
      </c>
      <c r="AC72" s="666">
        <f t="shared" si="36"/>
        <v>2.9566342059360982</v>
      </c>
      <c r="AD72" s="666">
        <f t="shared" si="36"/>
        <v>15.993733239856022</v>
      </c>
      <c r="AE72" s="861">
        <f t="shared" si="36"/>
        <v>38.254958513675014</v>
      </c>
      <c r="AF72" s="855">
        <f t="shared" si="36"/>
        <v>85.079266268838879</v>
      </c>
      <c r="AG72" s="688">
        <f t="shared" si="36"/>
        <v>128.57303710585973</v>
      </c>
      <c r="AH72" s="688">
        <f t="shared" si="36"/>
        <v>56.717523059012166</v>
      </c>
      <c r="AI72" s="689">
        <f t="shared" si="36"/>
        <v>1.9023120445615476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3" si="37">SUM(C72:S72)+T72+U72+AJ72+AK72+AL72</f>
        <v>10227.125033602344</v>
      </c>
      <c r="AN72" s="668">
        <f t="shared" ref="AN72:AO83" si="38">AN8</f>
        <v>10340</v>
      </c>
      <c r="AO72" s="669">
        <f t="shared" si="38"/>
        <v>0</v>
      </c>
      <c r="AP72" s="690">
        <f t="shared" ref="AP72:AP84" si="39">(AM72*100)/(AM72+AQ72)</f>
        <v>49.725593717611865</v>
      </c>
      <c r="AQ72" s="691">
        <f t="shared" ref="AQ72:AQ84" si="40">AN72+AO72</f>
        <v>10340</v>
      </c>
    </row>
    <row r="73" spans="2:43" ht="26.25" customHeight="1" x14ac:dyDescent="0.2">
      <c r="B73" s="151" t="s">
        <v>42</v>
      </c>
      <c r="C73" s="17">
        <f t="shared" ref="C73:Q73" si="41">C30+C9+C51</f>
        <v>0</v>
      </c>
      <c r="D73" s="94">
        <f t="shared" si="41"/>
        <v>0</v>
      </c>
      <c r="E73" s="18">
        <f t="shared" si="41"/>
        <v>868.96302256230422</v>
      </c>
      <c r="F73" s="18">
        <f t="shared" si="41"/>
        <v>1702.1698524599549</v>
      </c>
      <c r="G73" s="18">
        <f t="shared" si="41"/>
        <v>0</v>
      </c>
      <c r="H73" s="18">
        <f t="shared" si="41"/>
        <v>2085.0613761869149</v>
      </c>
      <c r="I73" s="18">
        <f t="shared" si="41"/>
        <v>0</v>
      </c>
      <c r="J73" s="18">
        <f t="shared" si="41"/>
        <v>0</v>
      </c>
      <c r="K73" s="18">
        <f t="shared" si="41"/>
        <v>120.65071249394742</v>
      </c>
      <c r="L73" s="18">
        <f t="shared" si="41"/>
        <v>111.19282251691105</v>
      </c>
      <c r="M73" s="18">
        <f t="shared" si="41"/>
        <v>1002.3514733859803</v>
      </c>
      <c r="N73" s="18">
        <f t="shared" si="41"/>
        <v>190</v>
      </c>
      <c r="O73" s="18">
        <f t="shared" si="41"/>
        <v>0</v>
      </c>
      <c r="P73" s="18">
        <f t="shared" si="41"/>
        <v>1000</v>
      </c>
      <c r="Q73" s="18">
        <f t="shared" si="41"/>
        <v>0</v>
      </c>
      <c r="R73" s="18">
        <f t="shared" ref="R73:R83" si="42">SUM(AF73:AI73)</f>
        <v>272.27213847827227</v>
      </c>
      <c r="S73" s="20">
        <f t="shared" si="35"/>
        <v>1665.2672663993833</v>
      </c>
      <c r="T73" s="768">
        <f t="shared" ref="T73:T83" si="43">SUM(V73:AE73)</f>
        <v>142.32633575279482</v>
      </c>
      <c r="U73" s="865">
        <f t="shared" ref="U73:AL73" si="44">U30+U9+U51</f>
        <v>976.87003336588168</v>
      </c>
      <c r="V73" s="775">
        <f t="shared" si="44"/>
        <v>0</v>
      </c>
      <c r="W73" s="76">
        <f t="shared" si="44"/>
        <v>5.9901957641444348</v>
      </c>
      <c r="X73" s="76">
        <f t="shared" si="44"/>
        <v>9.4561009688440318</v>
      </c>
      <c r="Y73" s="76">
        <f t="shared" si="44"/>
        <v>1.3256550705518246</v>
      </c>
      <c r="Z73" s="76">
        <f t="shared" si="44"/>
        <v>11.306531775826627</v>
      </c>
      <c r="AA73" s="76">
        <f t="shared" si="44"/>
        <v>50.789346245536819</v>
      </c>
      <c r="AB73" s="76">
        <f t="shared" si="44"/>
        <v>6.2531799684239457</v>
      </c>
      <c r="AC73" s="76">
        <f t="shared" si="44"/>
        <v>2.9566342059360982</v>
      </c>
      <c r="AD73" s="76">
        <f t="shared" si="44"/>
        <v>15.993733239856022</v>
      </c>
      <c r="AE73" s="765">
        <f t="shared" si="44"/>
        <v>38.254958513675014</v>
      </c>
      <c r="AF73" s="856">
        <f t="shared" si="44"/>
        <v>85.079266268838879</v>
      </c>
      <c r="AG73" s="500">
        <f t="shared" si="44"/>
        <v>128.57303710585973</v>
      </c>
      <c r="AH73" s="500">
        <f t="shared" si="44"/>
        <v>56.717523059012166</v>
      </c>
      <c r="AI73" s="554">
        <f t="shared" si="44"/>
        <v>1.9023120445615476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10137.125033602344</v>
      </c>
      <c r="AN73" s="102">
        <f t="shared" si="38"/>
        <v>8200</v>
      </c>
      <c r="AO73" s="24">
        <f t="shared" si="38"/>
        <v>0</v>
      </c>
      <c r="AP73" s="455">
        <f t="shared" si="39"/>
        <v>55.281975855137077</v>
      </c>
      <c r="AQ73" s="301">
        <f t="shared" si="40"/>
        <v>8200</v>
      </c>
    </row>
    <row r="74" spans="2:43" ht="26.25" customHeight="1" x14ac:dyDescent="0.2">
      <c r="B74" s="152" t="s">
        <v>43</v>
      </c>
      <c r="C74" s="17">
        <f t="shared" ref="C74:Q74" si="45">C31+C10+C52</f>
        <v>0</v>
      </c>
      <c r="D74" s="94">
        <f t="shared" si="45"/>
        <v>0</v>
      </c>
      <c r="E74" s="18">
        <f t="shared" si="45"/>
        <v>868.96302256230422</v>
      </c>
      <c r="F74" s="18">
        <f t="shared" si="45"/>
        <v>1402.1698524599549</v>
      </c>
      <c r="G74" s="18">
        <f t="shared" si="45"/>
        <v>0</v>
      </c>
      <c r="H74" s="18">
        <f t="shared" si="45"/>
        <v>1485.0613761869151</v>
      </c>
      <c r="I74" s="18">
        <f t="shared" si="45"/>
        <v>0</v>
      </c>
      <c r="J74" s="18">
        <f t="shared" si="45"/>
        <v>0</v>
      </c>
      <c r="K74" s="18">
        <f t="shared" si="45"/>
        <v>120.65071249394742</v>
      </c>
      <c r="L74" s="18">
        <f t="shared" si="45"/>
        <v>111.19282251691105</v>
      </c>
      <c r="M74" s="18">
        <f t="shared" si="45"/>
        <v>1002.3514733859803</v>
      </c>
      <c r="N74" s="18">
        <f t="shared" si="45"/>
        <v>190</v>
      </c>
      <c r="O74" s="18">
        <f t="shared" si="45"/>
        <v>0</v>
      </c>
      <c r="P74" s="18">
        <f t="shared" si="45"/>
        <v>1100</v>
      </c>
      <c r="Q74" s="18">
        <f t="shared" si="45"/>
        <v>0</v>
      </c>
      <c r="R74" s="18">
        <f t="shared" si="42"/>
        <v>272.27213847827227</v>
      </c>
      <c r="S74" s="20">
        <f t="shared" si="35"/>
        <v>1665.2672663993833</v>
      </c>
      <c r="T74" s="768">
        <f t="shared" si="43"/>
        <v>142.32633575279482</v>
      </c>
      <c r="U74" s="865">
        <f t="shared" ref="U74:AL74" si="46">U31+U10+U52</f>
        <v>976.87003336588168</v>
      </c>
      <c r="V74" s="775">
        <f t="shared" si="46"/>
        <v>0</v>
      </c>
      <c r="W74" s="76">
        <f t="shared" si="46"/>
        <v>5.9901957641444348</v>
      </c>
      <c r="X74" s="76">
        <f t="shared" si="46"/>
        <v>9.4561009688440318</v>
      </c>
      <c r="Y74" s="76">
        <f t="shared" si="46"/>
        <v>1.3256550705518246</v>
      </c>
      <c r="Z74" s="76">
        <f t="shared" si="46"/>
        <v>11.306531775826627</v>
      </c>
      <c r="AA74" s="76">
        <f t="shared" si="46"/>
        <v>50.789346245536819</v>
      </c>
      <c r="AB74" s="76">
        <f t="shared" si="46"/>
        <v>6.2531799684239457</v>
      </c>
      <c r="AC74" s="76">
        <f t="shared" si="46"/>
        <v>2.9566342059360982</v>
      </c>
      <c r="AD74" s="76">
        <f t="shared" si="46"/>
        <v>15.993733239856022</v>
      </c>
      <c r="AE74" s="765">
        <f t="shared" si="46"/>
        <v>38.254958513675014</v>
      </c>
      <c r="AF74" s="856">
        <f t="shared" si="46"/>
        <v>85.079266268838879</v>
      </c>
      <c r="AG74" s="500">
        <f t="shared" si="46"/>
        <v>128.57303710585973</v>
      </c>
      <c r="AH74" s="500">
        <f t="shared" si="46"/>
        <v>56.717523059012166</v>
      </c>
      <c r="AI74" s="554">
        <f t="shared" si="46"/>
        <v>1.9023120445615476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9337.125033602344</v>
      </c>
      <c r="AN74" s="102">
        <f t="shared" si="38"/>
        <v>8870</v>
      </c>
      <c r="AO74" s="24">
        <f t="shared" si="38"/>
        <v>0</v>
      </c>
      <c r="AP74" s="455">
        <f t="shared" si="39"/>
        <v>51.282808331189678</v>
      </c>
      <c r="AQ74" s="301">
        <f t="shared" si="40"/>
        <v>8870</v>
      </c>
    </row>
    <row r="75" spans="2:43" ht="26.25" customHeight="1" x14ac:dyDescent="0.2">
      <c r="B75" s="152" t="s">
        <v>44</v>
      </c>
      <c r="C75" s="17">
        <f t="shared" ref="C75:Q75" si="47">C32+C11+C53</f>
        <v>0</v>
      </c>
      <c r="D75" s="94">
        <f t="shared" si="47"/>
        <v>0</v>
      </c>
      <c r="E75" s="18">
        <f t="shared" si="47"/>
        <v>868.96302256230422</v>
      </c>
      <c r="F75" s="18">
        <f t="shared" si="47"/>
        <v>1822.1698524599549</v>
      </c>
      <c r="G75" s="18">
        <f t="shared" si="47"/>
        <v>0</v>
      </c>
      <c r="H75" s="18">
        <f t="shared" si="47"/>
        <v>855.06137618691514</v>
      </c>
      <c r="I75" s="18">
        <f t="shared" si="47"/>
        <v>0</v>
      </c>
      <c r="J75" s="18">
        <f t="shared" si="47"/>
        <v>0</v>
      </c>
      <c r="K75" s="18">
        <f t="shared" si="47"/>
        <v>120.65071249394742</v>
      </c>
      <c r="L75" s="18">
        <f t="shared" si="47"/>
        <v>111.19282251691105</v>
      </c>
      <c r="M75" s="18">
        <f t="shared" si="47"/>
        <v>1002.3514733859803</v>
      </c>
      <c r="N75" s="18">
        <f t="shared" si="47"/>
        <v>400</v>
      </c>
      <c r="O75" s="18">
        <f t="shared" si="47"/>
        <v>0</v>
      </c>
      <c r="P75" s="18">
        <f t="shared" si="47"/>
        <v>1460</v>
      </c>
      <c r="Q75" s="18">
        <f t="shared" si="47"/>
        <v>0</v>
      </c>
      <c r="R75" s="18">
        <f t="shared" si="42"/>
        <v>272.27213847827227</v>
      </c>
      <c r="S75" s="20">
        <f t="shared" si="35"/>
        <v>1665.2672663993833</v>
      </c>
      <c r="T75" s="768">
        <f t="shared" si="43"/>
        <v>142.32633575279482</v>
      </c>
      <c r="U75" s="865">
        <f t="shared" ref="U75:AL75" si="48">U32+U11+U53</f>
        <v>976.87003336588168</v>
      </c>
      <c r="V75" s="775">
        <f t="shared" si="48"/>
        <v>0</v>
      </c>
      <c r="W75" s="76">
        <f t="shared" si="48"/>
        <v>5.9901957641444348</v>
      </c>
      <c r="X75" s="76">
        <f t="shared" si="48"/>
        <v>9.4561009688440318</v>
      </c>
      <c r="Y75" s="76">
        <f t="shared" si="48"/>
        <v>1.3256550705518246</v>
      </c>
      <c r="Z75" s="76">
        <f t="shared" si="48"/>
        <v>11.306531775826627</v>
      </c>
      <c r="AA75" s="76">
        <f t="shared" si="48"/>
        <v>50.789346245536819</v>
      </c>
      <c r="AB75" s="76">
        <f t="shared" si="48"/>
        <v>6.2531799684239457</v>
      </c>
      <c r="AC75" s="76">
        <f t="shared" si="48"/>
        <v>2.9566342059360982</v>
      </c>
      <c r="AD75" s="76">
        <f t="shared" si="48"/>
        <v>15.993733239856022</v>
      </c>
      <c r="AE75" s="765">
        <f t="shared" si="48"/>
        <v>38.254958513675014</v>
      </c>
      <c r="AF75" s="856">
        <f t="shared" si="48"/>
        <v>85.079266268838879</v>
      </c>
      <c r="AG75" s="500">
        <f t="shared" si="48"/>
        <v>128.57303710585973</v>
      </c>
      <c r="AH75" s="500">
        <f t="shared" si="48"/>
        <v>56.717523059012166</v>
      </c>
      <c r="AI75" s="554">
        <f t="shared" si="48"/>
        <v>1.9023120445615476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9697.125033602344</v>
      </c>
      <c r="AN75" s="102">
        <f t="shared" si="38"/>
        <v>8990</v>
      </c>
      <c r="AO75" s="24">
        <f t="shared" si="38"/>
        <v>0</v>
      </c>
      <c r="AP75" s="455">
        <f t="shared" si="39"/>
        <v>51.892011297432923</v>
      </c>
      <c r="AQ75" s="301">
        <f t="shared" si="40"/>
        <v>8990</v>
      </c>
    </row>
    <row r="76" spans="2:43" ht="26.25" customHeight="1" x14ac:dyDescent="0.2">
      <c r="B76" s="153" t="s">
        <v>45</v>
      </c>
      <c r="C76" s="17">
        <f t="shared" ref="C76:Q76" si="49">C33+C12+C54</f>
        <v>0</v>
      </c>
      <c r="D76" s="94">
        <f t="shared" si="49"/>
        <v>0</v>
      </c>
      <c r="E76" s="18">
        <f t="shared" si="49"/>
        <v>868.96302256230422</v>
      </c>
      <c r="F76" s="18">
        <f t="shared" si="49"/>
        <v>1682.1698524599549</v>
      </c>
      <c r="G76" s="18">
        <f t="shared" si="49"/>
        <v>0</v>
      </c>
      <c r="H76" s="18">
        <f t="shared" si="49"/>
        <v>2085.0613761869149</v>
      </c>
      <c r="I76" s="18">
        <f t="shared" si="49"/>
        <v>0</v>
      </c>
      <c r="J76" s="18">
        <f t="shared" si="49"/>
        <v>0</v>
      </c>
      <c r="K76" s="18">
        <f t="shared" si="49"/>
        <v>120.65071249394742</v>
      </c>
      <c r="L76" s="18">
        <f t="shared" si="49"/>
        <v>111.19282251691105</v>
      </c>
      <c r="M76" s="18">
        <f t="shared" si="49"/>
        <v>1002.3514733859803</v>
      </c>
      <c r="N76" s="18">
        <f t="shared" si="49"/>
        <v>240</v>
      </c>
      <c r="O76" s="18">
        <f t="shared" si="49"/>
        <v>0</v>
      </c>
      <c r="P76" s="18">
        <f t="shared" si="49"/>
        <v>580</v>
      </c>
      <c r="Q76" s="18">
        <f t="shared" si="49"/>
        <v>0</v>
      </c>
      <c r="R76" s="18">
        <f t="shared" si="42"/>
        <v>272.27213847827227</v>
      </c>
      <c r="S76" s="20">
        <f t="shared" si="35"/>
        <v>1665.2672663993833</v>
      </c>
      <c r="T76" s="768">
        <f t="shared" si="43"/>
        <v>142.32633575279482</v>
      </c>
      <c r="U76" s="865">
        <f t="shared" ref="U76:AL76" si="50">U33+U12+U54</f>
        <v>976.87003336588168</v>
      </c>
      <c r="V76" s="862">
        <f t="shared" si="50"/>
        <v>0</v>
      </c>
      <c r="W76" s="749">
        <f t="shared" si="50"/>
        <v>5.9901957641444348</v>
      </c>
      <c r="X76" s="749">
        <f t="shared" si="50"/>
        <v>9.4561009688440318</v>
      </c>
      <c r="Y76" s="749">
        <f t="shared" si="50"/>
        <v>1.3256550705518246</v>
      </c>
      <c r="Z76" s="749">
        <f t="shared" si="50"/>
        <v>11.306531775826627</v>
      </c>
      <c r="AA76" s="749">
        <f t="shared" si="50"/>
        <v>50.789346245536819</v>
      </c>
      <c r="AB76" s="749">
        <f t="shared" si="50"/>
        <v>6.2531799684239457</v>
      </c>
      <c r="AC76" s="749">
        <f t="shared" si="50"/>
        <v>2.9566342059360982</v>
      </c>
      <c r="AD76" s="749">
        <f t="shared" si="50"/>
        <v>15.993733239856022</v>
      </c>
      <c r="AE76" s="863">
        <f t="shared" si="50"/>
        <v>38.254958513675014</v>
      </c>
      <c r="AF76" s="857">
        <f t="shared" si="50"/>
        <v>85.079266268838879</v>
      </c>
      <c r="AG76" s="750">
        <f t="shared" si="50"/>
        <v>128.57303710585973</v>
      </c>
      <c r="AH76" s="750">
        <f t="shared" si="50"/>
        <v>56.717523059012166</v>
      </c>
      <c r="AI76" s="751">
        <f t="shared" si="50"/>
        <v>1.9023120445615476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37"/>
        <v>9747.125033602344</v>
      </c>
      <c r="AN76" s="102">
        <f t="shared" si="38"/>
        <v>11340</v>
      </c>
      <c r="AO76" s="24">
        <f t="shared" si="38"/>
        <v>0</v>
      </c>
      <c r="AP76" s="455">
        <f t="shared" si="39"/>
        <v>46.223110158783122</v>
      </c>
      <c r="AQ76" s="301">
        <f t="shared" si="40"/>
        <v>11340</v>
      </c>
    </row>
    <row r="77" spans="2:43" ht="26.25" customHeight="1" x14ac:dyDescent="0.2">
      <c r="B77" s="151" t="s">
        <v>46</v>
      </c>
      <c r="C77" s="17">
        <f t="shared" ref="C77:Q77" si="51">C34+C13+C55</f>
        <v>0</v>
      </c>
      <c r="D77" s="94">
        <f t="shared" si="51"/>
        <v>0</v>
      </c>
      <c r="E77" s="18">
        <f t="shared" si="51"/>
        <v>868.96302256230422</v>
      </c>
      <c r="F77" s="18">
        <f t="shared" si="51"/>
        <v>2562.1698524599547</v>
      </c>
      <c r="G77" s="18">
        <f t="shared" si="51"/>
        <v>0</v>
      </c>
      <c r="H77" s="18">
        <f t="shared" si="51"/>
        <v>2085.0613761869149</v>
      </c>
      <c r="I77" s="18">
        <f t="shared" si="51"/>
        <v>0</v>
      </c>
      <c r="J77" s="18">
        <f t="shared" si="51"/>
        <v>0</v>
      </c>
      <c r="K77" s="18">
        <f t="shared" si="51"/>
        <v>120.65071249394742</v>
      </c>
      <c r="L77" s="18">
        <f t="shared" si="51"/>
        <v>111.19282251691105</v>
      </c>
      <c r="M77" s="18">
        <f t="shared" si="51"/>
        <v>1002.3514733859803</v>
      </c>
      <c r="N77" s="18">
        <f t="shared" si="51"/>
        <v>180</v>
      </c>
      <c r="O77" s="18">
        <f t="shared" si="51"/>
        <v>0</v>
      </c>
      <c r="P77" s="18">
        <f t="shared" si="51"/>
        <v>1360</v>
      </c>
      <c r="Q77" s="18">
        <f t="shared" si="51"/>
        <v>0</v>
      </c>
      <c r="R77" s="18">
        <f t="shared" si="42"/>
        <v>272.27213847827227</v>
      </c>
      <c r="S77" s="20">
        <f t="shared" si="35"/>
        <v>1665.2672663993833</v>
      </c>
      <c r="T77" s="768">
        <f t="shared" si="43"/>
        <v>142.32633575279482</v>
      </c>
      <c r="U77" s="865">
        <f t="shared" ref="U77:AL77" si="52">U34+U13+U55</f>
        <v>976.87003336588168</v>
      </c>
      <c r="V77" s="775">
        <f t="shared" si="52"/>
        <v>0</v>
      </c>
      <c r="W77" s="76">
        <f t="shared" si="52"/>
        <v>5.9901957641444348</v>
      </c>
      <c r="X77" s="76">
        <f t="shared" si="52"/>
        <v>9.4561009688440318</v>
      </c>
      <c r="Y77" s="76">
        <f t="shared" si="52"/>
        <v>1.3256550705518246</v>
      </c>
      <c r="Z77" s="76">
        <f t="shared" si="52"/>
        <v>11.306531775826627</v>
      </c>
      <c r="AA77" s="76">
        <f t="shared" si="52"/>
        <v>50.789346245536819</v>
      </c>
      <c r="AB77" s="76">
        <f t="shared" si="52"/>
        <v>6.2531799684239457</v>
      </c>
      <c r="AC77" s="76">
        <f t="shared" si="52"/>
        <v>2.9566342059360982</v>
      </c>
      <c r="AD77" s="76">
        <f t="shared" si="52"/>
        <v>15.993733239856022</v>
      </c>
      <c r="AE77" s="765">
        <f t="shared" si="52"/>
        <v>38.254958513675014</v>
      </c>
      <c r="AF77" s="856">
        <f t="shared" si="52"/>
        <v>85.079266268838879</v>
      </c>
      <c r="AG77" s="500">
        <f t="shared" si="52"/>
        <v>128.57303710585973</v>
      </c>
      <c r="AH77" s="500">
        <f t="shared" si="52"/>
        <v>56.717523059012166</v>
      </c>
      <c r="AI77" s="554">
        <f t="shared" si="52"/>
        <v>1.9023120445615476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11347.125033602344</v>
      </c>
      <c r="AN77" s="102">
        <f t="shared" si="38"/>
        <v>8920</v>
      </c>
      <c r="AO77" s="24">
        <f t="shared" si="38"/>
        <v>0</v>
      </c>
      <c r="AP77" s="455">
        <f t="shared" si="39"/>
        <v>55.98783751908136</v>
      </c>
      <c r="AQ77" s="301">
        <f t="shared" si="40"/>
        <v>8920</v>
      </c>
    </row>
    <row r="78" spans="2:43" ht="26.25" customHeight="1" x14ac:dyDescent="0.2">
      <c r="B78" s="152" t="s">
        <v>47</v>
      </c>
      <c r="C78" s="17">
        <f t="shared" ref="C78:Q78" si="53">C35+C14+C56</f>
        <v>0</v>
      </c>
      <c r="D78" s="94">
        <f t="shared" si="53"/>
        <v>0</v>
      </c>
      <c r="E78" s="18">
        <f t="shared" si="53"/>
        <v>868.96302256230422</v>
      </c>
      <c r="F78" s="553">
        <f t="shared" si="53"/>
        <v>1962.1698524599549</v>
      </c>
      <c r="G78" s="18">
        <f t="shared" si="53"/>
        <v>0</v>
      </c>
      <c r="H78" s="18">
        <f t="shared" si="53"/>
        <v>2905.0613761869149</v>
      </c>
      <c r="I78" s="553">
        <f t="shared" si="53"/>
        <v>0</v>
      </c>
      <c r="J78" s="553">
        <f t="shared" si="53"/>
        <v>0</v>
      </c>
      <c r="K78" s="553">
        <f t="shared" si="53"/>
        <v>120.65071249394742</v>
      </c>
      <c r="L78" s="553">
        <f t="shared" si="53"/>
        <v>111.19282251691105</v>
      </c>
      <c r="M78" s="553">
        <f t="shared" si="53"/>
        <v>1002.3514733859803</v>
      </c>
      <c r="N78" s="553">
        <f t="shared" si="53"/>
        <v>380</v>
      </c>
      <c r="O78" s="553">
        <f t="shared" si="53"/>
        <v>0</v>
      </c>
      <c r="P78" s="18">
        <f t="shared" si="53"/>
        <v>1140</v>
      </c>
      <c r="Q78" s="18">
        <f t="shared" si="53"/>
        <v>0</v>
      </c>
      <c r="R78" s="18">
        <f t="shared" si="42"/>
        <v>272.27213847827227</v>
      </c>
      <c r="S78" s="20">
        <f t="shared" si="35"/>
        <v>1665.2672663993833</v>
      </c>
      <c r="T78" s="768">
        <f t="shared" si="43"/>
        <v>142.32633575279482</v>
      </c>
      <c r="U78" s="865">
        <f t="shared" ref="U78:AL78" si="54">U35+U14+U56</f>
        <v>976.87003336588168</v>
      </c>
      <c r="V78" s="775">
        <f t="shared" si="54"/>
        <v>0</v>
      </c>
      <c r="W78" s="76">
        <f t="shared" si="54"/>
        <v>5.9901957641444348</v>
      </c>
      <c r="X78" s="76">
        <f t="shared" si="54"/>
        <v>9.4561009688440318</v>
      </c>
      <c r="Y78" s="76">
        <f t="shared" si="54"/>
        <v>1.3256550705518246</v>
      </c>
      <c r="Z78" s="76">
        <f t="shared" si="54"/>
        <v>11.306531775826627</v>
      </c>
      <c r="AA78" s="76">
        <f t="shared" si="54"/>
        <v>50.789346245536819</v>
      </c>
      <c r="AB78" s="76">
        <f t="shared" si="54"/>
        <v>6.2531799684239457</v>
      </c>
      <c r="AC78" s="76">
        <f t="shared" si="54"/>
        <v>2.9566342059360982</v>
      </c>
      <c r="AD78" s="76">
        <f t="shared" si="54"/>
        <v>15.993733239856022</v>
      </c>
      <c r="AE78" s="765">
        <f t="shared" si="54"/>
        <v>38.254958513675014</v>
      </c>
      <c r="AF78" s="856">
        <f t="shared" si="54"/>
        <v>85.079266268838879</v>
      </c>
      <c r="AG78" s="500">
        <f t="shared" si="54"/>
        <v>128.57303710585973</v>
      </c>
      <c r="AH78" s="500">
        <f t="shared" si="54"/>
        <v>56.717523059012166</v>
      </c>
      <c r="AI78" s="554">
        <f t="shared" si="54"/>
        <v>1.9023120445615476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11547.125033602344</v>
      </c>
      <c r="AN78" s="102">
        <f t="shared" si="38"/>
        <v>11120</v>
      </c>
      <c r="AO78" s="24">
        <f t="shared" si="38"/>
        <v>0</v>
      </c>
      <c r="AP78" s="455">
        <f t="shared" si="39"/>
        <v>50.942168521524373</v>
      </c>
      <c r="AQ78" s="301">
        <f t="shared" si="40"/>
        <v>11120</v>
      </c>
    </row>
    <row r="79" spans="2:43" ht="26.25" customHeight="1" x14ac:dyDescent="0.2">
      <c r="B79" s="151" t="s">
        <v>48</v>
      </c>
      <c r="C79" s="17">
        <f t="shared" ref="C79:Q79" si="55">C36+C15+C57</f>
        <v>0</v>
      </c>
      <c r="D79" s="94">
        <f t="shared" si="55"/>
        <v>0</v>
      </c>
      <c r="E79" s="18">
        <f t="shared" si="55"/>
        <v>868.96302256230422</v>
      </c>
      <c r="F79" s="553">
        <f t="shared" si="55"/>
        <v>1682.1698524599549</v>
      </c>
      <c r="G79" s="18">
        <f t="shared" si="55"/>
        <v>0</v>
      </c>
      <c r="H79" s="18">
        <f t="shared" si="55"/>
        <v>85.061376186915098</v>
      </c>
      <c r="I79" s="553">
        <f t="shared" si="55"/>
        <v>0</v>
      </c>
      <c r="J79" s="553">
        <f t="shared" si="55"/>
        <v>0</v>
      </c>
      <c r="K79" s="553">
        <f t="shared" si="55"/>
        <v>120.65071249394742</v>
      </c>
      <c r="L79" s="553">
        <f t="shared" si="55"/>
        <v>111.19282251691105</v>
      </c>
      <c r="M79" s="553">
        <f t="shared" si="55"/>
        <v>1002.3514733859803</v>
      </c>
      <c r="N79" s="553">
        <f t="shared" si="55"/>
        <v>50</v>
      </c>
      <c r="O79" s="553">
        <f t="shared" si="55"/>
        <v>0</v>
      </c>
      <c r="P79" s="18">
        <f t="shared" si="55"/>
        <v>1080</v>
      </c>
      <c r="Q79" s="18">
        <f t="shared" si="55"/>
        <v>0</v>
      </c>
      <c r="R79" s="18">
        <f t="shared" si="42"/>
        <v>272.27213847827227</v>
      </c>
      <c r="S79" s="20">
        <f t="shared" si="35"/>
        <v>1665.2672663993833</v>
      </c>
      <c r="T79" s="768">
        <f t="shared" si="43"/>
        <v>142.32633575279482</v>
      </c>
      <c r="U79" s="865">
        <f t="shared" ref="U79:AL79" si="56">U36+U15+U57</f>
        <v>976.87003336588168</v>
      </c>
      <c r="V79" s="775">
        <f t="shared" si="56"/>
        <v>0</v>
      </c>
      <c r="W79" s="76">
        <f t="shared" si="56"/>
        <v>5.9901957641444348</v>
      </c>
      <c r="X79" s="76">
        <f t="shared" si="56"/>
        <v>9.4561009688440318</v>
      </c>
      <c r="Y79" s="76">
        <f t="shared" si="56"/>
        <v>1.3256550705518246</v>
      </c>
      <c r="Z79" s="76">
        <f t="shared" si="56"/>
        <v>11.306531775826627</v>
      </c>
      <c r="AA79" s="76">
        <f t="shared" si="56"/>
        <v>50.789346245536819</v>
      </c>
      <c r="AB79" s="76">
        <f t="shared" si="56"/>
        <v>6.2531799684239457</v>
      </c>
      <c r="AC79" s="76">
        <f t="shared" si="56"/>
        <v>2.9566342059360982</v>
      </c>
      <c r="AD79" s="76">
        <f t="shared" si="56"/>
        <v>15.993733239856022</v>
      </c>
      <c r="AE79" s="765">
        <f t="shared" si="56"/>
        <v>38.254958513675014</v>
      </c>
      <c r="AF79" s="856">
        <f t="shared" si="56"/>
        <v>85.079266268838879</v>
      </c>
      <c r="AG79" s="500">
        <f t="shared" si="56"/>
        <v>128.57303710585973</v>
      </c>
      <c r="AH79" s="500">
        <f t="shared" si="56"/>
        <v>56.717523059012166</v>
      </c>
      <c r="AI79" s="554">
        <f t="shared" si="56"/>
        <v>1.9023120445615476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8057.125033602345</v>
      </c>
      <c r="AN79" s="102">
        <f t="shared" si="38"/>
        <v>8310</v>
      </c>
      <c r="AO79" s="24">
        <f t="shared" si="38"/>
        <v>0</v>
      </c>
      <c r="AP79" s="455">
        <f t="shared" si="39"/>
        <v>49.227491187736113</v>
      </c>
      <c r="AQ79" s="301">
        <f t="shared" si="40"/>
        <v>8310</v>
      </c>
    </row>
    <row r="80" spans="2:43" ht="26.25" customHeight="1" x14ac:dyDescent="0.2">
      <c r="B80" s="152" t="s">
        <v>49</v>
      </c>
      <c r="C80" s="17">
        <f t="shared" ref="C80:Q80" si="57">C37+C16+C58</f>
        <v>0</v>
      </c>
      <c r="D80" s="94">
        <f t="shared" si="57"/>
        <v>0</v>
      </c>
      <c r="E80" s="18">
        <f t="shared" si="57"/>
        <v>868.96302256230422</v>
      </c>
      <c r="F80" s="553">
        <f t="shared" si="57"/>
        <v>2062.1698524599547</v>
      </c>
      <c r="G80" s="18">
        <f t="shared" si="57"/>
        <v>0</v>
      </c>
      <c r="H80" s="18">
        <f t="shared" si="57"/>
        <v>85.061376186915098</v>
      </c>
      <c r="I80" s="553">
        <f t="shared" si="57"/>
        <v>0</v>
      </c>
      <c r="J80" s="553">
        <f t="shared" si="57"/>
        <v>0</v>
      </c>
      <c r="K80" s="553">
        <f t="shared" si="57"/>
        <v>120.65071249394742</v>
      </c>
      <c r="L80" s="553">
        <f t="shared" si="57"/>
        <v>111.19282251691105</v>
      </c>
      <c r="M80" s="553">
        <f t="shared" si="57"/>
        <v>1002.3514733859803</v>
      </c>
      <c r="N80" s="553">
        <f t="shared" si="57"/>
        <v>270</v>
      </c>
      <c r="O80" s="553">
        <f t="shared" si="57"/>
        <v>0</v>
      </c>
      <c r="P80" s="18">
        <f t="shared" si="57"/>
        <v>1400</v>
      </c>
      <c r="Q80" s="18">
        <f t="shared" si="57"/>
        <v>0</v>
      </c>
      <c r="R80" s="18">
        <f t="shared" si="42"/>
        <v>272.27213847827227</v>
      </c>
      <c r="S80" s="20">
        <f t="shared" si="35"/>
        <v>1665.2672663993833</v>
      </c>
      <c r="T80" s="768">
        <f t="shared" si="43"/>
        <v>142.32633575279482</v>
      </c>
      <c r="U80" s="865">
        <f t="shared" ref="U80:AL80" si="58">U37+U16+U58</f>
        <v>976.87003336588168</v>
      </c>
      <c r="V80" s="775">
        <f t="shared" si="58"/>
        <v>0</v>
      </c>
      <c r="W80" s="76">
        <f t="shared" si="58"/>
        <v>5.9901957641444348</v>
      </c>
      <c r="X80" s="76">
        <f t="shared" si="58"/>
        <v>9.4561009688440318</v>
      </c>
      <c r="Y80" s="76">
        <f t="shared" si="58"/>
        <v>1.3256550705518246</v>
      </c>
      <c r="Z80" s="76">
        <f t="shared" si="58"/>
        <v>11.306531775826627</v>
      </c>
      <c r="AA80" s="76">
        <f t="shared" si="58"/>
        <v>50.789346245536819</v>
      </c>
      <c r="AB80" s="76">
        <f t="shared" si="58"/>
        <v>6.2531799684239457</v>
      </c>
      <c r="AC80" s="76">
        <f t="shared" si="58"/>
        <v>2.9566342059360982</v>
      </c>
      <c r="AD80" s="76">
        <f t="shared" si="58"/>
        <v>15.993733239856022</v>
      </c>
      <c r="AE80" s="765">
        <f t="shared" si="58"/>
        <v>38.254958513675014</v>
      </c>
      <c r="AF80" s="856">
        <f t="shared" si="58"/>
        <v>85.079266268838879</v>
      </c>
      <c r="AG80" s="500">
        <f t="shared" si="58"/>
        <v>128.57303710585973</v>
      </c>
      <c r="AH80" s="500">
        <f t="shared" si="58"/>
        <v>56.717523059012166</v>
      </c>
      <c r="AI80" s="554">
        <f t="shared" si="58"/>
        <v>1.9023120445615476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8977.125033602344</v>
      </c>
      <c r="AN80" s="102">
        <f t="shared" si="38"/>
        <v>8570</v>
      </c>
      <c r="AO80" s="24">
        <f t="shared" si="38"/>
        <v>0</v>
      </c>
      <c r="AP80" s="455">
        <f t="shared" si="39"/>
        <v>51.160090421714983</v>
      </c>
      <c r="AQ80" s="301">
        <f>AN80+AO80</f>
        <v>8570</v>
      </c>
    </row>
    <row r="81" spans="2:43" ht="26.25" customHeight="1" x14ac:dyDescent="0.2">
      <c r="B81" s="152" t="s">
        <v>50</v>
      </c>
      <c r="C81" s="17">
        <f t="shared" ref="C81:Q81" si="59">C38+C17+C59</f>
        <v>0</v>
      </c>
      <c r="D81" s="94">
        <f t="shared" si="59"/>
        <v>0</v>
      </c>
      <c r="E81" s="18">
        <f t="shared" si="59"/>
        <v>868.96302256230422</v>
      </c>
      <c r="F81" s="553">
        <f t="shared" si="59"/>
        <v>2022.1698524599549</v>
      </c>
      <c r="G81" s="18">
        <f t="shared" si="59"/>
        <v>0</v>
      </c>
      <c r="H81" s="18">
        <f t="shared" si="59"/>
        <v>2685.0613761869149</v>
      </c>
      <c r="I81" s="553">
        <f t="shared" si="59"/>
        <v>0</v>
      </c>
      <c r="J81" s="553">
        <f t="shared" si="59"/>
        <v>0</v>
      </c>
      <c r="K81" s="553">
        <f t="shared" si="59"/>
        <v>120.65071249394742</v>
      </c>
      <c r="L81" s="553">
        <f t="shared" si="59"/>
        <v>111.19282251691105</v>
      </c>
      <c r="M81" s="553">
        <f t="shared" si="59"/>
        <v>1002.3514733859803</v>
      </c>
      <c r="N81" s="553">
        <f t="shared" si="59"/>
        <v>370</v>
      </c>
      <c r="O81" s="553">
        <f t="shared" si="59"/>
        <v>0</v>
      </c>
      <c r="P81" s="18">
        <f t="shared" si="59"/>
        <v>960</v>
      </c>
      <c r="Q81" s="18">
        <f t="shared" si="59"/>
        <v>0</v>
      </c>
      <c r="R81" s="18">
        <f t="shared" si="42"/>
        <v>272.27213847827227</v>
      </c>
      <c r="S81" s="20">
        <f t="shared" si="35"/>
        <v>1665.2672663993833</v>
      </c>
      <c r="T81" s="768">
        <f t="shared" si="43"/>
        <v>142.32633575279482</v>
      </c>
      <c r="U81" s="865">
        <f t="shared" ref="U81:AL81" si="60">U38+U17+U59</f>
        <v>976.87003336588168</v>
      </c>
      <c r="V81" s="775">
        <f t="shared" si="60"/>
        <v>0</v>
      </c>
      <c r="W81" s="76">
        <f t="shared" si="60"/>
        <v>5.9901957641444348</v>
      </c>
      <c r="X81" s="76">
        <f t="shared" si="60"/>
        <v>9.4561009688440318</v>
      </c>
      <c r="Y81" s="76">
        <f t="shared" si="60"/>
        <v>1.3256550705518246</v>
      </c>
      <c r="Z81" s="76">
        <f t="shared" si="60"/>
        <v>11.306531775826627</v>
      </c>
      <c r="AA81" s="76">
        <f t="shared" si="60"/>
        <v>50.789346245536819</v>
      </c>
      <c r="AB81" s="76">
        <f t="shared" si="60"/>
        <v>6.2531799684239457</v>
      </c>
      <c r="AC81" s="76">
        <f t="shared" si="60"/>
        <v>2.9566342059360982</v>
      </c>
      <c r="AD81" s="76">
        <f t="shared" si="60"/>
        <v>15.993733239856022</v>
      </c>
      <c r="AE81" s="765">
        <f t="shared" si="60"/>
        <v>38.254958513675014</v>
      </c>
      <c r="AF81" s="856">
        <f t="shared" si="60"/>
        <v>85.079266268838879</v>
      </c>
      <c r="AG81" s="500">
        <f t="shared" si="60"/>
        <v>128.57303710585973</v>
      </c>
      <c r="AH81" s="500">
        <f t="shared" si="60"/>
        <v>56.717523059012166</v>
      </c>
      <c r="AI81" s="554">
        <f t="shared" si="60"/>
        <v>1.9023120445615476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11197.125033602344</v>
      </c>
      <c r="AN81" s="102">
        <f t="shared" si="38"/>
        <v>10980</v>
      </c>
      <c r="AO81" s="24">
        <f t="shared" si="38"/>
        <v>0</v>
      </c>
      <c r="AP81" s="455">
        <f t="shared" si="39"/>
        <v>50.489524754163043</v>
      </c>
      <c r="AQ81" s="301">
        <f t="shared" si="40"/>
        <v>10980</v>
      </c>
    </row>
    <row r="82" spans="2:43" ht="26.25" customHeight="1" x14ac:dyDescent="0.2">
      <c r="B82" s="151" t="s">
        <v>51</v>
      </c>
      <c r="C82" s="17">
        <f t="shared" ref="C82:Q82" si="61">C39+C18+C60</f>
        <v>0</v>
      </c>
      <c r="D82" s="94">
        <f t="shared" si="61"/>
        <v>0</v>
      </c>
      <c r="E82" s="18">
        <f t="shared" si="61"/>
        <v>868.96302256230422</v>
      </c>
      <c r="F82" s="553">
        <f t="shared" si="61"/>
        <v>1202.1698524599549</v>
      </c>
      <c r="G82" s="18">
        <f t="shared" si="61"/>
        <v>0</v>
      </c>
      <c r="H82" s="18">
        <f t="shared" si="61"/>
        <v>85.061376186915098</v>
      </c>
      <c r="I82" s="553">
        <f t="shared" si="61"/>
        <v>0</v>
      </c>
      <c r="J82" s="553">
        <f t="shared" si="61"/>
        <v>0</v>
      </c>
      <c r="K82" s="553">
        <f t="shared" si="61"/>
        <v>120.65071249394742</v>
      </c>
      <c r="L82" s="553">
        <f t="shared" si="61"/>
        <v>111.19282251691105</v>
      </c>
      <c r="M82" s="553">
        <f t="shared" si="61"/>
        <v>1002.3514733859803</v>
      </c>
      <c r="N82" s="553">
        <f t="shared" si="61"/>
        <v>290</v>
      </c>
      <c r="O82" s="553">
        <f t="shared" si="61"/>
        <v>0</v>
      </c>
      <c r="P82" s="18">
        <f t="shared" si="61"/>
        <v>1240</v>
      </c>
      <c r="Q82" s="18">
        <f t="shared" si="61"/>
        <v>0</v>
      </c>
      <c r="R82" s="18">
        <f t="shared" si="42"/>
        <v>272.27213847827227</v>
      </c>
      <c r="S82" s="20">
        <f t="shared" si="35"/>
        <v>1665.2672663993833</v>
      </c>
      <c r="T82" s="768">
        <f t="shared" si="43"/>
        <v>142.32633575279482</v>
      </c>
      <c r="U82" s="865">
        <f t="shared" ref="U82:AL82" si="62">U39+U18+U60</f>
        <v>976.87003336588168</v>
      </c>
      <c r="V82" s="775">
        <f t="shared" si="62"/>
        <v>0</v>
      </c>
      <c r="W82" s="76">
        <f t="shared" si="62"/>
        <v>5.9901957641444348</v>
      </c>
      <c r="X82" s="76">
        <f t="shared" si="62"/>
        <v>9.4561009688440318</v>
      </c>
      <c r="Y82" s="76">
        <f t="shared" si="62"/>
        <v>1.3256550705518246</v>
      </c>
      <c r="Z82" s="76">
        <f t="shared" si="62"/>
        <v>11.306531775826627</v>
      </c>
      <c r="AA82" s="76">
        <f t="shared" si="62"/>
        <v>50.789346245536819</v>
      </c>
      <c r="AB82" s="76">
        <f t="shared" si="62"/>
        <v>6.2531799684239457</v>
      </c>
      <c r="AC82" s="76">
        <f t="shared" si="62"/>
        <v>2.9566342059360982</v>
      </c>
      <c r="AD82" s="76">
        <f t="shared" si="62"/>
        <v>15.993733239856022</v>
      </c>
      <c r="AE82" s="765">
        <f t="shared" si="62"/>
        <v>38.254958513675014</v>
      </c>
      <c r="AF82" s="856">
        <f t="shared" si="62"/>
        <v>85.079266268838879</v>
      </c>
      <c r="AG82" s="500">
        <f t="shared" si="62"/>
        <v>128.57303710585973</v>
      </c>
      <c r="AH82" s="500">
        <f t="shared" si="62"/>
        <v>56.717523059012166</v>
      </c>
      <c r="AI82" s="554">
        <f t="shared" si="62"/>
        <v>1.9023120445615476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37"/>
        <v>7977.125033602345</v>
      </c>
      <c r="AN82" s="102">
        <f t="shared" si="38"/>
        <v>8580</v>
      </c>
      <c r="AO82" s="24">
        <f t="shared" si="38"/>
        <v>0</v>
      </c>
      <c r="AP82" s="455">
        <f t="shared" si="39"/>
        <v>48.179409271917287</v>
      </c>
      <c r="AQ82" s="301">
        <f t="shared" si="40"/>
        <v>8580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0</v>
      </c>
      <c r="D83" s="295">
        <f t="shared" si="63"/>
        <v>32760</v>
      </c>
      <c r="E83" s="98">
        <f t="shared" si="63"/>
        <v>868.96302256230422</v>
      </c>
      <c r="F83" s="623">
        <f t="shared" si="63"/>
        <v>1962.1698524599549</v>
      </c>
      <c r="G83" s="98">
        <f t="shared" si="63"/>
        <v>0</v>
      </c>
      <c r="H83" s="98">
        <f t="shared" si="63"/>
        <v>85.061376186915098</v>
      </c>
      <c r="I83" s="623">
        <f t="shared" si="63"/>
        <v>0</v>
      </c>
      <c r="J83" s="623">
        <f t="shared" si="63"/>
        <v>0</v>
      </c>
      <c r="K83" s="623">
        <f t="shared" si="63"/>
        <v>8834.6507124939471</v>
      </c>
      <c r="L83" s="623">
        <f t="shared" si="63"/>
        <v>111.19282251691105</v>
      </c>
      <c r="M83" s="623">
        <f t="shared" si="63"/>
        <v>1002.3514733859803</v>
      </c>
      <c r="N83" s="623">
        <f t="shared" si="63"/>
        <v>140</v>
      </c>
      <c r="O83" s="623">
        <f t="shared" si="63"/>
        <v>0</v>
      </c>
      <c r="P83" s="98">
        <f t="shared" si="63"/>
        <v>1380</v>
      </c>
      <c r="Q83" s="98">
        <f t="shared" si="63"/>
        <v>0</v>
      </c>
      <c r="R83" s="98">
        <f t="shared" si="42"/>
        <v>509.27213847827227</v>
      </c>
      <c r="S83" s="296">
        <f t="shared" si="35"/>
        <v>1665.2672663993833</v>
      </c>
      <c r="T83" s="868">
        <f t="shared" si="43"/>
        <v>652.32633575279476</v>
      </c>
      <c r="U83" s="866">
        <f t="shared" ref="U83:AL83" si="64">U40+U19+U61</f>
        <v>976.87003336588168</v>
      </c>
      <c r="V83" s="860">
        <f t="shared" si="64"/>
        <v>0</v>
      </c>
      <c r="W83" s="666">
        <f t="shared" si="64"/>
        <v>5.9901957641444348</v>
      </c>
      <c r="X83" s="666">
        <f t="shared" si="64"/>
        <v>9.4561009688440318</v>
      </c>
      <c r="Y83" s="666">
        <f t="shared" si="64"/>
        <v>1.3256550705518246</v>
      </c>
      <c r="Z83" s="666">
        <f t="shared" si="64"/>
        <v>11.306531775826627</v>
      </c>
      <c r="AA83" s="666">
        <f t="shared" si="64"/>
        <v>50.789346245536819</v>
      </c>
      <c r="AB83" s="666">
        <f t="shared" si="64"/>
        <v>6.2531799684239457</v>
      </c>
      <c r="AC83" s="666">
        <f t="shared" si="64"/>
        <v>2.9566342059360982</v>
      </c>
      <c r="AD83" s="666">
        <f t="shared" si="64"/>
        <v>525.99373323985606</v>
      </c>
      <c r="AE83" s="861">
        <f t="shared" si="64"/>
        <v>38.254958513675014</v>
      </c>
      <c r="AF83" s="855">
        <f t="shared" si="64"/>
        <v>85.079266268838879</v>
      </c>
      <c r="AG83" s="688">
        <f t="shared" si="64"/>
        <v>365.57303710585973</v>
      </c>
      <c r="AH83" s="688">
        <f t="shared" si="64"/>
        <v>56.717523059012166</v>
      </c>
      <c r="AI83" s="689">
        <f t="shared" si="64"/>
        <v>1.9023120445615476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37"/>
        <v>50948.125033602337</v>
      </c>
      <c r="AN83" s="299">
        <f t="shared" si="38"/>
        <v>9350</v>
      </c>
      <c r="AO83" s="670">
        <f t="shared" si="38"/>
        <v>0</v>
      </c>
      <c r="AP83" s="671">
        <f t="shared" si="39"/>
        <v>84.493713536217697</v>
      </c>
      <c r="AQ83" s="692">
        <f t="shared" si="40"/>
        <v>9350</v>
      </c>
    </row>
    <row r="84" spans="2:43" ht="26.25" customHeight="1" thickBot="1" x14ac:dyDescent="0.25">
      <c r="B84" s="35" t="s">
        <v>53</v>
      </c>
      <c r="C84" s="82">
        <f t="shared" ref="C84:AL84" si="65">SUM(C72:C83)</f>
        <v>0</v>
      </c>
      <c r="D84" s="82">
        <f>SUM(D72:D83)</f>
        <v>32760</v>
      </c>
      <c r="E84" s="83">
        <f t="shared" si="65"/>
        <v>10427.556270747651</v>
      </c>
      <c r="F84" s="83">
        <f t="shared" si="65"/>
        <v>21746.038229519461</v>
      </c>
      <c r="G84" s="83">
        <f t="shared" si="65"/>
        <v>0</v>
      </c>
      <c r="H84" s="83">
        <f t="shared" si="65"/>
        <v>16610.736514242977</v>
      </c>
      <c r="I84" s="83">
        <f t="shared" si="65"/>
        <v>0</v>
      </c>
      <c r="J84" s="83">
        <f>SUM(J72:J83)</f>
        <v>0</v>
      </c>
      <c r="K84" s="115">
        <f t="shared" si="65"/>
        <v>10161.808549927369</v>
      </c>
      <c r="L84" s="83">
        <f t="shared" si="65"/>
        <v>1334.3138702029325</v>
      </c>
      <c r="M84" s="83">
        <f t="shared" si="65"/>
        <v>12028.217680631766</v>
      </c>
      <c r="N84" s="83">
        <f t="shared" si="65"/>
        <v>2960</v>
      </c>
      <c r="O84" s="83">
        <f t="shared" si="65"/>
        <v>0</v>
      </c>
      <c r="P84" s="83">
        <f t="shared" si="65"/>
        <v>13740</v>
      </c>
      <c r="Q84" s="83">
        <f t="shared" si="65"/>
        <v>0</v>
      </c>
      <c r="R84" s="83">
        <f t="shared" si="65"/>
        <v>3504.2656617392663</v>
      </c>
      <c r="S84" s="84">
        <f t="shared" si="65"/>
        <v>19983.207196792599</v>
      </c>
      <c r="T84" s="769">
        <f t="shared" si="65"/>
        <v>2217.9160290335381</v>
      </c>
      <c r="U84" s="772">
        <f t="shared" si="65"/>
        <v>11722.44040039058</v>
      </c>
      <c r="V84" s="530">
        <f t="shared" si="65"/>
        <v>0</v>
      </c>
      <c r="W84" s="85">
        <f t="shared" si="65"/>
        <v>71.882349169733203</v>
      </c>
      <c r="X84" s="85">
        <f t="shared" si="65"/>
        <v>113.47321162612836</v>
      </c>
      <c r="Y84" s="85">
        <f t="shared" si="65"/>
        <v>15.907860846621899</v>
      </c>
      <c r="Z84" s="85">
        <f t="shared" si="65"/>
        <v>135.67838130991953</v>
      </c>
      <c r="AA84" s="85">
        <f t="shared" si="65"/>
        <v>609.47215494644183</v>
      </c>
      <c r="AB84" s="85">
        <f t="shared" si="65"/>
        <v>75.038159621087345</v>
      </c>
      <c r="AC84" s="85">
        <f t="shared" si="65"/>
        <v>35.47961047123318</v>
      </c>
      <c r="AD84" s="85">
        <f t="shared" si="65"/>
        <v>701.92479887827233</v>
      </c>
      <c r="AE84" s="87">
        <f t="shared" si="65"/>
        <v>459.05950216410025</v>
      </c>
      <c r="AF84" s="183">
        <f t="shared" si="65"/>
        <v>1020.9511952260665</v>
      </c>
      <c r="AG84" s="120">
        <f t="shared" si="65"/>
        <v>1779.8764452703172</v>
      </c>
      <c r="AH84" s="419">
        <f t="shared" si="65"/>
        <v>680.61027670814576</v>
      </c>
      <c r="AI84" s="183">
        <f t="shared" si="65"/>
        <v>22.827744534738571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>SUM(C84:S84)+T84+U84+AJ84+AK84+AL84</f>
        <v>159196.50040322816</v>
      </c>
      <c r="AN84" s="324">
        <f>SUM(AN72:AN83)</f>
        <v>113570</v>
      </c>
      <c r="AO84" s="266">
        <f>SUM(AO72:AO83)</f>
        <v>0</v>
      </c>
      <c r="AP84" s="454">
        <f t="shared" si="39"/>
        <v>58.363655422454542</v>
      </c>
      <c r="AQ84" s="200">
        <f t="shared" si="40"/>
        <v>113570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214465" r:id="rId4">
          <objectPr defaultSize="0" r:id="rId5">
            <anchor moveWithCells="1" sizeWithCells="1">
              <from>
                <xdr:col>1</xdr:col>
                <xdr:colOff>676275</xdr:colOff>
                <xdr:row>0</xdr:row>
                <xdr:rowOff>142875</xdr:rowOff>
              </from>
              <to>
                <xdr:col>2</xdr:col>
                <xdr:colOff>723900</xdr:colOff>
                <xdr:row>3</xdr:row>
                <xdr:rowOff>104775</xdr:rowOff>
              </to>
            </anchor>
          </objectPr>
        </oleObject>
      </mc:Choice>
      <mc:Fallback>
        <oleObject progId="Word.Document.8" shapeId="1214465" r:id="rId4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AQ109"/>
  <sheetViews>
    <sheetView topLeftCell="N57" zoomScale="69" zoomScaleNormal="69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4.85546875" style="1" customWidth="1"/>
    <col min="5" max="5" width="12.7109375" style="1" customWidth="1"/>
    <col min="6" max="6" width="13.7109375" style="1" customWidth="1"/>
    <col min="7" max="7" width="16.14062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275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96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3370</v>
      </c>
      <c r="D8" s="98"/>
      <c r="E8" s="98">
        <v>100</v>
      </c>
      <c r="F8" s="98">
        <v>3500</v>
      </c>
      <c r="G8" s="98">
        <v>590</v>
      </c>
      <c r="H8" s="98">
        <v>2980</v>
      </c>
      <c r="I8" s="326"/>
      <c r="J8" s="609"/>
      <c r="K8" s="326">
        <v>0</v>
      </c>
      <c r="L8" s="326"/>
      <c r="M8" s="98">
        <v>0</v>
      </c>
      <c r="N8" s="98">
        <v>190</v>
      </c>
      <c r="O8" s="326"/>
      <c r="P8" s="98">
        <v>1740</v>
      </c>
      <c r="Q8" s="98"/>
      <c r="R8" s="98">
        <f>SUM(AF8:AI8)</f>
        <v>0</v>
      </c>
      <c r="S8" s="296"/>
      <c r="T8" s="776">
        <f>SUM(V8:AE8)</f>
        <v>0</v>
      </c>
      <c r="U8" s="785"/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>
        <v>0</v>
      </c>
      <c r="AH8" s="98"/>
      <c r="AI8" s="758"/>
      <c r="AJ8" s="496"/>
      <c r="AK8" s="473"/>
      <c r="AL8" s="474"/>
      <c r="AM8" s="460">
        <f t="shared" ref="AM8:AM20" si="0">SUM(C8:S8)+T8+U8+AJ8+AK8+AL8</f>
        <v>12470</v>
      </c>
      <c r="AN8" s="299">
        <v>13130</v>
      </c>
      <c r="AO8" s="281">
        <v>0</v>
      </c>
      <c r="AP8" s="14">
        <f t="shared" ref="AP8:AP20" si="1">(AM8*100)/(AM8+AQ8)</f>
        <v>48.7109375</v>
      </c>
      <c r="AQ8" s="550">
        <f t="shared" ref="AQ8:AQ20" si="2">AN8+AO8</f>
        <v>13130</v>
      </c>
    </row>
    <row r="9" spans="2:43" ht="26.25" customHeight="1" x14ac:dyDescent="0.2">
      <c r="B9" s="151" t="s">
        <v>42</v>
      </c>
      <c r="C9" s="18">
        <v>2170</v>
      </c>
      <c r="D9" s="98"/>
      <c r="E9" s="18">
        <v>110</v>
      </c>
      <c r="F9" s="18">
        <v>1820</v>
      </c>
      <c r="G9" s="18">
        <v>750</v>
      </c>
      <c r="H9" s="18">
        <v>2830</v>
      </c>
      <c r="I9" s="277"/>
      <c r="J9" s="609"/>
      <c r="K9" s="277">
        <v>40</v>
      </c>
      <c r="L9" s="277"/>
      <c r="M9" s="98">
        <v>0</v>
      </c>
      <c r="N9" s="18">
        <v>100</v>
      </c>
      <c r="O9" s="277"/>
      <c r="P9" s="18">
        <v>1540</v>
      </c>
      <c r="Q9" s="18"/>
      <c r="R9" s="18">
        <f t="shared" ref="R9:R19" si="3">SUM(AF9:AI9)</f>
        <v>0</v>
      </c>
      <c r="S9" s="20">
        <v>160</v>
      </c>
      <c r="T9" s="777">
        <f t="shared" ref="T9:T19" si="4">SUM(V9:AE9)</f>
        <v>46</v>
      </c>
      <c r="U9" s="786"/>
      <c r="V9" s="297"/>
      <c r="W9" s="76"/>
      <c r="X9" s="76">
        <v>46</v>
      </c>
      <c r="Y9" s="76"/>
      <c r="Z9" s="76"/>
      <c r="AA9" s="76"/>
      <c r="AB9" s="76"/>
      <c r="AC9" s="76"/>
      <c r="AD9" s="76"/>
      <c r="AE9" s="511"/>
      <c r="AF9" s="521"/>
      <c r="AG9" s="498">
        <v>0</v>
      </c>
      <c r="AH9" s="498"/>
      <c r="AI9" s="522"/>
      <c r="AJ9" s="77"/>
      <c r="AK9" s="78"/>
      <c r="AL9" s="188"/>
      <c r="AM9" s="22">
        <f t="shared" si="0"/>
        <v>9566</v>
      </c>
      <c r="AN9" s="101">
        <v>13420</v>
      </c>
      <c r="AO9" s="24">
        <v>0</v>
      </c>
      <c r="AP9" s="25">
        <f t="shared" si="1"/>
        <v>41.616636213347256</v>
      </c>
      <c r="AQ9" s="301">
        <f t="shared" si="2"/>
        <v>13420</v>
      </c>
    </row>
    <row r="10" spans="2:43" ht="26.25" customHeight="1" x14ac:dyDescent="0.2">
      <c r="B10" s="152" t="s">
        <v>43</v>
      </c>
      <c r="C10" s="18">
        <v>2840</v>
      </c>
      <c r="D10" s="98"/>
      <c r="E10" s="18">
        <v>200</v>
      </c>
      <c r="F10" s="18">
        <v>1940</v>
      </c>
      <c r="G10" s="18">
        <v>800</v>
      </c>
      <c r="H10" s="18">
        <v>3820</v>
      </c>
      <c r="I10" s="19"/>
      <c r="J10" s="609"/>
      <c r="K10" s="277"/>
      <c r="L10" s="277"/>
      <c r="M10" s="98">
        <v>240</v>
      </c>
      <c r="N10" s="18">
        <v>120</v>
      </c>
      <c r="O10" s="277"/>
      <c r="P10" s="18">
        <v>2300</v>
      </c>
      <c r="Q10" s="18"/>
      <c r="R10" s="18">
        <f t="shared" si="3"/>
        <v>0</v>
      </c>
      <c r="S10" s="20">
        <v>80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0</v>
      </c>
      <c r="AH10" s="498"/>
      <c r="AI10" s="522"/>
      <c r="AJ10" s="181"/>
      <c r="AK10" s="110"/>
      <c r="AL10" s="189"/>
      <c r="AM10" s="22">
        <f t="shared" si="0"/>
        <v>12340</v>
      </c>
      <c r="AN10" s="101">
        <v>17300</v>
      </c>
      <c r="AO10" s="24">
        <v>0</v>
      </c>
      <c r="AP10" s="25">
        <f t="shared" si="1"/>
        <v>41.632928475033737</v>
      </c>
      <c r="AQ10" s="301">
        <f t="shared" si="2"/>
        <v>17300</v>
      </c>
    </row>
    <row r="11" spans="2:43" ht="26.25" customHeight="1" x14ac:dyDescent="0.2">
      <c r="B11" s="152" t="s">
        <v>44</v>
      </c>
      <c r="C11" s="18">
        <v>3230</v>
      </c>
      <c r="D11" s="98"/>
      <c r="E11" s="18">
        <v>240</v>
      </c>
      <c r="F11" s="18">
        <v>1660</v>
      </c>
      <c r="G11" s="18">
        <v>700</v>
      </c>
      <c r="H11" s="18">
        <v>3240</v>
      </c>
      <c r="I11" s="19"/>
      <c r="J11" s="609"/>
      <c r="K11" s="277"/>
      <c r="L11" s="277"/>
      <c r="M11" s="98">
        <v>40</v>
      </c>
      <c r="N11" s="18">
        <v>240</v>
      </c>
      <c r="O11" s="277"/>
      <c r="P11" s="18">
        <v>2060</v>
      </c>
      <c r="Q11" s="18"/>
      <c r="R11" s="18">
        <f t="shared" si="3"/>
        <v>120</v>
      </c>
      <c r="S11" s="462">
        <v>80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120</v>
      </c>
      <c r="AH11" s="498"/>
      <c r="AI11" s="522"/>
      <c r="AJ11" s="181"/>
      <c r="AK11" s="110"/>
      <c r="AL11" s="189"/>
      <c r="AM11" s="22">
        <f t="shared" si="0"/>
        <v>11610</v>
      </c>
      <c r="AN11" s="102">
        <v>16180</v>
      </c>
      <c r="AO11" s="24">
        <v>0</v>
      </c>
      <c r="AP11" s="25">
        <f t="shared" si="1"/>
        <v>41.777617848146818</v>
      </c>
      <c r="AQ11" s="301">
        <f t="shared" si="2"/>
        <v>16180</v>
      </c>
    </row>
    <row r="12" spans="2:43" ht="26.25" customHeight="1" x14ac:dyDescent="0.2">
      <c r="B12" s="153" t="s">
        <v>45</v>
      </c>
      <c r="C12" s="334">
        <v>1840</v>
      </c>
      <c r="D12" s="18"/>
      <c r="E12" s="334">
        <v>220</v>
      </c>
      <c r="F12" s="334">
        <v>2320</v>
      </c>
      <c r="G12" s="18">
        <v>1100</v>
      </c>
      <c r="H12" s="18">
        <v>2850</v>
      </c>
      <c r="I12" s="277"/>
      <c r="J12" s="609"/>
      <c r="K12" s="612"/>
      <c r="L12" s="612"/>
      <c r="M12" s="98">
        <v>120</v>
      </c>
      <c r="N12" s="334">
        <v>240</v>
      </c>
      <c r="O12" s="612"/>
      <c r="P12" s="18">
        <v>3340</v>
      </c>
      <c r="Q12" s="18"/>
      <c r="R12" s="18">
        <f t="shared" si="3"/>
        <v>50</v>
      </c>
      <c r="S12" s="20">
        <v>40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50</v>
      </c>
      <c r="AH12" s="498"/>
      <c r="AI12" s="522"/>
      <c r="AJ12" s="77"/>
      <c r="AK12" s="78"/>
      <c r="AL12" s="188"/>
      <c r="AM12" s="22">
        <f t="shared" si="0"/>
        <v>12120</v>
      </c>
      <c r="AN12" s="102">
        <v>15910</v>
      </c>
      <c r="AO12" s="24">
        <v>0</v>
      </c>
      <c r="AP12" s="25">
        <f t="shared" si="1"/>
        <v>43.239386371744558</v>
      </c>
      <c r="AQ12" s="301">
        <f t="shared" si="2"/>
        <v>15910</v>
      </c>
    </row>
    <row r="13" spans="2:43" ht="26.25" customHeight="1" x14ac:dyDescent="0.2">
      <c r="B13" s="151" t="s">
        <v>46</v>
      </c>
      <c r="C13" s="18">
        <v>2340</v>
      </c>
      <c r="D13" s="18"/>
      <c r="E13" s="18">
        <v>250</v>
      </c>
      <c r="F13" s="18">
        <v>2280</v>
      </c>
      <c r="G13" s="18">
        <v>1000</v>
      </c>
      <c r="H13" s="18">
        <v>3700</v>
      </c>
      <c r="I13" s="277"/>
      <c r="J13" s="610"/>
      <c r="K13" s="277"/>
      <c r="L13" s="277"/>
      <c r="M13" s="18">
        <v>0</v>
      </c>
      <c r="N13" s="18">
        <v>180</v>
      </c>
      <c r="O13" s="277"/>
      <c r="P13" s="18">
        <v>2440</v>
      </c>
      <c r="Q13" s="18"/>
      <c r="R13" s="18">
        <f t="shared" si="3"/>
        <v>0</v>
      </c>
      <c r="S13" s="462">
        <v>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0</v>
      </c>
      <c r="AH13" s="498"/>
      <c r="AI13" s="522"/>
      <c r="AJ13" s="77"/>
      <c r="AK13" s="78"/>
      <c r="AL13" s="188"/>
      <c r="AM13" s="22">
        <f t="shared" si="0"/>
        <v>12190</v>
      </c>
      <c r="AN13" s="103">
        <v>21320</v>
      </c>
      <c r="AO13" s="31">
        <v>0</v>
      </c>
      <c r="AP13" s="32">
        <f t="shared" si="1"/>
        <v>36.377200835571472</v>
      </c>
      <c r="AQ13" s="620">
        <f t="shared" si="2"/>
        <v>21320</v>
      </c>
    </row>
    <row r="14" spans="2:43" ht="26.25" customHeight="1" x14ac:dyDescent="0.2">
      <c r="B14" s="152" t="s">
        <v>47</v>
      </c>
      <c r="C14" s="18">
        <v>2030</v>
      </c>
      <c r="D14" s="18"/>
      <c r="E14" s="18">
        <v>270</v>
      </c>
      <c r="F14" s="18">
        <v>3180</v>
      </c>
      <c r="G14" s="18">
        <v>600</v>
      </c>
      <c r="H14" s="18">
        <v>3150</v>
      </c>
      <c r="I14" s="277"/>
      <c r="J14" s="610"/>
      <c r="K14" s="277"/>
      <c r="L14" s="277"/>
      <c r="M14" s="18">
        <v>190</v>
      </c>
      <c r="N14" s="18">
        <v>230</v>
      </c>
      <c r="O14" s="277"/>
      <c r="P14" s="18">
        <v>2160</v>
      </c>
      <c r="Q14" s="18"/>
      <c r="R14" s="18">
        <f t="shared" si="3"/>
        <v>0</v>
      </c>
      <c r="S14" s="20">
        <v>40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0</v>
      </c>
      <c r="AH14" s="498"/>
      <c r="AI14" s="522"/>
      <c r="AJ14" s="77"/>
      <c r="AK14" s="78"/>
      <c r="AL14" s="188"/>
      <c r="AM14" s="22">
        <f t="shared" si="0"/>
        <v>11850</v>
      </c>
      <c r="AN14" s="23">
        <v>16120</v>
      </c>
      <c r="AO14" s="24">
        <v>0</v>
      </c>
      <c r="AP14" s="25">
        <f t="shared" si="1"/>
        <v>42.366821594565607</v>
      </c>
      <c r="AQ14" s="301">
        <f t="shared" si="2"/>
        <v>16120</v>
      </c>
    </row>
    <row r="15" spans="2:43" ht="26.25" customHeight="1" x14ac:dyDescent="0.2">
      <c r="B15" s="151" t="s">
        <v>48</v>
      </c>
      <c r="C15" s="18">
        <v>2850</v>
      </c>
      <c r="D15" s="18"/>
      <c r="E15" s="18">
        <v>200</v>
      </c>
      <c r="F15" s="18">
        <v>1360</v>
      </c>
      <c r="G15" s="18">
        <v>650</v>
      </c>
      <c r="H15" s="18">
        <v>4630</v>
      </c>
      <c r="I15" s="277"/>
      <c r="J15" s="610"/>
      <c r="K15" s="277">
        <v>120</v>
      </c>
      <c r="L15" s="608"/>
      <c r="M15" s="18">
        <v>0</v>
      </c>
      <c r="N15" s="18">
        <v>50</v>
      </c>
      <c r="O15" s="608"/>
      <c r="P15" s="18">
        <v>2150</v>
      </c>
      <c r="Q15" s="18"/>
      <c r="R15" s="18">
        <f t="shared" si="3"/>
        <v>90</v>
      </c>
      <c r="S15" s="20">
        <v>100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90</v>
      </c>
      <c r="AH15" s="498"/>
      <c r="AI15" s="522"/>
      <c r="AJ15" s="77"/>
      <c r="AK15" s="78"/>
      <c r="AL15" s="188"/>
      <c r="AM15" s="22">
        <f t="shared" si="0"/>
        <v>12200</v>
      </c>
      <c r="AN15" s="23">
        <v>16140</v>
      </c>
      <c r="AO15" s="24">
        <v>0</v>
      </c>
      <c r="AP15" s="25">
        <f t="shared" si="1"/>
        <v>43.048694424841216</v>
      </c>
      <c r="AQ15" s="301">
        <f t="shared" si="2"/>
        <v>16140</v>
      </c>
    </row>
    <row r="16" spans="2:43" ht="26.25" customHeight="1" x14ac:dyDescent="0.2">
      <c r="B16" s="152" t="s">
        <v>49</v>
      </c>
      <c r="C16" s="18">
        <v>2170</v>
      </c>
      <c r="D16" s="18"/>
      <c r="E16" s="18">
        <v>100</v>
      </c>
      <c r="F16" s="18">
        <v>1940</v>
      </c>
      <c r="G16" s="18">
        <v>850</v>
      </c>
      <c r="H16" s="18">
        <v>2620</v>
      </c>
      <c r="I16" s="277"/>
      <c r="J16" s="610"/>
      <c r="K16" s="277">
        <v>40</v>
      </c>
      <c r="L16" s="608"/>
      <c r="M16" s="18">
        <v>0</v>
      </c>
      <c r="N16" s="18">
        <v>190</v>
      </c>
      <c r="O16" s="608"/>
      <c r="P16" s="18">
        <v>1680</v>
      </c>
      <c r="Q16" s="18"/>
      <c r="R16" s="18">
        <f t="shared" si="3"/>
        <v>0</v>
      </c>
      <c r="S16" s="20">
        <v>40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0</v>
      </c>
      <c r="AH16" s="498"/>
      <c r="AI16" s="522"/>
      <c r="AJ16" s="77"/>
      <c r="AK16" s="78"/>
      <c r="AL16" s="188"/>
      <c r="AM16" s="22">
        <f t="shared" si="0"/>
        <v>9630</v>
      </c>
      <c r="AN16" s="23">
        <v>18490</v>
      </c>
      <c r="AO16" s="24">
        <v>0</v>
      </c>
      <c r="AP16" s="25">
        <f t="shared" si="1"/>
        <v>34.246088193456615</v>
      </c>
      <c r="AQ16" s="301">
        <f t="shared" si="2"/>
        <v>18490</v>
      </c>
    </row>
    <row r="17" spans="2:43" ht="26.25" customHeight="1" x14ac:dyDescent="0.2">
      <c r="B17" s="152" t="s">
        <v>50</v>
      </c>
      <c r="C17" s="18">
        <v>3870</v>
      </c>
      <c r="D17" s="18"/>
      <c r="E17" s="18">
        <v>190</v>
      </c>
      <c r="F17" s="18">
        <v>2150</v>
      </c>
      <c r="G17" s="18">
        <v>610</v>
      </c>
      <c r="H17" s="18">
        <v>2410</v>
      </c>
      <c r="I17" s="277"/>
      <c r="J17" s="610"/>
      <c r="K17" s="277">
        <v>50</v>
      </c>
      <c r="L17" s="608"/>
      <c r="M17" s="18">
        <v>20</v>
      </c>
      <c r="N17" s="18">
        <v>50</v>
      </c>
      <c r="O17" s="608"/>
      <c r="P17" s="18">
        <v>2040</v>
      </c>
      <c r="Q17" s="18"/>
      <c r="R17" s="18">
        <f t="shared" si="3"/>
        <v>90</v>
      </c>
      <c r="S17" s="20">
        <v>70</v>
      </c>
      <c r="T17" s="777">
        <f t="shared" si="4"/>
        <v>46</v>
      </c>
      <c r="U17" s="786"/>
      <c r="V17" s="297"/>
      <c r="W17" s="76"/>
      <c r="X17" s="76">
        <v>46</v>
      </c>
      <c r="Y17" s="76"/>
      <c r="Z17" s="76"/>
      <c r="AA17" s="76"/>
      <c r="AB17" s="76"/>
      <c r="AC17" s="76"/>
      <c r="AD17" s="76"/>
      <c r="AE17" s="511"/>
      <c r="AF17" s="521"/>
      <c r="AG17" s="498">
        <v>90</v>
      </c>
      <c r="AH17" s="498"/>
      <c r="AI17" s="522"/>
      <c r="AJ17" s="77"/>
      <c r="AK17" s="78"/>
      <c r="AL17" s="188"/>
      <c r="AM17" s="22">
        <f t="shared" si="0"/>
        <v>11596</v>
      </c>
      <c r="AN17" s="23">
        <v>14815</v>
      </c>
      <c r="AO17" s="24">
        <v>0</v>
      </c>
      <c r="AP17" s="25">
        <f t="shared" si="1"/>
        <v>43.905948279126122</v>
      </c>
      <c r="AQ17" s="301">
        <f t="shared" si="2"/>
        <v>14815</v>
      </c>
    </row>
    <row r="18" spans="2:43" ht="26.25" customHeight="1" x14ac:dyDescent="0.2">
      <c r="B18" s="151" t="s">
        <v>51</v>
      </c>
      <c r="C18" s="18">
        <v>2890</v>
      </c>
      <c r="D18" s="18"/>
      <c r="E18" s="18">
        <v>250</v>
      </c>
      <c r="F18" s="18">
        <v>1040</v>
      </c>
      <c r="G18" s="18">
        <v>640</v>
      </c>
      <c r="H18" s="18">
        <v>2720</v>
      </c>
      <c r="I18" s="277"/>
      <c r="J18" s="610"/>
      <c r="K18" s="277"/>
      <c r="L18" s="608"/>
      <c r="M18" s="18">
        <v>0</v>
      </c>
      <c r="N18" s="18">
        <v>270</v>
      </c>
      <c r="O18" s="608"/>
      <c r="P18" s="18">
        <v>2860</v>
      </c>
      <c r="Q18" s="18">
        <v>0</v>
      </c>
      <c r="R18" s="18">
        <f t="shared" si="3"/>
        <v>0</v>
      </c>
      <c r="S18" s="20">
        <v>150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0</v>
      </c>
      <c r="AH18" s="498"/>
      <c r="AI18" s="522"/>
      <c r="AJ18" s="480"/>
      <c r="AK18" s="99"/>
      <c r="AL18" s="204"/>
      <c r="AM18" s="22">
        <f t="shared" si="0"/>
        <v>10820</v>
      </c>
      <c r="AN18" s="23">
        <v>13890</v>
      </c>
      <c r="AO18" s="24">
        <v>0</v>
      </c>
      <c r="AP18" s="25">
        <f t="shared" si="1"/>
        <v>43.787940105220557</v>
      </c>
      <c r="AQ18" s="301">
        <f t="shared" si="2"/>
        <v>13890</v>
      </c>
    </row>
    <row r="19" spans="2:43" ht="26.25" customHeight="1" thickBot="1" x14ac:dyDescent="0.25">
      <c r="B19" s="154" t="s">
        <v>52</v>
      </c>
      <c r="C19" s="79">
        <v>2900</v>
      </c>
      <c r="D19" s="79">
        <v>31080</v>
      </c>
      <c r="E19" s="79">
        <v>120</v>
      </c>
      <c r="F19" s="79">
        <v>2400</v>
      </c>
      <c r="G19" s="79">
        <v>880</v>
      </c>
      <c r="H19" s="79">
        <v>3060</v>
      </c>
      <c r="I19" s="327"/>
      <c r="J19" s="611"/>
      <c r="K19" s="327"/>
      <c r="L19" s="327"/>
      <c r="M19" s="79">
        <v>450</v>
      </c>
      <c r="N19" s="79">
        <v>90</v>
      </c>
      <c r="O19" s="327"/>
      <c r="P19" s="79">
        <v>2010</v>
      </c>
      <c r="Q19" s="79"/>
      <c r="R19" s="79">
        <f t="shared" si="3"/>
        <v>0</v>
      </c>
      <c r="S19" s="80">
        <v>80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0</v>
      </c>
      <c r="AH19" s="499"/>
      <c r="AI19" s="552"/>
      <c r="AJ19" s="481"/>
      <c r="AK19" s="192"/>
      <c r="AL19" s="187"/>
      <c r="AM19" s="460">
        <f t="shared" si="0"/>
        <v>43070</v>
      </c>
      <c r="AN19" s="193">
        <v>17120</v>
      </c>
      <c r="AO19" s="194">
        <v>0</v>
      </c>
      <c r="AP19" s="33">
        <f t="shared" si="1"/>
        <v>71.556736999501581</v>
      </c>
      <c r="AQ19" s="323">
        <f t="shared" si="2"/>
        <v>17120</v>
      </c>
    </row>
    <row r="20" spans="2:43" ht="26.25" customHeight="1" thickBot="1" x14ac:dyDescent="0.25">
      <c r="B20" s="179" t="s">
        <v>53</v>
      </c>
      <c r="C20" s="82">
        <f t="shared" ref="C20:AO20" si="5">SUM(C8:C19)</f>
        <v>32500</v>
      </c>
      <c r="D20" s="82">
        <f t="shared" si="5"/>
        <v>31080</v>
      </c>
      <c r="E20" s="83">
        <f t="shared" si="5"/>
        <v>2250</v>
      </c>
      <c r="F20" s="83">
        <f t="shared" si="5"/>
        <v>25590</v>
      </c>
      <c r="G20" s="83">
        <f t="shared" si="5"/>
        <v>9170</v>
      </c>
      <c r="H20" s="83">
        <f t="shared" si="5"/>
        <v>38010</v>
      </c>
      <c r="I20" s="195">
        <f t="shared" si="5"/>
        <v>0</v>
      </c>
      <c r="J20" s="83">
        <f t="shared" si="5"/>
        <v>0</v>
      </c>
      <c r="K20" s="328">
        <f t="shared" si="5"/>
        <v>250</v>
      </c>
      <c r="L20" s="328">
        <f t="shared" si="5"/>
        <v>0</v>
      </c>
      <c r="M20" s="83">
        <f t="shared" si="5"/>
        <v>1060</v>
      </c>
      <c r="N20" s="83">
        <f t="shared" si="5"/>
        <v>1950</v>
      </c>
      <c r="O20" s="328">
        <f t="shared" si="5"/>
        <v>0</v>
      </c>
      <c r="P20" s="83">
        <f t="shared" si="5"/>
        <v>26320</v>
      </c>
      <c r="Q20" s="83">
        <f t="shared" si="5"/>
        <v>0</v>
      </c>
      <c r="R20" s="83">
        <f t="shared" si="5"/>
        <v>350</v>
      </c>
      <c r="S20" s="84">
        <f t="shared" si="5"/>
        <v>840</v>
      </c>
      <c r="T20" s="791">
        <f t="shared" si="5"/>
        <v>92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92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350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169462</v>
      </c>
      <c r="AN20" s="198">
        <f t="shared" si="5"/>
        <v>193835</v>
      </c>
      <c r="AO20" s="199">
        <f t="shared" si="5"/>
        <v>0</v>
      </c>
      <c r="AP20" s="37">
        <f t="shared" si="1"/>
        <v>46.645581989391601</v>
      </c>
      <c r="AQ20" s="200">
        <f t="shared" si="2"/>
        <v>193835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2023 - VARISELLA.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96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Foglio2!D37</f>
        <v>0</v>
      </c>
      <c r="D29" s="340"/>
      <c r="E29" s="215">
        <f>Foglio2!E37</f>
        <v>677.59070080884806</v>
      </c>
      <c r="F29" s="215">
        <f>Foglio2!F37</f>
        <v>157.64584735357963</v>
      </c>
      <c r="G29" s="329">
        <f>Foglio2!G37</f>
        <v>0</v>
      </c>
      <c r="H29" s="329">
        <f>Foglio2!H37</f>
        <v>66.328251036855065</v>
      </c>
      <c r="I29" s="329">
        <f>Foglio2!I37</f>
        <v>0</v>
      </c>
      <c r="J29" s="277">
        <v>0</v>
      </c>
      <c r="K29" s="215">
        <f>Foglio2!K37</f>
        <v>94.079723428046236</v>
      </c>
      <c r="L29" s="215">
        <f>Foglio2!L37</f>
        <v>86.704751039904622</v>
      </c>
      <c r="M29" s="215">
        <f>Foglio2!M37</f>
        <v>781.60292172811148</v>
      </c>
      <c r="N29" s="215">
        <f>Foglio2!N37</f>
        <v>0</v>
      </c>
      <c r="O29" s="215">
        <f>Foglio2!O37</f>
        <v>0</v>
      </c>
      <c r="P29" s="329">
        <f>Foglio2!P37</f>
        <v>0</v>
      </c>
      <c r="Q29" s="329">
        <f>Foglio2!Q37</f>
        <v>0</v>
      </c>
      <c r="R29" s="215">
        <f t="shared" ref="R29:R34" si="6">SUM(AF29:AI29)</f>
        <v>212.309458897589</v>
      </c>
      <c r="S29" s="619">
        <f>Foglio2!T37</f>
        <v>1298.5243155069802</v>
      </c>
      <c r="T29" s="842">
        <f t="shared" ref="T29:T34" si="7">SUM(V29:AE29)</f>
        <v>110.98170932742653</v>
      </c>
      <c r="U29" s="437">
        <f>Foglio2!V37</f>
        <v>761.73327670003516</v>
      </c>
      <c r="V29" s="844">
        <f>Foglio2!W37</f>
        <v>0</v>
      </c>
      <c r="W29" s="489">
        <f>Foglio2!X37</f>
        <v>4.6709708473444271</v>
      </c>
      <c r="X29" s="489">
        <f>Foglio2!Y37</f>
        <v>7.3735773744490372</v>
      </c>
      <c r="Y29" s="489">
        <f>Foglio2!Z37</f>
        <v>1.0337051462067357</v>
      </c>
      <c r="Z29" s="489">
        <f>Foglio2!AA37</f>
        <v>8.8164865371478687</v>
      </c>
      <c r="AA29" s="489">
        <f>Foglio2!AB37</f>
        <v>39.603973727971869</v>
      </c>
      <c r="AB29" s="489">
        <f>Foglio2!AC37</f>
        <v>4.8760378601546703</v>
      </c>
      <c r="AC29" s="489">
        <f>Foglio2!AD37</f>
        <v>2.3054926292815998</v>
      </c>
      <c r="AD29" s="489">
        <f>Foglio2!AE37</f>
        <v>12.471422411724989</v>
      </c>
      <c r="AE29" s="845">
        <f>Foglio2!AF37</f>
        <v>29.830042793145342</v>
      </c>
      <c r="AF29" s="434">
        <f>Foglio2!AG37</f>
        <v>66.342201173780921</v>
      </c>
      <c r="AG29" s="215">
        <f>Foglio2!AH37</f>
        <v>100.25730906338428</v>
      </c>
      <c r="AH29" s="215">
        <f>Foglio2!AI37</f>
        <v>44.226584100639961</v>
      </c>
      <c r="AI29" s="619">
        <f>Foglio2!AJ37</f>
        <v>1.483364559783845</v>
      </c>
      <c r="AJ29" s="606"/>
      <c r="AK29" s="753"/>
      <c r="AL29" s="847"/>
      <c r="AM29" s="55">
        <f t="shared" ref="AM29:AM41" si="8">SUM(C29:S29)+T29+U29+AJ29+AK29+AL29</f>
        <v>4247.5009558273759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I32" si="12">E29</f>
        <v>677.59070080884806</v>
      </c>
      <c r="F30" s="434">
        <f t="shared" si="12"/>
        <v>157.64584735357963</v>
      </c>
      <c r="G30" s="340">
        <f t="shared" si="12"/>
        <v>0</v>
      </c>
      <c r="H30" s="340">
        <f t="shared" si="12"/>
        <v>66.328251036855065</v>
      </c>
      <c r="I30" s="340">
        <f t="shared" si="12"/>
        <v>0</v>
      </c>
      <c r="J30" s="19"/>
      <c r="K30" s="434">
        <f t="shared" ref="K30:Q32" si="13">K29</f>
        <v>94.079723428046236</v>
      </c>
      <c r="L30" s="434">
        <f t="shared" si="13"/>
        <v>86.704751039904622</v>
      </c>
      <c r="M30" s="434">
        <f t="shared" si="13"/>
        <v>781.60292172811148</v>
      </c>
      <c r="N30" s="434">
        <f t="shared" si="13"/>
        <v>0</v>
      </c>
      <c r="O30" s="434">
        <f t="shared" si="13"/>
        <v>0</v>
      </c>
      <c r="P30" s="340">
        <f t="shared" si="13"/>
        <v>0</v>
      </c>
      <c r="Q30" s="340">
        <f t="shared" si="13"/>
        <v>0</v>
      </c>
      <c r="R30" s="215">
        <f t="shared" si="6"/>
        <v>212.309458897589</v>
      </c>
      <c r="S30" s="437">
        <f t="shared" ref="S30:S35" si="14">S29</f>
        <v>1298.5243155069802</v>
      </c>
      <c r="T30" s="842">
        <f t="shared" si="7"/>
        <v>110.98170932742653</v>
      </c>
      <c r="U30" s="437">
        <f t="shared" ref="U30:AI32" si="15">U29</f>
        <v>761.73327670003516</v>
      </c>
      <c r="V30" s="844">
        <f t="shared" si="15"/>
        <v>0</v>
      </c>
      <c r="W30" s="433">
        <f t="shared" si="15"/>
        <v>4.6709708473444271</v>
      </c>
      <c r="X30" s="433">
        <f t="shared" si="15"/>
        <v>7.3735773744490372</v>
      </c>
      <c r="Y30" s="433">
        <f t="shared" si="15"/>
        <v>1.0337051462067357</v>
      </c>
      <c r="Z30" s="433">
        <f t="shared" si="15"/>
        <v>8.8164865371478687</v>
      </c>
      <c r="AA30" s="433">
        <f t="shared" si="15"/>
        <v>39.603973727971869</v>
      </c>
      <c r="AB30" s="433">
        <f t="shared" si="15"/>
        <v>4.8760378601546703</v>
      </c>
      <c r="AC30" s="433">
        <f t="shared" si="15"/>
        <v>2.3054926292815998</v>
      </c>
      <c r="AD30" s="433">
        <f t="shared" si="15"/>
        <v>12.471422411724989</v>
      </c>
      <c r="AE30" s="846">
        <f t="shared" si="15"/>
        <v>29.830042793145342</v>
      </c>
      <c r="AF30" s="434">
        <f t="shared" si="15"/>
        <v>66.342201173780921</v>
      </c>
      <c r="AG30" s="434">
        <f t="shared" si="15"/>
        <v>100.25730906338428</v>
      </c>
      <c r="AH30" s="434">
        <f t="shared" si="15"/>
        <v>44.226584100639961</v>
      </c>
      <c r="AI30" s="437">
        <f t="shared" si="15"/>
        <v>1.483364559783845</v>
      </c>
      <c r="AJ30" s="606"/>
      <c r="AK30" s="753"/>
      <c r="AL30" s="847"/>
      <c r="AM30" s="55">
        <f t="shared" si="8"/>
        <v>4247.5009558273759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677.59070080884806</v>
      </c>
      <c r="F31" s="434">
        <f t="shared" si="12"/>
        <v>157.64584735357963</v>
      </c>
      <c r="G31" s="340">
        <f t="shared" si="12"/>
        <v>0</v>
      </c>
      <c r="H31" s="340">
        <f t="shared" si="12"/>
        <v>66.328251036855065</v>
      </c>
      <c r="I31" s="340">
        <f t="shared" si="12"/>
        <v>0</v>
      </c>
      <c r="J31" s="19"/>
      <c r="K31" s="434">
        <f t="shared" si="13"/>
        <v>94.079723428046236</v>
      </c>
      <c r="L31" s="434">
        <f t="shared" si="13"/>
        <v>86.704751039904622</v>
      </c>
      <c r="M31" s="434">
        <f t="shared" si="13"/>
        <v>781.60292172811148</v>
      </c>
      <c r="N31" s="434">
        <f t="shared" si="13"/>
        <v>0</v>
      </c>
      <c r="O31" s="434">
        <f t="shared" si="13"/>
        <v>0</v>
      </c>
      <c r="P31" s="340">
        <f t="shared" si="13"/>
        <v>0</v>
      </c>
      <c r="Q31" s="340">
        <f t="shared" si="13"/>
        <v>0</v>
      </c>
      <c r="R31" s="215">
        <f t="shared" si="6"/>
        <v>212.309458897589</v>
      </c>
      <c r="S31" s="437">
        <f t="shared" si="14"/>
        <v>1298.5243155069802</v>
      </c>
      <c r="T31" s="842">
        <f t="shared" si="7"/>
        <v>110.98170932742653</v>
      </c>
      <c r="U31" s="437">
        <f t="shared" si="15"/>
        <v>761.73327670003516</v>
      </c>
      <c r="V31" s="844">
        <f t="shared" si="15"/>
        <v>0</v>
      </c>
      <c r="W31" s="433">
        <f t="shared" si="15"/>
        <v>4.6709708473444271</v>
      </c>
      <c r="X31" s="433">
        <f t="shared" si="15"/>
        <v>7.3735773744490372</v>
      </c>
      <c r="Y31" s="433">
        <f t="shared" si="15"/>
        <v>1.0337051462067357</v>
      </c>
      <c r="Z31" s="433">
        <f t="shared" si="15"/>
        <v>8.8164865371478687</v>
      </c>
      <c r="AA31" s="433">
        <f t="shared" si="15"/>
        <v>39.603973727971869</v>
      </c>
      <c r="AB31" s="433">
        <f t="shared" si="15"/>
        <v>4.8760378601546703</v>
      </c>
      <c r="AC31" s="433">
        <f t="shared" si="15"/>
        <v>2.3054926292815998</v>
      </c>
      <c r="AD31" s="433">
        <f t="shared" si="15"/>
        <v>12.471422411724989</v>
      </c>
      <c r="AE31" s="846">
        <f t="shared" si="15"/>
        <v>29.830042793145342</v>
      </c>
      <c r="AF31" s="434">
        <f t="shared" si="15"/>
        <v>66.342201173780921</v>
      </c>
      <c r="AG31" s="434">
        <f t="shared" si="15"/>
        <v>100.25730906338428</v>
      </c>
      <c r="AH31" s="434">
        <f t="shared" si="15"/>
        <v>44.226584100639961</v>
      </c>
      <c r="AI31" s="437">
        <f t="shared" si="15"/>
        <v>1.483364559783845</v>
      </c>
      <c r="AJ31" s="606"/>
      <c r="AK31" s="753"/>
      <c r="AL31" s="847"/>
      <c r="AM31" s="55">
        <f t="shared" si="8"/>
        <v>4247.5009558273759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677.59070080884806</v>
      </c>
      <c r="F32" s="434">
        <f t="shared" si="12"/>
        <v>157.64584735357963</v>
      </c>
      <c r="G32" s="340">
        <f t="shared" si="12"/>
        <v>0</v>
      </c>
      <c r="H32" s="340">
        <f t="shared" si="12"/>
        <v>66.328251036855065</v>
      </c>
      <c r="I32" s="340">
        <f t="shared" si="12"/>
        <v>0</v>
      </c>
      <c r="J32" s="19"/>
      <c r="K32" s="434">
        <f t="shared" si="13"/>
        <v>94.079723428046236</v>
      </c>
      <c r="L32" s="434">
        <f t="shared" si="13"/>
        <v>86.704751039904622</v>
      </c>
      <c r="M32" s="434">
        <f t="shared" si="13"/>
        <v>781.60292172811148</v>
      </c>
      <c r="N32" s="434">
        <f t="shared" si="13"/>
        <v>0</v>
      </c>
      <c r="O32" s="434">
        <f t="shared" si="13"/>
        <v>0</v>
      </c>
      <c r="P32" s="340">
        <f t="shared" si="13"/>
        <v>0</v>
      </c>
      <c r="Q32" s="340">
        <f t="shared" si="13"/>
        <v>0</v>
      </c>
      <c r="R32" s="215">
        <f t="shared" si="6"/>
        <v>212.309458897589</v>
      </c>
      <c r="S32" s="437">
        <f t="shared" si="14"/>
        <v>1298.5243155069802</v>
      </c>
      <c r="T32" s="842">
        <f t="shared" si="7"/>
        <v>110.98170932742653</v>
      </c>
      <c r="U32" s="437">
        <f t="shared" si="15"/>
        <v>761.73327670003516</v>
      </c>
      <c r="V32" s="844">
        <f t="shared" si="15"/>
        <v>0</v>
      </c>
      <c r="W32" s="433">
        <f t="shared" si="15"/>
        <v>4.6709708473444271</v>
      </c>
      <c r="X32" s="433">
        <f t="shared" si="15"/>
        <v>7.3735773744490372</v>
      </c>
      <c r="Y32" s="433">
        <f t="shared" si="15"/>
        <v>1.0337051462067357</v>
      </c>
      <c r="Z32" s="433">
        <f t="shared" si="15"/>
        <v>8.8164865371478687</v>
      </c>
      <c r="AA32" s="433">
        <f t="shared" si="15"/>
        <v>39.603973727971869</v>
      </c>
      <c r="AB32" s="433">
        <f t="shared" si="15"/>
        <v>4.8760378601546703</v>
      </c>
      <c r="AC32" s="433">
        <f t="shared" si="15"/>
        <v>2.3054926292815998</v>
      </c>
      <c r="AD32" s="433">
        <f t="shared" si="15"/>
        <v>12.471422411724989</v>
      </c>
      <c r="AE32" s="846">
        <f t="shared" si="15"/>
        <v>29.830042793145342</v>
      </c>
      <c r="AF32" s="434">
        <f t="shared" si="15"/>
        <v>66.342201173780921</v>
      </c>
      <c r="AG32" s="434">
        <f t="shared" si="15"/>
        <v>100.25730906338428</v>
      </c>
      <c r="AH32" s="434">
        <f t="shared" si="15"/>
        <v>44.226584100639961</v>
      </c>
      <c r="AI32" s="437">
        <f t="shared" si="15"/>
        <v>1.483364559783845</v>
      </c>
      <c r="AJ32" s="606"/>
      <c r="AK32" s="753"/>
      <c r="AL32" s="847"/>
      <c r="AM32" s="55">
        <f t="shared" si="8"/>
        <v>4247.5009558273759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I38" si="16">E32</f>
        <v>677.59070080884806</v>
      </c>
      <c r="F33" s="434">
        <f t="shared" si="16"/>
        <v>157.64584735357963</v>
      </c>
      <c r="G33" s="340">
        <f t="shared" si="16"/>
        <v>0</v>
      </c>
      <c r="H33" s="340">
        <f t="shared" si="16"/>
        <v>66.328251036855065</v>
      </c>
      <c r="I33" s="340">
        <f t="shared" si="16"/>
        <v>0</v>
      </c>
      <c r="J33" s="19"/>
      <c r="K33" s="434">
        <f t="shared" ref="K33:Q33" si="17">K32</f>
        <v>94.079723428046236</v>
      </c>
      <c r="L33" s="434">
        <f t="shared" si="17"/>
        <v>86.704751039904622</v>
      </c>
      <c r="M33" s="434">
        <f t="shared" si="17"/>
        <v>781.60292172811148</v>
      </c>
      <c r="N33" s="434">
        <f t="shared" si="17"/>
        <v>0</v>
      </c>
      <c r="O33" s="434">
        <f t="shared" si="17"/>
        <v>0</v>
      </c>
      <c r="P33" s="340">
        <f t="shared" si="17"/>
        <v>0</v>
      </c>
      <c r="Q33" s="340">
        <f t="shared" si="17"/>
        <v>0</v>
      </c>
      <c r="R33" s="215">
        <f t="shared" si="6"/>
        <v>212.309458897589</v>
      </c>
      <c r="S33" s="437">
        <f t="shared" si="14"/>
        <v>1298.5243155069802</v>
      </c>
      <c r="T33" s="842">
        <f t="shared" si="7"/>
        <v>110.98170932742653</v>
      </c>
      <c r="U33" s="437">
        <f t="shared" ref="U33:AI33" si="18">U32</f>
        <v>761.73327670003516</v>
      </c>
      <c r="V33" s="844">
        <f t="shared" si="18"/>
        <v>0</v>
      </c>
      <c r="W33" s="433">
        <f t="shared" si="18"/>
        <v>4.6709708473444271</v>
      </c>
      <c r="X33" s="433">
        <f t="shared" si="18"/>
        <v>7.3735773744490372</v>
      </c>
      <c r="Y33" s="433">
        <f t="shared" si="18"/>
        <v>1.0337051462067357</v>
      </c>
      <c r="Z33" s="433">
        <f t="shared" si="18"/>
        <v>8.8164865371478687</v>
      </c>
      <c r="AA33" s="433">
        <f t="shared" si="18"/>
        <v>39.603973727971869</v>
      </c>
      <c r="AB33" s="433">
        <f t="shared" si="18"/>
        <v>4.8760378601546703</v>
      </c>
      <c r="AC33" s="433">
        <f t="shared" si="18"/>
        <v>2.3054926292815998</v>
      </c>
      <c r="AD33" s="433">
        <f t="shared" si="18"/>
        <v>12.471422411724989</v>
      </c>
      <c r="AE33" s="846">
        <f t="shared" si="18"/>
        <v>29.830042793145342</v>
      </c>
      <c r="AF33" s="434">
        <f t="shared" si="18"/>
        <v>66.342201173780921</v>
      </c>
      <c r="AG33" s="434">
        <f t="shared" si="18"/>
        <v>100.25730906338428</v>
      </c>
      <c r="AH33" s="434">
        <f t="shared" si="18"/>
        <v>44.226584100639961</v>
      </c>
      <c r="AI33" s="437">
        <f t="shared" si="18"/>
        <v>1.483364559783845</v>
      </c>
      <c r="AJ33" s="606"/>
      <c r="AK33" s="753"/>
      <c r="AL33" s="847"/>
      <c r="AM33" s="55">
        <f t="shared" si="8"/>
        <v>4247.5009558273759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si="16"/>
        <v>677.59070080884806</v>
      </c>
      <c r="F34" s="434">
        <f t="shared" si="16"/>
        <v>157.64584735357963</v>
      </c>
      <c r="G34" s="340">
        <f t="shared" si="16"/>
        <v>0</v>
      </c>
      <c r="H34" s="340">
        <f t="shared" si="16"/>
        <v>66.328251036855065</v>
      </c>
      <c r="I34" s="340">
        <f t="shared" si="16"/>
        <v>0</v>
      </c>
      <c r="J34" s="19"/>
      <c r="K34" s="434">
        <f t="shared" ref="K34:Q38" si="19">K33</f>
        <v>94.079723428046236</v>
      </c>
      <c r="L34" s="434">
        <f t="shared" si="19"/>
        <v>86.704751039904622</v>
      </c>
      <c r="M34" s="434">
        <f t="shared" si="19"/>
        <v>781.60292172811148</v>
      </c>
      <c r="N34" s="434">
        <f t="shared" si="19"/>
        <v>0</v>
      </c>
      <c r="O34" s="434">
        <f t="shared" si="19"/>
        <v>0</v>
      </c>
      <c r="P34" s="340">
        <f t="shared" si="19"/>
        <v>0</v>
      </c>
      <c r="Q34" s="340">
        <f t="shared" si="19"/>
        <v>0</v>
      </c>
      <c r="R34" s="215">
        <f t="shared" si="6"/>
        <v>212.309458897589</v>
      </c>
      <c r="S34" s="437">
        <f t="shared" si="14"/>
        <v>1298.5243155069802</v>
      </c>
      <c r="T34" s="842">
        <f t="shared" si="7"/>
        <v>110.98170932742653</v>
      </c>
      <c r="U34" s="437">
        <f t="shared" ref="U34:AI38" si="20">U33</f>
        <v>761.73327670003516</v>
      </c>
      <c r="V34" s="844">
        <f t="shared" si="20"/>
        <v>0</v>
      </c>
      <c r="W34" s="433">
        <f t="shared" si="20"/>
        <v>4.6709708473444271</v>
      </c>
      <c r="X34" s="433">
        <f t="shared" si="20"/>
        <v>7.3735773744490372</v>
      </c>
      <c r="Y34" s="433">
        <f t="shared" si="20"/>
        <v>1.0337051462067357</v>
      </c>
      <c r="Z34" s="433">
        <f t="shared" si="20"/>
        <v>8.8164865371478687</v>
      </c>
      <c r="AA34" s="433">
        <f t="shared" si="20"/>
        <v>39.603973727971869</v>
      </c>
      <c r="AB34" s="433">
        <f t="shared" si="20"/>
        <v>4.8760378601546703</v>
      </c>
      <c r="AC34" s="433">
        <f t="shared" si="20"/>
        <v>2.3054926292815998</v>
      </c>
      <c r="AD34" s="433">
        <f t="shared" si="20"/>
        <v>12.471422411724989</v>
      </c>
      <c r="AE34" s="846">
        <f t="shared" si="20"/>
        <v>29.830042793145342</v>
      </c>
      <c r="AF34" s="434">
        <f t="shared" si="20"/>
        <v>66.342201173780921</v>
      </c>
      <c r="AG34" s="434">
        <f t="shared" si="20"/>
        <v>100.25730906338428</v>
      </c>
      <c r="AH34" s="434">
        <f t="shared" si="20"/>
        <v>44.226584100639961</v>
      </c>
      <c r="AI34" s="437">
        <f t="shared" si="20"/>
        <v>1.483364559783845</v>
      </c>
      <c r="AJ34" s="606"/>
      <c r="AK34" s="753"/>
      <c r="AL34" s="847"/>
      <c r="AM34" s="55">
        <f t="shared" si="8"/>
        <v>4247.5009558273759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6"/>
        <v>677.59070080884806</v>
      </c>
      <c r="F35" s="434">
        <f t="shared" si="16"/>
        <v>157.64584735357963</v>
      </c>
      <c r="G35" s="340">
        <f t="shared" si="16"/>
        <v>0</v>
      </c>
      <c r="H35" s="340">
        <f t="shared" si="16"/>
        <v>66.328251036855065</v>
      </c>
      <c r="I35" s="340">
        <f t="shared" si="16"/>
        <v>0</v>
      </c>
      <c r="J35" s="19"/>
      <c r="K35" s="434">
        <f t="shared" si="19"/>
        <v>94.079723428046236</v>
      </c>
      <c r="L35" s="434">
        <f t="shared" si="19"/>
        <v>86.704751039904622</v>
      </c>
      <c r="M35" s="434">
        <f t="shared" si="19"/>
        <v>781.60292172811148</v>
      </c>
      <c r="N35" s="434">
        <f t="shared" si="19"/>
        <v>0</v>
      </c>
      <c r="O35" s="434">
        <f t="shared" si="19"/>
        <v>0</v>
      </c>
      <c r="P35" s="340">
        <f t="shared" si="19"/>
        <v>0</v>
      </c>
      <c r="Q35" s="340">
        <f t="shared" si="19"/>
        <v>0</v>
      </c>
      <c r="R35" s="215">
        <f t="shared" ref="R35:R40" si="21">SUM(AF35:AI35)</f>
        <v>212.309458897589</v>
      </c>
      <c r="S35" s="437">
        <f t="shared" si="14"/>
        <v>1298.5243155069802</v>
      </c>
      <c r="T35" s="842">
        <f t="shared" ref="T35:T40" si="22">SUM(V35:AE35)</f>
        <v>110.98170932742653</v>
      </c>
      <c r="U35" s="437">
        <f t="shared" si="20"/>
        <v>761.73327670003516</v>
      </c>
      <c r="V35" s="844">
        <f t="shared" si="20"/>
        <v>0</v>
      </c>
      <c r="W35" s="433">
        <f t="shared" si="20"/>
        <v>4.6709708473444271</v>
      </c>
      <c r="X35" s="433">
        <f t="shared" si="20"/>
        <v>7.3735773744490372</v>
      </c>
      <c r="Y35" s="433">
        <f t="shared" si="20"/>
        <v>1.0337051462067357</v>
      </c>
      <c r="Z35" s="433">
        <f t="shared" si="20"/>
        <v>8.8164865371478687</v>
      </c>
      <c r="AA35" s="433">
        <f t="shared" si="20"/>
        <v>39.603973727971869</v>
      </c>
      <c r="AB35" s="433">
        <f t="shared" si="20"/>
        <v>4.8760378601546703</v>
      </c>
      <c r="AC35" s="433">
        <f t="shared" si="20"/>
        <v>2.3054926292815998</v>
      </c>
      <c r="AD35" s="433">
        <f t="shared" si="20"/>
        <v>12.471422411724989</v>
      </c>
      <c r="AE35" s="846">
        <f t="shared" si="20"/>
        <v>29.830042793145342</v>
      </c>
      <c r="AF35" s="434">
        <f t="shared" si="20"/>
        <v>66.342201173780921</v>
      </c>
      <c r="AG35" s="434">
        <f t="shared" si="20"/>
        <v>100.25730906338428</v>
      </c>
      <c r="AH35" s="434">
        <f t="shared" si="20"/>
        <v>44.226584100639961</v>
      </c>
      <c r="AI35" s="437">
        <f t="shared" si="20"/>
        <v>1.483364559783845</v>
      </c>
      <c r="AJ35" s="606"/>
      <c r="AK35" s="753"/>
      <c r="AL35" s="847"/>
      <c r="AM35" s="55">
        <f t="shared" si="8"/>
        <v>4247.5009558273759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6"/>
        <v>677.59070080884806</v>
      </c>
      <c r="F36" s="434">
        <f t="shared" si="16"/>
        <v>157.64584735357963</v>
      </c>
      <c r="G36" s="340">
        <f t="shared" si="16"/>
        <v>0</v>
      </c>
      <c r="H36" s="340">
        <f t="shared" si="16"/>
        <v>66.328251036855065</v>
      </c>
      <c r="I36" s="340">
        <f t="shared" si="16"/>
        <v>0</v>
      </c>
      <c r="J36" s="19"/>
      <c r="K36" s="434">
        <f t="shared" si="19"/>
        <v>94.079723428046236</v>
      </c>
      <c r="L36" s="434">
        <f t="shared" si="19"/>
        <v>86.704751039904622</v>
      </c>
      <c r="M36" s="434">
        <f t="shared" si="19"/>
        <v>781.60292172811148</v>
      </c>
      <c r="N36" s="434">
        <f t="shared" si="19"/>
        <v>0</v>
      </c>
      <c r="O36" s="434">
        <f t="shared" si="19"/>
        <v>0</v>
      </c>
      <c r="P36" s="340">
        <f t="shared" si="19"/>
        <v>0</v>
      </c>
      <c r="Q36" s="340">
        <f t="shared" si="19"/>
        <v>0</v>
      </c>
      <c r="R36" s="215">
        <f t="shared" si="21"/>
        <v>212.309458897589</v>
      </c>
      <c r="S36" s="437">
        <f>S35</f>
        <v>1298.5243155069802</v>
      </c>
      <c r="T36" s="842">
        <f t="shared" si="22"/>
        <v>110.98170932742653</v>
      </c>
      <c r="U36" s="437">
        <f t="shared" si="20"/>
        <v>761.73327670003516</v>
      </c>
      <c r="V36" s="844">
        <f t="shared" si="20"/>
        <v>0</v>
      </c>
      <c r="W36" s="433">
        <f t="shared" si="20"/>
        <v>4.6709708473444271</v>
      </c>
      <c r="X36" s="433">
        <f t="shared" si="20"/>
        <v>7.3735773744490372</v>
      </c>
      <c r="Y36" s="433">
        <f t="shared" si="20"/>
        <v>1.0337051462067357</v>
      </c>
      <c r="Z36" s="433">
        <f t="shared" si="20"/>
        <v>8.8164865371478687</v>
      </c>
      <c r="AA36" s="433">
        <f t="shared" si="20"/>
        <v>39.603973727971869</v>
      </c>
      <c r="AB36" s="433">
        <f t="shared" si="20"/>
        <v>4.8760378601546703</v>
      </c>
      <c r="AC36" s="433">
        <f t="shared" si="20"/>
        <v>2.3054926292815998</v>
      </c>
      <c r="AD36" s="433">
        <f t="shared" si="20"/>
        <v>12.471422411724989</v>
      </c>
      <c r="AE36" s="846">
        <f t="shared" si="20"/>
        <v>29.830042793145342</v>
      </c>
      <c r="AF36" s="434">
        <f t="shared" si="20"/>
        <v>66.342201173780921</v>
      </c>
      <c r="AG36" s="434">
        <f t="shared" si="20"/>
        <v>100.25730906338428</v>
      </c>
      <c r="AH36" s="434">
        <f t="shared" si="20"/>
        <v>44.226584100639961</v>
      </c>
      <c r="AI36" s="437">
        <f t="shared" si="20"/>
        <v>1.483364559783845</v>
      </c>
      <c r="AJ36" s="606"/>
      <c r="AK36" s="753"/>
      <c r="AL36" s="847"/>
      <c r="AM36" s="55">
        <f t="shared" si="8"/>
        <v>4247.5009558273759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6"/>
        <v>677.59070080884806</v>
      </c>
      <c r="F37" s="434">
        <f t="shared" si="16"/>
        <v>157.64584735357963</v>
      </c>
      <c r="G37" s="340">
        <f t="shared" si="16"/>
        <v>0</v>
      </c>
      <c r="H37" s="340">
        <f t="shared" si="16"/>
        <v>66.328251036855065</v>
      </c>
      <c r="I37" s="340">
        <f t="shared" si="16"/>
        <v>0</v>
      </c>
      <c r="J37" s="19"/>
      <c r="K37" s="434">
        <f t="shared" si="19"/>
        <v>94.079723428046236</v>
      </c>
      <c r="L37" s="434">
        <f t="shared" si="19"/>
        <v>86.704751039904622</v>
      </c>
      <c r="M37" s="434">
        <f t="shared" si="19"/>
        <v>781.60292172811148</v>
      </c>
      <c r="N37" s="434">
        <f t="shared" si="19"/>
        <v>0</v>
      </c>
      <c r="O37" s="434">
        <f t="shared" si="19"/>
        <v>0</v>
      </c>
      <c r="P37" s="340">
        <f t="shared" si="19"/>
        <v>0</v>
      </c>
      <c r="Q37" s="340">
        <f t="shared" si="19"/>
        <v>0</v>
      </c>
      <c r="R37" s="215">
        <f t="shared" si="21"/>
        <v>212.309458897589</v>
      </c>
      <c r="S37" s="437">
        <f>S36</f>
        <v>1298.5243155069802</v>
      </c>
      <c r="T37" s="842">
        <f t="shared" si="22"/>
        <v>110.98170932742653</v>
      </c>
      <c r="U37" s="437">
        <f t="shared" si="20"/>
        <v>761.73327670003516</v>
      </c>
      <c r="V37" s="844">
        <f t="shared" si="20"/>
        <v>0</v>
      </c>
      <c r="W37" s="433">
        <f t="shared" si="20"/>
        <v>4.6709708473444271</v>
      </c>
      <c r="X37" s="433">
        <f t="shared" si="20"/>
        <v>7.3735773744490372</v>
      </c>
      <c r="Y37" s="433">
        <f t="shared" si="20"/>
        <v>1.0337051462067357</v>
      </c>
      <c r="Z37" s="433">
        <f t="shared" si="20"/>
        <v>8.8164865371478687</v>
      </c>
      <c r="AA37" s="433">
        <f t="shared" si="20"/>
        <v>39.603973727971869</v>
      </c>
      <c r="AB37" s="433">
        <f t="shared" si="20"/>
        <v>4.8760378601546703</v>
      </c>
      <c r="AC37" s="433">
        <f t="shared" si="20"/>
        <v>2.3054926292815998</v>
      </c>
      <c r="AD37" s="433">
        <f t="shared" si="20"/>
        <v>12.471422411724989</v>
      </c>
      <c r="AE37" s="846">
        <f t="shared" si="20"/>
        <v>29.830042793145342</v>
      </c>
      <c r="AF37" s="434">
        <f t="shared" si="20"/>
        <v>66.342201173780921</v>
      </c>
      <c r="AG37" s="434">
        <f t="shared" si="20"/>
        <v>100.25730906338428</v>
      </c>
      <c r="AH37" s="434">
        <f t="shared" si="20"/>
        <v>44.226584100639961</v>
      </c>
      <c r="AI37" s="437">
        <f t="shared" si="20"/>
        <v>1.483364559783845</v>
      </c>
      <c r="AJ37" s="606"/>
      <c r="AK37" s="753"/>
      <c r="AL37" s="847"/>
      <c r="AM37" s="55">
        <f t="shared" si="8"/>
        <v>4247.5009558273759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6"/>
        <v>677.59070080884806</v>
      </c>
      <c r="F38" s="434">
        <f t="shared" si="16"/>
        <v>157.64584735357963</v>
      </c>
      <c r="G38" s="340">
        <f t="shared" si="16"/>
        <v>0</v>
      </c>
      <c r="H38" s="340">
        <f t="shared" si="16"/>
        <v>66.328251036855065</v>
      </c>
      <c r="I38" s="340">
        <f t="shared" si="16"/>
        <v>0</v>
      </c>
      <c r="J38" s="19"/>
      <c r="K38" s="434">
        <f t="shared" si="19"/>
        <v>94.079723428046236</v>
      </c>
      <c r="L38" s="434">
        <f t="shared" si="19"/>
        <v>86.704751039904622</v>
      </c>
      <c r="M38" s="434">
        <f t="shared" si="19"/>
        <v>781.60292172811148</v>
      </c>
      <c r="N38" s="434">
        <f t="shared" si="19"/>
        <v>0</v>
      </c>
      <c r="O38" s="434">
        <f t="shared" si="19"/>
        <v>0</v>
      </c>
      <c r="P38" s="340">
        <f t="shared" si="19"/>
        <v>0</v>
      </c>
      <c r="Q38" s="340">
        <f t="shared" si="19"/>
        <v>0</v>
      </c>
      <c r="R38" s="215">
        <f t="shared" si="21"/>
        <v>212.309458897589</v>
      </c>
      <c r="S38" s="437">
        <f>S37</f>
        <v>1298.5243155069802</v>
      </c>
      <c r="T38" s="842">
        <f t="shared" si="22"/>
        <v>110.98170932742653</v>
      </c>
      <c r="U38" s="437">
        <f t="shared" si="20"/>
        <v>761.73327670003516</v>
      </c>
      <c r="V38" s="844">
        <f t="shared" si="20"/>
        <v>0</v>
      </c>
      <c r="W38" s="433">
        <f t="shared" si="20"/>
        <v>4.6709708473444271</v>
      </c>
      <c r="X38" s="433">
        <f t="shared" si="20"/>
        <v>7.3735773744490372</v>
      </c>
      <c r="Y38" s="433">
        <f t="shared" si="20"/>
        <v>1.0337051462067357</v>
      </c>
      <c r="Z38" s="433">
        <f t="shared" si="20"/>
        <v>8.8164865371478687</v>
      </c>
      <c r="AA38" s="433">
        <f t="shared" si="20"/>
        <v>39.603973727971869</v>
      </c>
      <c r="AB38" s="433">
        <f t="shared" si="20"/>
        <v>4.8760378601546703</v>
      </c>
      <c r="AC38" s="433">
        <f t="shared" si="20"/>
        <v>2.3054926292815998</v>
      </c>
      <c r="AD38" s="433">
        <f t="shared" si="20"/>
        <v>12.471422411724989</v>
      </c>
      <c r="AE38" s="846">
        <f t="shared" si="20"/>
        <v>29.830042793145342</v>
      </c>
      <c r="AF38" s="434">
        <f t="shared" si="20"/>
        <v>66.342201173780921</v>
      </c>
      <c r="AG38" s="434">
        <f t="shared" si="20"/>
        <v>100.25730906338428</v>
      </c>
      <c r="AH38" s="434">
        <f t="shared" si="20"/>
        <v>44.226584100639961</v>
      </c>
      <c r="AI38" s="437">
        <f t="shared" si="20"/>
        <v>1.483364559783845</v>
      </c>
      <c r="AJ38" s="606"/>
      <c r="AK38" s="753"/>
      <c r="AL38" s="847"/>
      <c r="AM38" s="55">
        <f t="shared" si="8"/>
        <v>4247.5009558273759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I40" si="23">E38</f>
        <v>677.59070080884806</v>
      </c>
      <c r="F39" s="434">
        <f t="shared" si="23"/>
        <v>157.64584735357963</v>
      </c>
      <c r="G39" s="340">
        <f t="shared" si="23"/>
        <v>0</v>
      </c>
      <c r="H39" s="340">
        <f t="shared" si="23"/>
        <v>66.328251036855065</v>
      </c>
      <c r="I39" s="340">
        <f t="shared" si="23"/>
        <v>0</v>
      </c>
      <c r="J39" s="19"/>
      <c r="K39" s="434">
        <f t="shared" ref="K39:Q39" si="24">K38</f>
        <v>94.079723428046236</v>
      </c>
      <c r="L39" s="434">
        <f t="shared" si="24"/>
        <v>86.704751039904622</v>
      </c>
      <c r="M39" s="434">
        <f t="shared" si="24"/>
        <v>781.60292172811148</v>
      </c>
      <c r="N39" s="434">
        <f t="shared" si="24"/>
        <v>0</v>
      </c>
      <c r="O39" s="434">
        <f t="shared" si="24"/>
        <v>0</v>
      </c>
      <c r="P39" s="340">
        <f t="shared" si="24"/>
        <v>0</v>
      </c>
      <c r="Q39" s="340">
        <f t="shared" si="24"/>
        <v>0</v>
      </c>
      <c r="R39" s="215">
        <f t="shared" si="21"/>
        <v>212.309458897589</v>
      </c>
      <c r="S39" s="437">
        <f>S38</f>
        <v>1298.5243155069802</v>
      </c>
      <c r="T39" s="842">
        <f t="shared" si="22"/>
        <v>110.98170932742653</v>
      </c>
      <c r="U39" s="437">
        <f t="shared" ref="U39:AI39" si="25">U38</f>
        <v>761.73327670003516</v>
      </c>
      <c r="V39" s="844">
        <f t="shared" si="25"/>
        <v>0</v>
      </c>
      <c r="W39" s="433">
        <f t="shared" si="25"/>
        <v>4.6709708473444271</v>
      </c>
      <c r="X39" s="433">
        <f t="shared" si="25"/>
        <v>7.3735773744490372</v>
      </c>
      <c r="Y39" s="433">
        <f t="shared" si="25"/>
        <v>1.0337051462067357</v>
      </c>
      <c r="Z39" s="433">
        <f t="shared" si="25"/>
        <v>8.8164865371478687</v>
      </c>
      <c r="AA39" s="433">
        <f t="shared" si="25"/>
        <v>39.603973727971869</v>
      </c>
      <c r="AB39" s="433">
        <f t="shared" si="25"/>
        <v>4.8760378601546703</v>
      </c>
      <c r="AC39" s="433">
        <f t="shared" si="25"/>
        <v>2.3054926292815998</v>
      </c>
      <c r="AD39" s="433">
        <f t="shared" si="25"/>
        <v>12.471422411724989</v>
      </c>
      <c r="AE39" s="846">
        <f t="shared" si="25"/>
        <v>29.830042793145342</v>
      </c>
      <c r="AF39" s="434">
        <f t="shared" si="25"/>
        <v>66.342201173780921</v>
      </c>
      <c r="AG39" s="434">
        <f t="shared" si="25"/>
        <v>100.25730906338428</v>
      </c>
      <c r="AH39" s="434">
        <f t="shared" si="25"/>
        <v>44.226584100639961</v>
      </c>
      <c r="AI39" s="437">
        <f t="shared" si="25"/>
        <v>1.483364559783845</v>
      </c>
      <c r="AJ39" s="606"/>
      <c r="AK39" s="753"/>
      <c r="AL39" s="847"/>
      <c r="AM39" s="55">
        <f t="shared" si="8"/>
        <v>4247.5009558273759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si="23"/>
        <v>677.59070080884806</v>
      </c>
      <c r="F40" s="434">
        <f t="shared" si="23"/>
        <v>157.64584735357963</v>
      </c>
      <c r="G40" s="340">
        <f t="shared" si="23"/>
        <v>0</v>
      </c>
      <c r="H40" s="340">
        <f t="shared" si="23"/>
        <v>66.328251036855065</v>
      </c>
      <c r="I40" s="340">
        <f t="shared" si="23"/>
        <v>0</v>
      </c>
      <c r="J40" s="19"/>
      <c r="K40" s="434">
        <f t="shared" ref="K40:Q40" si="26">K39</f>
        <v>94.079723428046236</v>
      </c>
      <c r="L40" s="434">
        <f t="shared" si="26"/>
        <v>86.704751039904622</v>
      </c>
      <c r="M40" s="434">
        <f t="shared" si="26"/>
        <v>781.60292172811148</v>
      </c>
      <c r="N40" s="434">
        <f t="shared" si="26"/>
        <v>0</v>
      </c>
      <c r="O40" s="434">
        <f t="shared" si="26"/>
        <v>0</v>
      </c>
      <c r="P40" s="340">
        <f t="shared" si="26"/>
        <v>0</v>
      </c>
      <c r="Q40" s="340">
        <f t="shared" si="26"/>
        <v>0</v>
      </c>
      <c r="R40" s="215">
        <f t="shared" si="21"/>
        <v>212.309458897589</v>
      </c>
      <c r="S40" s="437">
        <f>S39</f>
        <v>1298.5243155069802</v>
      </c>
      <c r="T40" s="842">
        <f t="shared" si="22"/>
        <v>110.98170932742653</v>
      </c>
      <c r="U40" s="437">
        <f t="shared" ref="U40:AI40" si="27">U39</f>
        <v>761.73327670003516</v>
      </c>
      <c r="V40" s="844">
        <f t="shared" si="27"/>
        <v>0</v>
      </c>
      <c r="W40" s="433">
        <f t="shared" si="27"/>
        <v>4.6709708473444271</v>
      </c>
      <c r="X40" s="433">
        <f t="shared" si="27"/>
        <v>7.3735773744490372</v>
      </c>
      <c r="Y40" s="433">
        <f t="shared" si="27"/>
        <v>1.0337051462067357</v>
      </c>
      <c r="Z40" s="433">
        <f t="shared" si="27"/>
        <v>8.8164865371478687</v>
      </c>
      <c r="AA40" s="433">
        <f t="shared" si="27"/>
        <v>39.603973727971869</v>
      </c>
      <c r="AB40" s="433">
        <f t="shared" si="27"/>
        <v>4.8760378601546703</v>
      </c>
      <c r="AC40" s="433">
        <f t="shared" si="27"/>
        <v>2.3054926292815998</v>
      </c>
      <c r="AD40" s="433">
        <f t="shared" si="27"/>
        <v>12.471422411724989</v>
      </c>
      <c r="AE40" s="846">
        <f t="shared" si="27"/>
        <v>29.830042793145342</v>
      </c>
      <c r="AF40" s="434">
        <f t="shared" si="27"/>
        <v>66.342201173780921</v>
      </c>
      <c r="AG40" s="434">
        <f t="shared" si="27"/>
        <v>100.25730906338428</v>
      </c>
      <c r="AH40" s="434">
        <f t="shared" si="27"/>
        <v>44.226584100639961</v>
      </c>
      <c r="AI40" s="437">
        <f t="shared" si="27"/>
        <v>1.483364559783845</v>
      </c>
      <c r="AJ40" s="606"/>
      <c r="AK40" s="753"/>
      <c r="AL40" s="847"/>
      <c r="AM40" s="55">
        <f t="shared" si="8"/>
        <v>4247.5009558273759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8">SUM(C29:C40)</f>
        <v>0</v>
      </c>
      <c r="D41" s="446"/>
      <c r="E41" s="115">
        <f t="shared" si="28"/>
        <v>8131.0884097061762</v>
      </c>
      <c r="F41" s="115">
        <f t="shared" si="28"/>
        <v>1891.7501682429559</v>
      </c>
      <c r="G41" s="435">
        <f t="shared" si="28"/>
        <v>0</v>
      </c>
      <c r="H41" s="191">
        <f t="shared" si="28"/>
        <v>795.9390124422606</v>
      </c>
      <c r="I41" s="191">
        <f t="shared" si="28"/>
        <v>0</v>
      </c>
      <c r="J41" s="195">
        <f t="shared" si="28"/>
        <v>0</v>
      </c>
      <c r="K41" s="115">
        <f t="shared" si="28"/>
        <v>1128.9566811365548</v>
      </c>
      <c r="L41" s="115">
        <f t="shared" si="28"/>
        <v>1040.4570124788554</v>
      </c>
      <c r="M41" s="115">
        <f t="shared" si="28"/>
        <v>9379.2350607373373</v>
      </c>
      <c r="N41" s="115">
        <f t="shared" si="28"/>
        <v>0</v>
      </c>
      <c r="O41" s="115">
        <f t="shared" si="28"/>
        <v>0</v>
      </c>
      <c r="P41" s="191">
        <f t="shared" si="28"/>
        <v>0</v>
      </c>
      <c r="Q41" s="191">
        <f t="shared" si="28"/>
        <v>0</v>
      </c>
      <c r="R41" s="115">
        <f t="shared" si="28"/>
        <v>2547.7135067710678</v>
      </c>
      <c r="S41" s="118">
        <f t="shared" si="28"/>
        <v>15582.291786083762</v>
      </c>
      <c r="T41" s="843">
        <f>SUM(T29:T40)</f>
        <v>1331.7805119291183</v>
      </c>
      <c r="U41" s="841">
        <f t="shared" si="28"/>
        <v>9140.7993204004215</v>
      </c>
      <c r="V41" s="706">
        <f t="shared" si="28"/>
        <v>0</v>
      </c>
      <c r="W41" s="119">
        <f t="shared" si="28"/>
        <v>56.051650168133129</v>
      </c>
      <c r="X41" s="119">
        <f t="shared" si="28"/>
        <v>88.482928493388457</v>
      </c>
      <c r="Y41" s="119">
        <f t="shared" si="28"/>
        <v>12.404461754480826</v>
      </c>
      <c r="Z41" s="119">
        <f t="shared" si="28"/>
        <v>105.79783844577442</v>
      </c>
      <c r="AA41" s="119">
        <f t="shared" si="28"/>
        <v>475.24768473566252</v>
      </c>
      <c r="AB41" s="119">
        <f t="shared" si="28"/>
        <v>58.512454321856033</v>
      </c>
      <c r="AC41" s="119">
        <f t="shared" si="28"/>
        <v>27.665911551379192</v>
      </c>
      <c r="AD41" s="119">
        <f t="shared" si="28"/>
        <v>149.65706894069987</v>
      </c>
      <c r="AE41" s="121">
        <f t="shared" si="28"/>
        <v>357.96051351774418</v>
      </c>
      <c r="AF41" s="183">
        <f t="shared" si="28"/>
        <v>796.10641408537128</v>
      </c>
      <c r="AG41" s="120">
        <f t="shared" si="28"/>
        <v>1203.0877087606113</v>
      </c>
      <c r="AH41" s="120">
        <f t="shared" si="28"/>
        <v>530.71900920767951</v>
      </c>
      <c r="AI41" s="183">
        <f t="shared" si="28"/>
        <v>17.800374717406136</v>
      </c>
      <c r="AJ41" s="655">
        <f t="shared" si="28"/>
        <v>0</v>
      </c>
      <c r="AK41" s="119">
        <f t="shared" si="28"/>
        <v>0</v>
      </c>
      <c r="AL41" s="848">
        <f t="shared" si="28"/>
        <v>0</v>
      </c>
      <c r="AM41" s="67">
        <f t="shared" si="8"/>
        <v>50970.011469928511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2023 - VARISELLA.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96</v>
      </c>
      <c r="C48" s="155" t="s">
        <v>4</v>
      </c>
      <c r="D48" s="7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576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36" customHeight="1" thickBot="1" x14ac:dyDescent="0.25">
      <c r="B49" s="1071"/>
      <c r="C49" s="171" t="s">
        <v>39</v>
      </c>
      <c r="D49" s="134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4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9">(AM50*100)/(AM50+AQ50)</f>
        <v>#DIV/0!</v>
      </c>
      <c r="AQ50" s="59">
        <f t="shared" ref="AQ50:AQ57" si="30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31">SUM(AF51:AI51)</f>
        <v>0</v>
      </c>
      <c r="S51" s="220"/>
      <c r="T51" s="315">
        <f t="shared" ref="T51:T61" si="32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2" si="33">SUM(C51:U51)</f>
        <v>0</v>
      </c>
      <c r="AN51" s="56"/>
      <c r="AO51" s="57"/>
      <c r="AP51" s="58" t="e">
        <f t="shared" si="29"/>
        <v>#DIV/0!</v>
      </c>
      <c r="AQ51" s="59">
        <f t="shared" si="30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31"/>
        <v>0</v>
      </c>
      <c r="S52" s="220"/>
      <c r="T52" s="315">
        <f t="shared" si="32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3"/>
        <v>0</v>
      </c>
      <c r="AN52" s="56"/>
      <c r="AO52" s="57"/>
      <c r="AP52" s="58" t="e">
        <f t="shared" si="29"/>
        <v>#DIV/0!</v>
      </c>
      <c r="AQ52" s="59">
        <f t="shared" si="30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31"/>
        <v>0</v>
      </c>
      <c r="S53" s="220"/>
      <c r="T53" s="315">
        <f t="shared" si="32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3"/>
        <v>0</v>
      </c>
      <c r="AN53" s="56"/>
      <c r="AO53" s="57"/>
      <c r="AP53" s="58" t="e">
        <f t="shared" si="29"/>
        <v>#DIV/0!</v>
      </c>
      <c r="AQ53" s="59">
        <f t="shared" si="30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31"/>
        <v>0</v>
      </c>
      <c r="S54" s="220"/>
      <c r="T54" s="315">
        <f t="shared" si="32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3"/>
        <v>0</v>
      </c>
      <c r="AN54" s="56"/>
      <c r="AO54" s="57"/>
      <c r="AP54" s="58" t="e">
        <f t="shared" si="29"/>
        <v>#DIV/0!</v>
      </c>
      <c r="AQ54" s="59">
        <f t="shared" si="30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31"/>
        <v>0</v>
      </c>
      <c r="S55" s="220"/>
      <c r="T55" s="315">
        <f t="shared" si="32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3"/>
        <v>0</v>
      </c>
      <c r="AN55" s="61"/>
      <c r="AO55" s="62"/>
      <c r="AP55" s="63" t="e">
        <f t="shared" si="29"/>
        <v>#DIV/0!</v>
      </c>
      <c r="AQ55" s="64">
        <f t="shared" si="30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31"/>
        <v>0</v>
      </c>
      <c r="S56" s="220"/>
      <c r="T56" s="315">
        <f t="shared" si="32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3"/>
        <v>0</v>
      </c>
      <c r="AN56" s="56"/>
      <c r="AO56" s="57"/>
      <c r="AP56" s="58" t="e">
        <f t="shared" si="29"/>
        <v>#DIV/0!</v>
      </c>
      <c r="AQ56" s="59">
        <f t="shared" si="30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31"/>
        <v>0</v>
      </c>
      <c r="S57" s="220"/>
      <c r="T57" s="315">
        <f t="shared" si="32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3"/>
        <v>0</v>
      </c>
      <c r="AN57" s="56"/>
      <c r="AO57" s="57"/>
      <c r="AP57" s="58" t="e">
        <f t="shared" ref="AP57:AP62" si="34">(AM57*100)/(AM57+AQ57)</f>
        <v>#DIV/0!</v>
      </c>
      <c r="AQ57" s="59">
        <f t="shared" si="30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31"/>
        <v>0</v>
      </c>
      <c r="S58" s="220"/>
      <c r="T58" s="315">
        <f t="shared" si="32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33"/>
        <v>0</v>
      </c>
      <c r="AN58" s="56"/>
      <c r="AO58" s="57"/>
      <c r="AP58" s="58" t="e">
        <f t="shared" si="34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31"/>
        <v>0</v>
      </c>
      <c r="S59" s="220"/>
      <c r="T59" s="315">
        <f t="shared" si="32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33"/>
        <v>0</v>
      </c>
      <c r="AN59" s="56"/>
      <c r="AO59" s="57"/>
      <c r="AP59" s="58" t="e">
        <f t="shared" si="34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31"/>
        <v>0</v>
      </c>
      <c r="S60" s="220"/>
      <c r="T60" s="315">
        <f t="shared" si="32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33"/>
        <v>0</v>
      </c>
      <c r="AN60" s="56"/>
      <c r="AO60" s="57"/>
      <c r="AP60" s="58" t="e">
        <f t="shared" si="34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12687</v>
      </c>
      <c r="L61" s="307"/>
      <c r="M61" s="309"/>
      <c r="N61" s="307"/>
      <c r="O61" s="307"/>
      <c r="P61" s="330"/>
      <c r="Q61" s="330"/>
      <c r="R61" s="304">
        <f t="shared" si="31"/>
        <v>641</v>
      </c>
      <c r="S61" s="310"/>
      <c r="T61" s="315">
        <f t="shared" si="32"/>
        <v>360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360</v>
      </c>
      <c r="AE61" s="311">
        <v>0</v>
      </c>
      <c r="AF61" s="504"/>
      <c r="AG61" s="504">
        <v>641</v>
      </c>
      <c r="AH61" s="504"/>
      <c r="AI61" s="504"/>
      <c r="AJ61" s="312"/>
      <c r="AK61" s="313"/>
      <c r="AL61" s="314"/>
      <c r="AM61" s="221">
        <f t="shared" si="33"/>
        <v>13688</v>
      </c>
      <c r="AN61" s="112"/>
      <c r="AO61" s="113"/>
      <c r="AP61" s="65">
        <f t="shared" si="34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5">SUM(C50:C61)</f>
        <v>0</v>
      </c>
      <c r="D62" s="427"/>
      <c r="E62" s="115">
        <f t="shared" si="35"/>
        <v>0</v>
      </c>
      <c r="F62" s="191">
        <f t="shared" si="35"/>
        <v>0</v>
      </c>
      <c r="G62" s="115">
        <f t="shared" si="35"/>
        <v>0</v>
      </c>
      <c r="H62" s="191">
        <f t="shared" si="35"/>
        <v>0</v>
      </c>
      <c r="I62" s="191">
        <f t="shared" si="35"/>
        <v>0</v>
      </c>
      <c r="J62" s="191">
        <f t="shared" si="35"/>
        <v>0</v>
      </c>
      <c r="K62" s="115">
        <f t="shared" si="35"/>
        <v>12687</v>
      </c>
      <c r="L62" s="115">
        <f t="shared" si="35"/>
        <v>0</v>
      </c>
      <c r="M62" s="115">
        <f t="shared" si="35"/>
        <v>0</v>
      </c>
      <c r="N62" s="115">
        <f t="shared" si="35"/>
        <v>0</v>
      </c>
      <c r="O62" s="115">
        <f t="shared" si="35"/>
        <v>0</v>
      </c>
      <c r="P62" s="191">
        <f t="shared" si="35"/>
        <v>0</v>
      </c>
      <c r="Q62" s="191">
        <f t="shared" si="35"/>
        <v>0</v>
      </c>
      <c r="R62" s="115">
        <f>SUM(R50:R61)</f>
        <v>641</v>
      </c>
      <c r="S62" s="116">
        <f>SUM(S50:S61)</f>
        <v>0</v>
      </c>
      <c r="T62" s="117">
        <f>SUM(T50:T61)</f>
        <v>360</v>
      </c>
      <c r="U62" s="118">
        <f t="shared" ref="U62:AL62" si="36">SUM(U50:U61)</f>
        <v>0</v>
      </c>
      <c r="V62" s="186">
        <f t="shared" si="36"/>
        <v>0</v>
      </c>
      <c r="W62" s="119">
        <f t="shared" si="36"/>
        <v>0</v>
      </c>
      <c r="X62" s="119">
        <f t="shared" si="36"/>
        <v>0</v>
      </c>
      <c r="Y62" s="119">
        <f t="shared" si="36"/>
        <v>0</v>
      </c>
      <c r="Z62" s="119">
        <f t="shared" si="36"/>
        <v>0</v>
      </c>
      <c r="AA62" s="119">
        <f t="shared" si="36"/>
        <v>0</v>
      </c>
      <c r="AB62" s="119">
        <f t="shared" si="36"/>
        <v>0</v>
      </c>
      <c r="AC62" s="119">
        <f t="shared" si="36"/>
        <v>0</v>
      </c>
      <c r="AD62" s="119">
        <f t="shared" si="36"/>
        <v>360</v>
      </c>
      <c r="AE62" s="183">
        <f t="shared" si="36"/>
        <v>0</v>
      </c>
      <c r="AF62" s="183">
        <f t="shared" si="36"/>
        <v>0</v>
      </c>
      <c r="AG62" s="183">
        <f t="shared" si="36"/>
        <v>641</v>
      </c>
      <c r="AH62" s="183">
        <f t="shared" si="36"/>
        <v>0</v>
      </c>
      <c r="AI62" s="183">
        <f t="shared" si="36"/>
        <v>0</v>
      </c>
      <c r="AJ62" s="183">
        <f t="shared" si="36"/>
        <v>0</v>
      </c>
      <c r="AK62" s="120">
        <f t="shared" si="36"/>
        <v>0</v>
      </c>
      <c r="AL62" s="121">
        <f t="shared" si="36"/>
        <v>0</v>
      </c>
      <c r="AM62" s="221">
        <f t="shared" si="33"/>
        <v>13688</v>
      </c>
      <c r="AN62" s="122">
        <f>SUM(AN50:AN61)</f>
        <v>0</v>
      </c>
      <c r="AO62" s="123">
        <f>SUM(AO50:AO61)</f>
        <v>0</v>
      </c>
      <c r="AP62" s="68">
        <f t="shared" si="34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 t="s">
        <v>220</v>
      </c>
      <c r="E63" s="41">
        <v>0.83473379629629629</v>
      </c>
      <c r="F63" s="41" t="s">
        <v>221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222</v>
      </c>
      <c r="M63" s="41">
        <v>0.83446759259259251</v>
      </c>
      <c r="N63" s="41">
        <v>0.83415509259259257</v>
      </c>
      <c r="O63" s="41" t="s">
        <v>227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2023 - VARISELLA.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96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3.25" customHeight="1" x14ac:dyDescent="0.2">
      <c r="B72" s="150" t="s">
        <v>41</v>
      </c>
      <c r="C72" s="261">
        <f t="shared" ref="C72:Q72" si="37">C29+C8+C50</f>
        <v>3370</v>
      </c>
      <c r="D72" s="261">
        <f t="shared" si="37"/>
        <v>0</v>
      </c>
      <c r="E72" s="79">
        <f t="shared" si="37"/>
        <v>777.59070080884806</v>
      </c>
      <c r="F72" s="524">
        <f t="shared" si="37"/>
        <v>3657.6458473535795</v>
      </c>
      <c r="G72" s="524">
        <f t="shared" si="37"/>
        <v>590</v>
      </c>
      <c r="H72" s="524">
        <f t="shared" si="37"/>
        <v>3046.3282510368549</v>
      </c>
      <c r="I72" s="524">
        <f t="shared" si="37"/>
        <v>0</v>
      </c>
      <c r="J72" s="524">
        <f t="shared" si="37"/>
        <v>0</v>
      </c>
      <c r="K72" s="524">
        <f t="shared" si="37"/>
        <v>94.079723428046236</v>
      </c>
      <c r="L72" s="524">
        <f t="shared" si="37"/>
        <v>86.704751039904622</v>
      </c>
      <c r="M72" s="524">
        <f t="shared" si="37"/>
        <v>781.60292172811148</v>
      </c>
      <c r="N72" s="524">
        <f t="shared" si="37"/>
        <v>190</v>
      </c>
      <c r="O72" s="524">
        <f t="shared" si="37"/>
        <v>0</v>
      </c>
      <c r="P72" s="524">
        <f t="shared" si="37"/>
        <v>1740</v>
      </c>
      <c r="Q72" s="524">
        <f t="shared" si="37"/>
        <v>0</v>
      </c>
      <c r="R72" s="524">
        <f>SUM(AF72:AI72)</f>
        <v>212.309458897589</v>
      </c>
      <c r="S72" s="665">
        <f t="shared" ref="S72:S83" si="38">S29+S8+S50</f>
        <v>1298.5243155069802</v>
      </c>
      <c r="T72" s="867">
        <f>SUM(V72:AE72)</f>
        <v>110.98170932742653</v>
      </c>
      <c r="U72" s="864">
        <f t="shared" ref="U72:AL72" si="39">U29+U8+U50</f>
        <v>761.73327670003516</v>
      </c>
      <c r="V72" s="860">
        <f t="shared" si="39"/>
        <v>0</v>
      </c>
      <c r="W72" s="666">
        <f t="shared" si="39"/>
        <v>4.6709708473444271</v>
      </c>
      <c r="X72" s="666">
        <f t="shared" si="39"/>
        <v>7.3735773744490372</v>
      </c>
      <c r="Y72" s="666">
        <f t="shared" si="39"/>
        <v>1.0337051462067357</v>
      </c>
      <c r="Z72" s="666">
        <f t="shared" si="39"/>
        <v>8.8164865371478687</v>
      </c>
      <c r="AA72" s="666">
        <f t="shared" si="39"/>
        <v>39.603973727971869</v>
      </c>
      <c r="AB72" s="666">
        <f t="shared" si="39"/>
        <v>4.8760378601546703</v>
      </c>
      <c r="AC72" s="666">
        <f t="shared" si="39"/>
        <v>2.3054926292815998</v>
      </c>
      <c r="AD72" s="666">
        <f t="shared" si="39"/>
        <v>12.471422411724989</v>
      </c>
      <c r="AE72" s="861">
        <f t="shared" si="39"/>
        <v>29.830042793145342</v>
      </c>
      <c r="AF72" s="855">
        <f t="shared" si="39"/>
        <v>66.342201173780921</v>
      </c>
      <c r="AG72" s="688">
        <f t="shared" si="39"/>
        <v>100.25730906338428</v>
      </c>
      <c r="AH72" s="688">
        <f t="shared" si="39"/>
        <v>44.226584100639961</v>
      </c>
      <c r="AI72" s="689">
        <f t="shared" si="39"/>
        <v>1.483364559783845</v>
      </c>
      <c r="AJ72" s="667">
        <f t="shared" si="39"/>
        <v>0</v>
      </c>
      <c r="AK72" s="851">
        <f t="shared" si="39"/>
        <v>0</v>
      </c>
      <c r="AL72" s="853">
        <f t="shared" si="39"/>
        <v>0</v>
      </c>
      <c r="AM72" s="100">
        <f t="shared" ref="AM72:AM82" si="40">SUM(C72:S72)+T72+U72+AJ72+AK72+AL72</f>
        <v>16717.500955827374</v>
      </c>
      <c r="AN72" s="668">
        <f t="shared" ref="AN72:AO83" si="41">AN8</f>
        <v>13130</v>
      </c>
      <c r="AO72" s="669">
        <f t="shared" si="41"/>
        <v>0</v>
      </c>
      <c r="AP72" s="690">
        <f t="shared" ref="AP72:AP84" si="42">(AM72*100)/(AM72+AQ72)</f>
        <v>56.00971746535275</v>
      </c>
      <c r="AQ72" s="691">
        <f t="shared" ref="AQ72:AQ84" si="43">AN72+AO72</f>
        <v>13130</v>
      </c>
    </row>
    <row r="73" spans="2:43" ht="26.25" customHeight="1" x14ac:dyDescent="0.2">
      <c r="B73" s="151" t="s">
        <v>42</v>
      </c>
      <c r="C73" s="17">
        <f t="shared" ref="C73:Q73" si="44">C30+C9+C51</f>
        <v>2170</v>
      </c>
      <c r="D73" s="94">
        <f t="shared" si="44"/>
        <v>0</v>
      </c>
      <c r="E73" s="18">
        <f t="shared" si="44"/>
        <v>787.59070080884806</v>
      </c>
      <c r="F73" s="18">
        <f t="shared" si="44"/>
        <v>1977.6458473535797</v>
      </c>
      <c r="G73" s="18">
        <f t="shared" si="44"/>
        <v>750</v>
      </c>
      <c r="H73" s="18">
        <f t="shared" si="44"/>
        <v>2896.3282510368549</v>
      </c>
      <c r="I73" s="18">
        <f t="shared" si="44"/>
        <v>0</v>
      </c>
      <c r="J73" s="18">
        <f t="shared" si="44"/>
        <v>0</v>
      </c>
      <c r="K73" s="18">
        <f t="shared" si="44"/>
        <v>134.07972342804624</v>
      </c>
      <c r="L73" s="18">
        <f t="shared" si="44"/>
        <v>86.704751039904622</v>
      </c>
      <c r="M73" s="18">
        <f t="shared" si="44"/>
        <v>781.60292172811148</v>
      </c>
      <c r="N73" s="18">
        <f t="shared" si="44"/>
        <v>100</v>
      </c>
      <c r="O73" s="18">
        <f t="shared" si="44"/>
        <v>0</v>
      </c>
      <c r="P73" s="18">
        <f t="shared" si="44"/>
        <v>1540</v>
      </c>
      <c r="Q73" s="18">
        <f t="shared" si="44"/>
        <v>0</v>
      </c>
      <c r="R73" s="18">
        <f t="shared" ref="R73:R83" si="45">SUM(AF73:AI73)</f>
        <v>212.309458897589</v>
      </c>
      <c r="S73" s="20">
        <f t="shared" si="38"/>
        <v>1458.5243155069802</v>
      </c>
      <c r="T73" s="768">
        <f t="shared" ref="T73:T83" si="46">SUM(V73:AE73)</f>
        <v>156.98170932742653</v>
      </c>
      <c r="U73" s="865">
        <f t="shared" ref="U73:AL73" si="47">U30+U9+U51</f>
        <v>761.73327670003516</v>
      </c>
      <c r="V73" s="775">
        <f t="shared" si="47"/>
        <v>0</v>
      </c>
      <c r="W73" s="76">
        <f t="shared" si="47"/>
        <v>4.6709708473444271</v>
      </c>
      <c r="X73" s="76">
        <f t="shared" si="47"/>
        <v>53.373577374449034</v>
      </c>
      <c r="Y73" s="76">
        <f t="shared" si="47"/>
        <v>1.0337051462067357</v>
      </c>
      <c r="Z73" s="76">
        <f t="shared" si="47"/>
        <v>8.8164865371478687</v>
      </c>
      <c r="AA73" s="76">
        <f t="shared" si="47"/>
        <v>39.603973727971869</v>
      </c>
      <c r="AB73" s="76">
        <f t="shared" si="47"/>
        <v>4.8760378601546703</v>
      </c>
      <c r="AC73" s="76">
        <f t="shared" si="47"/>
        <v>2.3054926292815998</v>
      </c>
      <c r="AD73" s="76">
        <f t="shared" si="47"/>
        <v>12.471422411724989</v>
      </c>
      <c r="AE73" s="765">
        <f t="shared" si="47"/>
        <v>29.830042793145342</v>
      </c>
      <c r="AF73" s="856">
        <f t="shared" si="47"/>
        <v>66.342201173780921</v>
      </c>
      <c r="AG73" s="500">
        <f t="shared" si="47"/>
        <v>100.25730906338428</v>
      </c>
      <c r="AH73" s="500">
        <f t="shared" si="47"/>
        <v>44.226584100639961</v>
      </c>
      <c r="AI73" s="554">
        <f t="shared" si="47"/>
        <v>1.483364559783845</v>
      </c>
      <c r="AJ73" s="529">
        <f t="shared" si="47"/>
        <v>0</v>
      </c>
      <c r="AK73" s="793">
        <f t="shared" si="47"/>
        <v>0</v>
      </c>
      <c r="AL73" s="525">
        <f t="shared" si="47"/>
        <v>0</v>
      </c>
      <c r="AM73" s="22">
        <f t="shared" si="40"/>
        <v>13813.500955827376</v>
      </c>
      <c r="AN73" s="102">
        <f t="shared" si="41"/>
        <v>13420</v>
      </c>
      <c r="AO73" s="24">
        <f t="shared" si="41"/>
        <v>0</v>
      </c>
      <c r="AP73" s="455">
        <f t="shared" si="42"/>
        <v>50.722457528441964</v>
      </c>
      <c r="AQ73" s="301">
        <f t="shared" si="43"/>
        <v>13420</v>
      </c>
    </row>
    <row r="74" spans="2:43" ht="26.25" customHeight="1" x14ac:dyDescent="0.2">
      <c r="B74" s="152" t="s">
        <v>43</v>
      </c>
      <c r="C74" s="17">
        <f t="shared" ref="C74:Q74" si="48">C31+C10+C52</f>
        <v>2840</v>
      </c>
      <c r="D74" s="94">
        <f t="shared" si="48"/>
        <v>0</v>
      </c>
      <c r="E74" s="18">
        <f t="shared" si="48"/>
        <v>877.59070080884806</v>
      </c>
      <c r="F74" s="18">
        <f t="shared" si="48"/>
        <v>2097.6458473535795</v>
      </c>
      <c r="G74" s="18">
        <f t="shared" si="48"/>
        <v>800</v>
      </c>
      <c r="H74" s="18">
        <f t="shared" si="48"/>
        <v>3886.3282510368549</v>
      </c>
      <c r="I74" s="18">
        <f t="shared" si="48"/>
        <v>0</v>
      </c>
      <c r="J74" s="18">
        <f t="shared" si="48"/>
        <v>0</v>
      </c>
      <c r="K74" s="18">
        <f t="shared" si="48"/>
        <v>94.079723428046236</v>
      </c>
      <c r="L74" s="18">
        <f t="shared" si="48"/>
        <v>86.704751039904622</v>
      </c>
      <c r="M74" s="18">
        <f t="shared" si="48"/>
        <v>1021.6029217281115</v>
      </c>
      <c r="N74" s="18">
        <f t="shared" si="48"/>
        <v>120</v>
      </c>
      <c r="O74" s="18">
        <f t="shared" si="48"/>
        <v>0</v>
      </c>
      <c r="P74" s="18">
        <f t="shared" si="48"/>
        <v>2300</v>
      </c>
      <c r="Q74" s="18">
        <f t="shared" si="48"/>
        <v>0</v>
      </c>
      <c r="R74" s="18">
        <f t="shared" si="45"/>
        <v>212.309458897589</v>
      </c>
      <c r="S74" s="20">
        <f t="shared" si="38"/>
        <v>1378.5243155069802</v>
      </c>
      <c r="T74" s="768">
        <f t="shared" si="46"/>
        <v>110.98170932742653</v>
      </c>
      <c r="U74" s="865">
        <f t="shared" ref="U74:AL74" si="49">U31+U10+U52</f>
        <v>761.73327670003516</v>
      </c>
      <c r="V74" s="775">
        <f t="shared" si="49"/>
        <v>0</v>
      </c>
      <c r="W74" s="76">
        <f t="shared" si="49"/>
        <v>4.6709708473444271</v>
      </c>
      <c r="X74" s="76">
        <f t="shared" si="49"/>
        <v>7.3735773744490372</v>
      </c>
      <c r="Y74" s="76">
        <f t="shared" si="49"/>
        <v>1.0337051462067357</v>
      </c>
      <c r="Z74" s="76">
        <f t="shared" si="49"/>
        <v>8.8164865371478687</v>
      </c>
      <c r="AA74" s="76">
        <f t="shared" si="49"/>
        <v>39.603973727971869</v>
      </c>
      <c r="AB74" s="76">
        <f t="shared" si="49"/>
        <v>4.8760378601546703</v>
      </c>
      <c r="AC74" s="76">
        <f t="shared" si="49"/>
        <v>2.3054926292815998</v>
      </c>
      <c r="AD74" s="76">
        <f t="shared" si="49"/>
        <v>12.471422411724989</v>
      </c>
      <c r="AE74" s="765">
        <f t="shared" si="49"/>
        <v>29.830042793145342</v>
      </c>
      <c r="AF74" s="856">
        <f t="shared" si="49"/>
        <v>66.342201173780921</v>
      </c>
      <c r="AG74" s="500">
        <f t="shared" si="49"/>
        <v>100.25730906338428</v>
      </c>
      <c r="AH74" s="500">
        <f t="shared" si="49"/>
        <v>44.226584100639961</v>
      </c>
      <c r="AI74" s="554">
        <f t="shared" si="49"/>
        <v>1.483364559783845</v>
      </c>
      <c r="AJ74" s="529">
        <f t="shared" si="49"/>
        <v>0</v>
      </c>
      <c r="AK74" s="793">
        <f t="shared" si="49"/>
        <v>0</v>
      </c>
      <c r="AL74" s="525">
        <f t="shared" si="49"/>
        <v>0</v>
      </c>
      <c r="AM74" s="22">
        <f t="shared" si="40"/>
        <v>16587.500955827374</v>
      </c>
      <c r="AN74" s="102">
        <f t="shared" si="41"/>
        <v>17300</v>
      </c>
      <c r="AO74" s="24">
        <f t="shared" si="41"/>
        <v>0</v>
      </c>
      <c r="AP74" s="455">
        <f t="shared" si="42"/>
        <v>48.948728846807889</v>
      </c>
      <c r="AQ74" s="301">
        <f t="shared" si="43"/>
        <v>17300</v>
      </c>
    </row>
    <row r="75" spans="2:43" ht="26.25" customHeight="1" x14ac:dyDescent="0.2">
      <c r="B75" s="152" t="s">
        <v>44</v>
      </c>
      <c r="C75" s="17">
        <f t="shared" ref="C75:Q75" si="50">C32+C11+C53</f>
        <v>3230</v>
      </c>
      <c r="D75" s="94">
        <f t="shared" si="50"/>
        <v>0</v>
      </c>
      <c r="E75" s="18">
        <f t="shared" si="50"/>
        <v>917.59070080884806</v>
      </c>
      <c r="F75" s="18">
        <f t="shared" si="50"/>
        <v>1817.6458473535797</v>
      </c>
      <c r="G75" s="18">
        <f t="shared" si="50"/>
        <v>700</v>
      </c>
      <c r="H75" s="18">
        <f t="shared" si="50"/>
        <v>3306.3282510368549</v>
      </c>
      <c r="I75" s="18">
        <f t="shared" si="50"/>
        <v>0</v>
      </c>
      <c r="J75" s="18">
        <f t="shared" si="50"/>
        <v>0</v>
      </c>
      <c r="K75" s="18">
        <f t="shared" si="50"/>
        <v>94.079723428046236</v>
      </c>
      <c r="L75" s="18">
        <f t="shared" si="50"/>
        <v>86.704751039904622</v>
      </c>
      <c r="M75" s="18">
        <f t="shared" si="50"/>
        <v>821.60292172811148</v>
      </c>
      <c r="N75" s="18">
        <f t="shared" si="50"/>
        <v>240</v>
      </c>
      <c r="O75" s="18">
        <f t="shared" si="50"/>
        <v>0</v>
      </c>
      <c r="P75" s="18">
        <f t="shared" si="50"/>
        <v>2060</v>
      </c>
      <c r="Q75" s="18">
        <f t="shared" si="50"/>
        <v>0</v>
      </c>
      <c r="R75" s="18">
        <f t="shared" si="45"/>
        <v>332.30945889758902</v>
      </c>
      <c r="S75" s="20">
        <f t="shared" si="38"/>
        <v>1378.5243155069802</v>
      </c>
      <c r="T75" s="768">
        <f t="shared" si="46"/>
        <v>110.98170932742653</v>
      </c>
      <c r="U75" s="865">
        <f t="shared" ref="U75:AL75" si="51">U32+U11+U53</f>
        <v>761.73327670003516</v>
      </c>
      <c r="V75" s="775">
        <f t="shared" si="51"/>
        <v>0</v>
      </c>
      <c r="W75" s="76">
        <f t="shared" si="51"/>
        <v>4.6709708473444271</v>
      </c>
      <c r="X75" s="76">
        <f t="shared" si="51"/>
        <v>7.3735773744490372</v>
      </c>
      <c r="Y75" s="76">
        <f t="shared" si="51"/>
        <v>1.0337051462067357</v>
      </c>
      <c r="Z75" s="76">
        <f t="shared" si="51"/>
        <v>8.8164865371478687</v>
      </c>
      <c r="AA75" s="76">
        <f t="shared" si="51"/>
        <v>39.603973727971869</v>
      </c>
      <c r="AB75" s="76">
        <f t="shared" si="51"/>
        <v>4.8760378601546703</v>
      </c>
      <c r="AC75" s="76">
        <f t="shared" si="51"/>
        <v>2.3054926292815998</v>
      </c>
      <c r="AD75" s="76">
        <f t="shared" si="51"/>
        <v>12.471422411724989</v>
      </c>
      <c r="AE75" s="765">
        <f t="shared" si="51"/>
        <v>29.830042793145342</v>
      </c>
      <c r="AF75" s="856">
        <f t="shared" si="51"/>
        <v>66.342201173780921</v>
      </c>
      <c r="AG75" s="500">
        <f t="shared" si="51"/>
        <v>220.2573090633843</v>
      </c>
      <c r="AH75" s="500">
        <f t="shared" si="51"/>
        <v>44.226584100639961</v>
      </c>
      <c r="AI75" s="554">
        <f t="shared" si="51"/>
        <v>1.483364559783845</v>
      </c>
      <c r="AJ75" s="529">
        <f t="shared" si="51"/>
        <v>0</v>
      </c>
      <c r="AK75" s="793">
        <f t="shared" si="51"/>
        <v>0</v>
      </c>
      <c r="AL75" s="525">
        <f t="shared" si="51"/>
        <v>0</v>
      </c>
      <c r="AM75" s="22">
        <f t="shared" si="40"/>
        <v>15857.500955827376</v>
      </c>
      <c r="AN75" s="102">
        <f t="shared" si="41"/>
        <v>16180</v>
      </c>
      <c r="AO75" s="24">
        <f t="shared" si="41"/>
        <v>0</v>
      </c>
      <c r="AP75" s="455">
        <f t="shared" si="42"/>
        <v>49.496685080685168</v>
      </c>
      <c r="AQ75" s="301">
        <f t="shared" si="43"/>
        <v>16180</v>
      </c>
    </row>
    <row r="76" spans="2:43" ht="26.25" customHeight="1" x14ac:dyDescent="0.2">
      <c r="B76" s="153" t="s">
        <v>45</v>
      </c>
      <c r="C76" s="17">
        <f t="shared" ref="C76:Q76" si="52">C33+C12+C54</f>
        <v>1840</v>
      </c>
      <c r="D76" s="94">
        <f t="shared" si="52"/>
        <v>0</v>
      </c>
      <c r="E76" s="18">
        <f t="shared" si="52"/>
        <v>897.59070080884806</v>
      </c>
      <c r="F76" s="18">
        <f t="shared" si="52"/>
        <v>2477.6458473535795</v>
      </c>
      <c r="G76" s="18">
        <f t="shared" si="52"/>
        <v>1100</v>
      </c>
      <c r="H76" s="18">
        <f t="shared" si="52"/>
        <v>2916.3282510368549</v>
      </c>
      <c r="I76" s="18">
        <f t="shared" si="52"/>
        <v>0</v>
      </c>
      <c r="J76" s="18">
        <f t="shared" si="52"/>
        <v>0</v>
      </c>
      <c r="K76" s="18">
        <f t="shared" si="52"/>
        <v>94.079723428046236</v>
      </c>
      <c r="L76" s="18">
        <f t="shared" si="52"/>
        <v>86.704751039904622</v>
      </c>
      <c r="M76" s="18">
        <f t="shared" si="52"/>
        <v>901.60292172811148</v>
      </c>
      <c r="N76" s="18">
        <f t="shared" si="52"/>
        <v>240</v>
      </c>
      <c r="O76" s="18">
        <f t="shared" si="52"/>
        <v>0</v>
      </c>
      <c r="P76" s="18">
        <f t="shared" si="52"/>
        <v>3340</v>
      </c>
      <c r="Q76" s="18">
        <f t="shared" si="52"/>
        <v>0</v>
      </c>
      <c r="R76" s="18">
        <f t="shared" si="45"/>
        <v>262.30945889758902</v>
      </c>
      <c r="S76" s="20">
        <f t="shared" si="38"/>
        <v>1338.5243155069802</v>
      </c>
      <c r="T76" s="768">
        <f t="shared" si="46"/>
        <v>110.98170932742653</v>
      </c>
      <c r="U76" s="865">
        <f t="shared" ref="U76:AL76" si="53">U33+U12+U54</f>
        <v>761.73327670003516</v>
      </c>
      <c r="V76" s="862">
        <f t="shared" si="53"/>
        <v>0</v>
      </c>
      <c r="W76" s="749">
        <f t="shared" si="53"/>
        <v>4.6709708473444271</v>
      </c>
      <c r="X76" s="749">
        <f t="shared" si="53"/>
        <v>7.3735773744490372</v>
      </c>
      <c r="Y76" s="749">
        <f t="shared" si="53"/>
        <v>1.0337051462067357</v>
      </c>
      <c r="Z76" s="749">
        <f t="shared" si="53"/>
        <v>8.8164865371478687</v>
      </c>
      <c r="AA76" s="749">
        <f t="shared" si="53"/>
        <v>39.603973727971869</v>
      </c>
      <c r="AB76" s="749">
        <f t="shared" si="53"/>
        <v>4.8760378601546703</v>
      </c>
      <c r="AC76" s="749">
        <f t="shared" si="53"/>
        <v>2.3054926292815998</v>
      </c>
      <c r="AD76" s="749">
        <f t="shared" si="53"/>
        <v>12.471422411724989</v>
      </c>
      <c r="AE76" s="863">
        <f t="shared" si="53"/>
        <v>29.830042793145342</v>
      </c>
      <c r="AF76" s="857">
        <f t="shared" si="53"/>
        <v>66.342201173780921</v>
      </c>
      <c r="AG76" s="750">
        <f t="shared" si="53"/>
        <v>150.2573090633843</v>
      </c>
      <c r="AH76" s="750">
        <f t="shared" si="53"/>
        <v>44.226584100639961</v>
      </c>
      <c r="AI76" s="751">
        <f t="shared" si="53"/>
        <v>1.483364559783845</v>
      </c>
      <c r="AJ76" s="752">
        <f t="shared" si="53"/>
        <v>0</v>
      </c>
      <c r="AK76" s="852">
        <f t="shared" si="53"/>
        <v>0</v>
      </c>
      <c r="AL76" s="854">
        <f t="shared" si="53"/>
        <v>0</v>
      </c>
      <c r="AM76" s="22">
        <f t="shared" si="40"/>
        <v>16367.500955827376</v>
      </c>
      <c r="AN76" s="102">
        <f t="shared" si="41"/>
        <v>15910</v>
      </c>
      <c r="AO76" s="24">
        <f t="shared" si="41"/>
        <v>0</v>
      </c>
      <c r="AP76" s="455">
        <f t="shared" si="42"/>
        <v>50.708699469103074</v>
      </c>
      <c r="AQ76" s="301">
        <f t="shared" si="43"/>
        <v>15910</v>
      </c>
    </row>
    <row r="77" spans="2:43" ht="26.25" customHeight="1" x14ac:dyDescent="0.2">
      <c r="B77" s="151" t="s">
        <v>46</v>
      </c>
      <c r="C77" s="17">
        <f t="shared" ref="C77:Q77" si="54">C34+C13+C55</f>
        <v>2340</v>
      </c>
      <c r="D77" s="94">
        <f t="shared" si="54"/>
        <v>0</v>
      </c>
      <c r="E77" s="18">
        <f t="shared" si="54"/>
        <v>927.59070080884806</v>
      </c>
      <c r="F77" s="18">
        <f t="shared" si="54"/>
        <v>2437.6458473535795</v>
      </c>
      <c r="G77" s="18">
        <f t="shared" si="54"/>
        <v>1000</v>
      </c>
      <c r="H77" s="18">
        <f t="shared" si="54"/>
        <v>3766.3282510368549</v>
      </c>
      <c r="I77" s="18">
        <f t="shared" si="54"/>
        <v>0</v>
      </c>
      <c r="J77" s="18">
        <f t="shared" si="54"/>
        <v>0</v>
      </c>
      <c r="K77" s="18">
        <f t="shared" si="54"/>
        <v>94.079723428046236</v>
      </c>
      <c r="L77" s="18">
        <f t="shared" si="54"/>
        <v>86.704751039904622</v>
      </c>
      <c r="M77" s="18">
        <f t="shared" si="54"/>
        <v>781.60292172811148</v>
      </c>
      <c r="N77" s="18">
        <f t="shared" si="54"/>
        <v>180</v>
      </c>
      <c r="O77" s="18">
        <f t="shared" si="54"/>
        <v>0</v>
      </c>
      <c r="P77" s="18">
        <f t="shared" si="54"/>
        <v>2440</v>
      </c>
      <c r="Q77" s="18">
        <f t="shared" si="54"/>
        <v>0</v>
      </c>
      <c r="R77" s="18">
        <f t="shared" si="45"/>
        <v>212.309458897589</v>
      </c>
      <c r="S77" s="20">
        <f t="shared" si="38"/>
        <v>1298.5243155069802</v>
      </c>
      <c r="T77" s="768">
        <f t="shared" si="46"/>
        <v>110.98170932742653</v>
      </c>
      <c r="U77" s="865">
        <f t="shared" ref="U77:AL77" si="55">U34+U13+U55</f>
        <v>761.73327670003516</v>
      </c>
      <c r="V77" s="775">
        <f t="shared" si="55"/>
        <v>0</v>
      </c>
      <c r="W77" s="76">
        <f t="shared" si="55"/>
        <v>4.6709708473444271</v>
      </c>
      <c r="X77" s="76">
        <f t="shared" si="55"/>
        <v>7.3735773744490372</v>
      </c>
      <c r="Y77" s="76">
        <f t="shared" si="55"/>
        <v>1.0337051462067357</v>
      </c>
      <c r="Z77" s="76">
        <f t="shared" si="55"/>
        <v>8.8164865371478687</v>
      </c>
      <c r="AA77" s="76">
        <f t="shared" si="55"/>
        <v>39.603973727971869</v>
      </c>
      <c r="AB77" s="76">
        <f t="shared" si="55"/>
        <v>4.8760378601546703</v>
      </c>
      <c r="AC77" s="76">
        <f t="shared" si="55"/>
        <v>2.3054926292815998</v>
      </c>
      <c r="AD77" s="76">
        <f t="shared" si="55"/>
        <v>12.471422411724989</v>
      </c>
      <c r="AE77" s="765">
        <f t="shared" si="55"/>
        <v>29.830042793145342</v>
      </c>
      <c r="AF77" s="856">
        <f t="shared" si="55"/>
        <v>66.342201173780921</v>
      </c>
      <c r="AG77" s="500">
        <f t="shared" si="55"/>
        <v>100.25730906338428</v>
      </c>
      <c r="AH77" s="500">
        <f t="shared" si="55"/>
        <v>44.226584100639961</v>
      </c>
      <c r="AI77" s="554">
        <f t="shared" si="55"/>
        <v>1.483364559783845</v>
      </c>
      <c r="AJ77" s="529">
        <f t="shared" si="55"/>
        <v>0</v>
      </c>
      <c r="AK77" s="793">
        <f t="shared" si="55"/>
        <v>0</v>
      </c>
      <c r="AL77" s="525">
        <f t="shared" si="55"/>
        <v>0</v>
      </c>
      <c r="AM77" s="22">
        <f t="shared" si="40"/>
        <v>16437.500955827374</v>
      </c>
      <c r="AN77" s="102">
        <f t="shared" si="41"/>
        <v>21320</v>
      </c>
      <c r="AO77" s="24">
        <f t="shared" si="41"/>
        <v>0</v>
      </c>
      <c r="AP77" s="455">
        <f t="shared" si="42"/>
        <v>43.53439856906224</v>
      </c>
      <c r="AQ77" s="301">
        <f t="shared" si="43"/>
        <v>21320</v>
      </c>
    </row>
    <row r="78" spans="2:43" ht="26.25" customHeight="1" x14ac:dyDescent="0.2">
      <c r="B78" s="152" t="s">
        <v>47</v>
      </c>
      <c r="C78" s="17">
        <f t="shared" ref="C78:Q78" si="56">C35+C14+C56</f>
        <v>2030</v>
      </c>
      <c r="D78" s="94">
        <f t="shared" si="56"/>
        <v>0</v>
      </c>
      <c r="E78" s="18">
        <f t="shared" si="56"/>
        <v>947.59070080884806</v>
      </c>
      <c r="F78" s="553">
        <f t="shared" si="56"/>
        <v>3337.6458473535795</v>
      </c>
      <c r="G78" s="18">
        <f t="shared" si="56"/>
        <v>600</v>
      </c>
      <c r="H78" s="18">
        <f t="shared" si="56"/>
        <v>3216.3282510368549</v>
      </c>
      <c r="I78" s="553">
        <f t="shared" si="56"/>
        <v>0</v>
      </c>
      <c r="J78" s="553">
        <f t="shared" si="56"/>
        <v>0</v>
      </c>
      <c r="K78" s="553">
        <f t="shared" si="56"/>
        <v>94.079723428046236</v>
      </c>
      <c r="L78" s="553">
        <f t="shared" si="56"/>
        <v>86.704751039904622</v>
      </c>
      <c r="M78" s="553">
        <f t="shared" si="56"/>
        <v>971.60292172811148</v>
      </c>
      <c r="N78" s="553">
        <f t="shared" si="56"/>
        <v>230</v>
      </c>
      <c r="O78" s="553">
        <f t="shared" si="56"/>
        <v>0</v>
      </c>
      <c r="P78" s="18">
        <f t="shared" si="56"/>
        <v>2160</v>
      </c>
      <c r="Q78" s="18">
        <f t="shared" si="56"/>
        <v>0</v>
      </c>
      <c r="R78" s="18">
        <f t="shared" si="45"/>
        <v>212.309458897589</v>
      </c>
      <c r="S78" s="20">
        <f t="shared" si="38"/>
        <v>1338.5243155069802</v>
      </c>
      <c r="T78" s="768">
        <f t="shared" si="46"/>
        <v>110.98170932742653</v>
      </c>
      <c r="U78" s="865">
        <f t="shared" ref="U78:AL78" si="57">U35+U14+U56</f>
        <v>761.73327670003516</v>
      </c>
      <c r="V78" s="775">
        <f t="shared" si="57"/>
        <v>0</v>
      </c>
      <c r="W78" s="76">
        <f t="shared" si="57"/>
        <v>4.6709708473444271</v>
      </c>
      <c r="X78" s="76">
        <f t="shared" si="57"/>
        <v>7.3735773744490372</v>
      </c>
      <c r="Y78" s="76">
        <f t="shared" si="57"/>
        <v>1.0337051462067357</v>
      </c>
      <c r="Z78" s="76">
        <f t="shared" si="57"/>
        <v>8.8164865371478687</v>
      </c>
      <c r="AA78" s="76">
        <f t="shared" si="57"/>
        <v>39.603973727971869</v>
      </c>
      <c r="AB78" s="76">
        <f t="shared" si="57"/>
        <v>4.8760378601546703</v>
      </c>
      <c r="AC78" s="76">
        <f t="shared" si="57"/>
        <v>2.3054926292815998</v>
      </c>
      <c r="AD78" s="76">
        <f t="shared" si="57"/>
        <v>12.471422411724989</v>
      </c>
      <c r="AE78" s="765">
        <f t="shared" si="57"/>
        <v>29.830042793145342</v>
      </c>
      <c r="AF78" s="856">
        <f t="shared" si="57"/>
        <v>66.342201173780921</v>
      </c>
      <c r="AG78" s="500">
        <f t="shared" si="57"/>
        <v>100.25730906338428</v>
      </c>
      <c r="AH78" s="500">
        <f t="shared" si="57"/>
        <v>44.226584100639961</v>
      </c>
      <c r="AI78" s="554">
        <f t="shared" si="57"/>
        <v>1.483364559783845</v>
      </c>
      <c r="AJ78" s="529">
        <f t="shared" si="57"/>
        <v>0</v>
      </c>
      <c r="AK78" s="793">
        <f t="shared" si="57"/>
        <v>0</v>
      </c>
      <c r="AL78" s="525">
        <f t="shared" si="57"/>
        <v>0</v>
      </c>
      <c r="AM78" s="22">
        <f t="shared" si="40"/>
        <v>16097.500955827376</v>
      </c>
      <c r="AN78" s="102">
        <f t="shared" si="41"/>
        <v>16120</v>
      </c>
      <c r="AO78" s="24">
        <f t="shared" si="41"/>
        <v>0</v>
      </c>
      <c r="AP78" s="455">
        <f t="shared" si="42"/>
        <v>49.965082573903743</v>
      </c>
      <c r="AQ78" s="301">
        <f t="shared" si="43"/>
        <v>16120</v>
      </c>
    </row>
    <row r="79" spans="2:43" ht="26.25" customHeight="1" x14ac:dyDescent="0.2">
      <c r="B79" s="151" t="s">
        <v>48</v>
      </c>
      <c r="C79" s="17">
        <f t="shared" ref="C79:Q79" si="58">C36+C15+C57</f>
        <v>2850</v>
      </c>
      <c r="D79" s="94">
        <f t="shared" si="58"/>
        <v>0</v>
      </c>
      <c r="E79" s="18">
        <f t="shared" si="58"/>
        <v>877.59070080884806</v>
      </c>
      <c r="F79" s="553">
        <f t="shared" si="58"/>
        <v>1517.6458473535797</v>
      </c>
      <c r="G79" s="18">
        <f t="shared" si="58"/>
        <v>650</v>
      </c>
      <c r="H79" s="18">
        <f t="shared" si="58"/>
        <v>4696.3282510368554</v>
      </c>
      <c r="I79" s="553">
        <f t="shared" si="58"/>
        <v>0</v>
      </c>
      <c r="J79" s="553">
        <f t="shared" si="58"/>
        <v>0</v>
      </c>
      <c r="K79" s="553">
        <f t="shared" si="58"/>
        <v>214.07972342804624</v>
      </c>
      <c r="L79" s="553">
        <f t="shared" si="58"/>
        <v>86.704751039904622</v>
      </c>
      <c r="M79" s="553">
        <f t="shared" si="58"/>
        <v>781.60292172811148</v>
      </c>
      <c r="N79" s="553">
        <f t="shared" si="58"/>
        <v>50</v>
      </c>
      <c r="O79" s="553">
        <f t="shared" si="58"/>
        <v>0</v>
      </c>
      <c r="P79" s="18">
        <f t="shared" si="58"/>
        <v>2150</v>
      </c>
      <c r="Q79" s="18">
        <f t="shared" si="58"/>
        <v>0</v>
      </c>
      <c r="R79" s="18">
        <f t="shared" si="45"/>
        <v>302.30945889758902</v>
      </c>
      <c r="S79" s="20">
        <f t="shared" si="38"/>
        <v>1398.5243155069802</v>
      </c>
      <c r="T79" s="768">
        <f t="shared" si="46"/>
        <v>110.98170932742653</v>
      </c>
      <c r="U79" s="865">
        <f t="shared" ref="U79:AL79" si="59">U36+U15+U57</f>
        <v>761.73327670003516</v>
      </c>
      <c r="V79" s="775">
        <f t="shared" si="59"/>
        <v>0</v>
      </c>
      <c r="W79" s="76">
        <f t="shared" si="59"/>
        <v>4.6709708473444271</v>
      </c>
      <c r="X79" s="76">
        <f t="shared" si="59"/>
        <v>7.3735773744490372</v>
      </c>
      <c r="Y79" s="76">
        <f t="shared" si="59"/>
        <v>1.0337051462067357</v>
      </c>
      <c r="Z79" s="76">
        <f t="shared" si="59"/>
        <v>8.8164865371478687</v>
      </c>
      <c r="AA79" s="76">
        <f t="shared" si="59"/>
        <v>39.603973727971869</v>
      </c>
      <c r="AB79" s="76">
        <f t="shared" si="59"/>
        <v>4.8760378601546703</v>
      </c>
      <c r="AC79" s="76">
        <f t="shared" si="59"/>
        <v>2.3054926292815998</v>
      </c>
      <c r="AD79" s="76">
        <f t="shared" si="59"/>
        <v>12.471422411724989</v>
      </c>
      <c r="AE79" s="765">
        <f t="shared" si="59"/>
        <v>29.830042793145342</v>
      </c>
      <c r="AF79" s="856">
        <f t="shared" si="59"/>
        <v>66.342201173780921</v>
      </c>
      <c r="AG79" s="500">
        <f t="shared" si="59"/>
        <v>190.2573090633843</v>
      </c>
      <c r="AH79" s="500">
        <f t="shared" si="59"/>
        <v>44.226584100639961</v>
      </c>
      <c r="AI79" s="554">
        <f t="shared" si="59"/>
        <v>1.483364559783845</v>
      </c>
      <c r="AJ79" s="529">
        <f t="shared" si="59"/>
        <v>0</v>
      </c>
      <c r="AK79" s="793">
        <f t="shared" si="59"/>
        <v>0</v>
      </c>
      <c r="AL79" s="525">
        <f t="shared" si="59"/>
        <v>0</v>
      </c>
      <c r="AM79" s="22">
        <f t="shared" si="40"/>
        <v>16447.500955827374</v>
      </c>
      <c r="AN79" s="102">
        <f t="shared" si="41"/>
        <v>16140</v>
      </c>
      <c r="AO79" s="24">
        <f t="shared" si="41"/>
        <v>0</v>
      </c>
      <c r="AP79" s="455">
        <f t="shared" si="42"/>
        <v>50.471808127054899</v>
      </c>
      <c r="AQ79" s="301">
        <f t="shared" si="43"/>
        <v>16140</v>
      </c>
    </row>
    <row r="80" spans="2:43" ht="26.25" customHeight="1" x14ac:dyDescent="0.2">
      <c r="B80" s="152" t="s">
        <v>49</v>
      </c>
      <c r="C80" s="17">
        <f t="shared" ref="C80:Q80" si="60">C37+C16+C58</f>
        <v>2170</v>
      </c>
      <c r="D80" s="94">
        <f t="shared" si="60"/>
        <v>0</v>
      </c>
      <c r="E80" s="18">
        <f t="shared" si="60"/>
        <v>777.59070080884806</v>
      </c>
      <c r="F80" s="553">
        <f t="shared" si="60"/>
        <v>2097.6458473535795</v>
      </c>
      <c r="G80" s="18">
        <f t="shared" si="60"/>
        <v>850</v>
      </c>
      <c r="H80" s="18">
        <f t="shared" si="60"/>
        <v>2686.3282510368549</v>
      </c>
      <c r="I80" s="553">
        <f t="shared" si="60"/>
        <v>0</v>
      </c>
      <c r="J80" s="553">
        <f t="shared" si="60"/>
        <v>0</v>
      </c>
      <c r="K80" s="553">
        <f t="shared" si="60"/>
        <v>134.07972342804624</v>
      </c>
      <c r="L80" s="553">
        <f t="shared" si="60"/>
        <v>86.704751039904622</v>
      </c>
      <c r="M80" s="553">
        <f t="shared" si="60"/>
        <v>781.60292172811148</v>
      </c>
      <c r="N80" s="553">
        <f t="shared" si="60"/>
        <v>190</v>
      </c>
      <c r="O80" s="553">
        <f t="shared" si="60"/>
        <v>0</v>
      </c>
      <c r="P80" s="18">
        <f t="shared" si="60"/>
        <v>1680</v>
      </c>
      <c r="Q80" s="18">
        <f t="shared" si="60"/>
        <v>0</v>
      </c>
      <c r="R80" s="18">
        <f t="shared" si="45"/>
        <v>212.309458897589</v>
      </c>
      <c r="S80" s="20">
        <f t="shared" si="38"/>
        <v>1338.5243155069802</v>
      </c>
      <c r="T80" s="768">
        <f t="shared" si="46"/>
        <v>110.98170932742653</v>
      </c>
      <c r="U80" s="865">
        <f t="shared" ref="U80:AL80" si="61">U37+U16+U58</f>
        <v>761.73327670003516</v>
      </c>
      <c r="V80" s="775">
        <f t="shared" si="61"/>
        <v>0</v>
      </c>
      <c r="W80" s="76">
        <f t="shared" si="61"/>
        <v>4.6709708473444271</v>
      </c>
      <c r="X80" s="76">
        <f t="shared" si="61"/>
        <v>7.3735773744490372</v>
      </c>
      <c r="Y80" s="76">
        <f t="shared" si="61"/>
        <v>1.0337051462067357</v>
      </c>
      <c r="Z80" s="76">
        <f t="shared" si="61"/>
        <v>8.8164865371478687</v>
      </c>
      <c r="AA80" s="76">
        <f t="shared" si="61"/>
        <v>39.603973727971869</v>
      </c>
      <c r="AB80" s="76">
        <f t="shared" si="61"/>
        <v>4.8760378601546703</v>
      </c>
      <c r="AC80" s="76">
        <f t="shared" si="61"/>
        <v>2.3054926292815998</v>
      </c>
      <c r="AD80" s="76">
        <f t="shared" si="61"/>
        <v>12.471422411724989</v>
      </c>
      <c r="AE80" s="765">
        <f t="shared" si="61"/>
        <v>29.830042793145342</v>
      </c>
      <c r="AF80" s="856">
        <f t="shared" si="61"/>
        <v>66.342201173780921</v>
      </c>
      <c r="AG80" s="500">
        <f t="shared" si="61"/>
        <v>100.25730906338428</v>
      </c>
      <c r="AH80" s="500">
        <f t="shared" si="61"/>
        <v>44.226584100639961</v>
      </c>
      <c r="AI80" s="554">
        <f t="shared" si="61"/>
        <v>1.483364559783845</v>
      </c>
      <c r="AJ80" s="529">
        <f t="shared" si="61"/>
        <v>0</v>
      </c>
      <c r="AK80" s="793">
        <f t="shared" si="61"/>
        <v>0</v>
      </c>
      <c r="AL80" s="525">
        <f t="shared" si="61"/>
        <v>0</v>
      </c>
      <c r="AM80" s="22">
        <f t="shared" si="40"/>
        <v>13877.500955827376</v>
      </c>
      <c r="AN80" s="102">
        <f t="shared" si="41"/>
        <v>18490</v>
      </c>
      <c r="AO80" s="24">
        <f t="shared" si="41"/>
        <v>0</v>
      </c>
      <c r="AP80" s="455">
        <f t="shared" si="42"/>
        <v>42.874798937262099</v>
      </c>
      <c r="AQ80" s="301">
        <f>AN80+AO80</f>
        <v>18490</v>
      </c>
    </row>
    <row r="81" spans="2:43" ht="26.25" customHeight="1" x14ac:dyDescent="0.2">
      <c r="B81" s="152" t="s">
        <v>50</v>
      </c>
      <c r="C81" s="17">
        <f t="shared" ref="C81:Q81" si="62">C38+C17+C59</f>
        <v>3870</v>
      </c>
      <c r="D81" s="94">
        <f t="shared" si="62"/>
        <v>0</v>
      </c>
      <c r="E81" s="18">
        <f t="shared" si="62"/>
        <v>867.59070080884806</v>
      </c>
      <c r="F81" s="553">
        <f t="shared" si="62"/>
        <v>2307.6458473535795</v>
      </c>
      <c r="G81" s="18">
        <f t="shared" si="62"/>
        <v>610</v>
      </c>
      <c r="H81" s="18">
        <f t="shared" si="62"/>
        <v>2476.3282510368549</v>
      </c>
      <c r="I81" s="553">
        <f t="shared" si="62"/>
        <v>0</v>
      </c>
      <c r="J81" s="553">
        <f t="shared" si="62"/>
        <v>0</v>
      </c>
      <c r="K81" s="553">
        <f t="shared" si="62"/>
        <v>144.07972342804624</v>
      </c>
      <c r="L81" s="553">
        <f t="shared" si="62"/>
        <v>86.704751039904622</v>
      </c>
      <c r="M81" s="553">
        <f t="shared" si="62"/>
        <v>801.60292172811148</v>
      </c>
      <c r="N81" s="553">
        <f t="shared" si="62"/>
        <v>50</v>
      </c>
      <c r="O81" s="553">
        <f t="shared" si="62"/>
        <v>0</v>
      </c>
      <c r="P81" s="18">
        <f t="shared" si="62"/>
        <v>2040</v>
      </c>
      <c r="Q81" s="18">
        <f t="shared" si="62"/>
        <v>0</v>
      </c>
      <c r="R81" s="18">
        <f t="shared" si="45"/>
        <v>302.30945889758902</v>
      </c>
      <c r="S81" s="20">
        <f t="shared" si="38"/>
        <v>1368.5243155069802</v>
      </c>
      <c r="T81" s="768">
        <f t="shared" si="46"/>
        <v>156.98170932742653</v>
      </c>
      <c r="U81" s="865">
        <f t="shared" ref="U81:AL81" si="63">U38+U17+U59</f>
        <v>761.73327670003516</v>
      </c>
      <c r="V81" s="775">
        <f t="shared" si="63"/>
        <v>0</v>
      </c>
      <c r="W81" s="76">
        <f t="shared" si="63"/>
        <v>4.6709708473444271</v>
      </c>
      <c r="X81" s="76">
        <f t="shared" si="63"/>
        <v>53.373577374449034</v>
      </c>
      <c r="Y81" s="76">
        <f t="shared" si="63"/>
        <v>1.0337051462067357</v>
      </c>
      <c r="Z81" s="76">
        <f t="shared" si="63"/>
        <v>8.8164865371478687</v>
      </c>
      <c r="AA81" s="76">
        <f t="shared" si="63"/>
        <v>39.603973727971869</v>
      </c>
      <c r="AB81" s="76">
        <f t="shared" si="63"/>
        <v>4.8760378601546703</v>
      </c>
      <c r="AC81" s="76">
        <f t="shared" si="63"/>
        <v>2.3054926292815998</v>
      </c>
      <c r="AD81" s="76">
        <f t="shared" si="63"/>
        <v>12.471422411724989</v>
      </c>
      <c r="AE81" s="765">
        <f t="shared" si="63"/>
        <v>29.830042793145342</v>
      </c>
      <c r="AF81" s="856">
        <f t="shared" si="63"/>
        <v>66.342201173780921</v>
      </c>
      <c r="AG81" s="500">
        <f t="shared" si="63"/>
        <v>190.2573090633843</v>
      </c>
      <c r="AH81" s="500">
        <f t="shared" si="63"/>
        <v>44.226584100639961</v>
      </c>
      <c r="AI81" s="554">
        <f t="shared" si="63"/>
        <v>1.483364559783845</v>
      </c>
      <c r="AJ81" s="529">
        <f t="shared" si="63"/>
        <v>0</v>
      </c>
      <c r="AK81" s="793">
        <f t="shared" si="63"/>
        <v>0</v>
      </c>
      <c r="AL81" s="525">
        <f t="shared" si="63"/>
        <v>0</v>
      </c>
      <c r="AM81" s="22">
        <f t="shared" si="40"/>
        <v>15843.500955827376</v>
      </c>
      <c r="AN81" s="102">
        <f t="shared" si="41"/>
        <v>14815</v>
      </c>
      <c r="AO81" s="24">
        <f t="shared" si="41"/>
        <v>0</v>
      </c>
      <c r="AP81" s="455">
        <f t="shared" si="42"/>
        <v>51.677350365742342</v>
      </c>
      <c r="AQ81" s="301">
        <f t="shared" si="43"/>
        <v>14815</v>
      </c>
    </row>
    <row r="82" spans="2:43" ht="26.25" customHeight="1" x14ac:dyDescent="0.2">
      <c r="B82" s="151" t="s">
        <v>51</v>
      </c>
      <c r="C82" s="17">
        <f t="shared" ref="C82:Q82" si="64">C39+C18+C60</f>
        <v>2890</v>
      </c>
      <c r="D82" s="94">
        <f t="shared" si="64"/>
        <v>0</v>
      </c>
      <c r="E82" s="18">
        <f t="shared" si="64"/>
        <v>927.59070080884806</v>
      </c>
      <c r="F82" s="553">
        <f t="shared" si="64"/>
        <v>1197.6458473535797</v>
      </c>
      <c r="G82" s="18">
        <f t="shared" si="64"/>
        <v>640</v>
      </c>
      <c r="H82" s="18">
        <f t="shared" si="64"/>
        <v>2786.3282510368549</v>
      </c>
      <c r="I82" s="553">
        <f t="shared" si="64"/>
        <v>0</v>
      </c>
      <c r="J82" s="553">
        <f t="shared" si="64"/>
        <v>0</v>
      </c>
      <c r="K82" s="553">
        <f t="shared" si="64"/>
        <v>94.079723428046236</v>
      </c>
      <c r="L82" s="553">
        <f t="shared" si="64"/>
        <v>86.704751039904622</v>
      </c>
      <c r="M82" s="553">
        <f t="shared" si="64"/>
        <v>781.60292172811148</v>
      </c>
      <c r="N82" s="553">
        <f t="shared" si="64"/>
        <v>270</v>
      </c>
      <c r="O82" s="553">
        <f t="shared" si="64"/>
        <v>0</v>
      </c>
      <c r="P82" s="18">
        <f t="shared" si="64"/>
        <v>2860</v>
      </c>
      <c r="Q82" s="18">
        <f t="shared" si="64"/>
        <v>0</v>
      </c>
      <c r="R82" s="18">
        <f t="shared" si="45"/>
        <v>212.309458897589</v>
      </c>
      <c r="S82" s="20">
        <f t="shared" si="38"/>
        <v>1448.5243155069802</v>
      </c>
      <c r="T82" s="768">
        <f t="shared" si="46"/>
        <v>110.98170932742653</v>
      </c>
      <c r="U82" s="865">
        <f t="shared" ref="U82:AL82" si="65">U39+U18+U60</f>
        <v>761.73327670003516</v>
      </c>
      <c r="V82" s="775">
        <f t="shared" si="65"/>
        <v>0</v>
      </c>
      <c r="W82" s="76">
        <f t="shared" si="65"/>
        <v>4.6709708473444271</v>
      </c>
      <c r="X82" s="76">
        <f t="shared" si="65"/>
        <v>7.3735773744490372</v>
      </c>
      <c r="Y82" s="76">
        <f t="shared" si="65"/>
        <v>1.0337051462067357</v>
      </c>
      <c r="Z82" s="76">
        <f t="shared" si="65"/>
        <v>8.8164865371478687</v>
      </c>
      <c r="AA82" s="76">
        <f t="shared" si="65"/>
        <v>39.603973727971869</v>
      </c>
      <c r="AB82" s="76">
        <f t="shared" si="65"/>
        <v>4.8760378601546703</v>
      </c>
      <c r="AC82" s="76">
        <f t="shared" si="65"/>
        <v>2.3054926292815998</v>
      </c>
      <c r="AD82" s="76">
        <f t="shared" si="65"/>
        <v>12.471422411724989</v>
      </c>
      <c r="AE82" s="765">
        <f t="shared" si="65"/>
        <v>29.830042793145342</v>
      </c>
      <c r="AF82" s="856">
        <f t="shared" si="65"/>
        <v>66.342201173780921</v>
      </c>
      <c r="AG82" s="500">
        <f t="shared" si="65"/>
        <v>100.25730906338428</v>
      </c>
      <c r="AH82" s="500">
        <f t="shared" si="65"/>
        <v>44.226584100639961</v>
      </c>
      <c r="AI82" s="554">
        <f t="shared" si="65"/>
        <v>1.483364559783845</v>
      </c>
      <c r="AJ82" s="529">
        <f t="shared" si="65"/>
        <v>0</v>
      </c>
      <c r="AK82" s="793">
        <f t="shared" si="65"/>
        <v>0</v>
      </c>
      <c r="AL82" s="525">
        <f t="shared" si="65"/>
        <v>0</v>
      </c>
      <c r="AM82" s="22">
        <f t="shared" si="40"/>
        <v>15067.500955827376</v>
      </c>
      <c r="AN82" s="102">
        <f t="shared" si="41"/>
        <v>13890</v>
      </c>
      <c r="AO82" s="24">
        <f t="shared" si="41"/>
        <v>0</v>
      </c>
      <c r="AP82" s="455">
        <f t="shared" si="42"/>
        <v>52.033153616438746</v>
      </c>
      <c r="AQ82" s="301">
        <f t="shared" si="43"/>
        <v>13890</v>
      </c>
    </row>
    <row r="83" spans="2:43" ht="26.25" customHeight="1" thickBot="1" x14ac:dyDescent="0.25">
      <c r="B83" s="154" t="s">
        <v>52</v>
      </c>
      <c r="C83" s="295">
        <f t="shared" ref="C83:Q83" si="66">C40+C19+C61</f>
        <v>2900</v>
      </c>
      <c r="D83" s="295">
        <f t="shared" si="66"/>
        <v>31080</v>
      </c>
      <c r="E83" s="98">
        <f t="shared" si="66"/>
        <v>797.59070080884806</v>
      </c>
      <c r="F83" s="623">
        <f t="shared" si="66"/>
        <v>2557.6458473535795</v>
      </c>
      <c r="G83" s="98">
        <f t="shared" si="66"/>
        <v>880</v>
      </c>
      <c r="H83" s="98">
        <f t="shared" si="66"/>
        <v>3126.3282510368549</v>
      </c>
      <c r="I83" s="623">
        <f t="shared" si="66"/>
        <v>0</v>
      </c>
      <c r="J83" s="623">
        <f t="shared" si="66"/>
        <v>0</v>
      </c>
      <c r="K83" s="623">
        <f t="shared" si="66"/>
        <v>12781.079723428047</v>
      </c>
      <c r="L83" s="623">
        <f t="shared" si="66"/>
        <v>86.704751039904622</v>
      </c>
      <c r="M83" s="623">
        <f t="shared" si="66"/>
        <v>1231.6029217281116</v>
      </c>
      <c r="N83" s="623">
        <f t="shared" si="66"/>
        <v>90</v>
      </c>
      <c r="O83" s="623">
        <f t="shared" si="66"/>
        <v>0</v>
      </c>
      <c r="P83" s="98">
        <f t="shared" si="66"/>
        <v>2010</v>
      </c>
      <c r="Q83" s="98">
        <f t="shared" si="66"/>
        <v>0</v>
      </c>
      <c r="R83" s="98">
        <f t="shared" si="45"/>
        <v>853.30945889758891</v>
      </c>
      <c r="S83" s="296">
        <f t="shared" si="38"/>
        <v>1378.5243155069802</v>
      </c>
      <c r="T83" s="868">
        <f t="shared" si="46"/>
        <v>470.98170932742653</v>
      </c>
      <c r="U83" s="866">
        <f t="shared" ref="U83:AL83" si="67">U40+U19+U61</f>
        <v>761.73327670003516</v>
      </c>
      <c r="V83" s="860">
        <f t="shared" si="67"/>
        <v>0</v>
      </c>
      <c r="W83" s="666">
        <f t="shared" si="67"/>
        <v>4.6709708473444271</v>
      </c>
      <c r="X83" s="666">
        <f t="shared" si="67"/>
        <v>7.3735773744490372</v>
      </c>
      <c r="Y83" s="666">
        <f t="shared" si="67"/>
        <v>1.0337051462067357</v>
      </c>
      <c r="Z83" s="666">
        <f t="shared" si="67"/>
        <v>8.8164865371478687</v>
      </c>
      <c r="AA83" s="666">
        <f t="shared" si="67"/>
        <v>39.603973727971869</v>
      </c>
      <c r="AB83" s="666">
        <f t="shared" si="67"/>
        <v>4.8760378601546703</v>
      </c>
      <c r="AC83" s="666">
        <f t="shared" si="67"/>
        <v>2.3054926292815998</v>
      </c>
      <c r="AD83" s="666">
        <f t="shared" si="67"/>
        <v>372.47142241172497</v>
      </c>
      <c r="AE83" s="861">
        <f t="shared" si="67"/>
        <v>29.830042793145342</v>
      </c>
      <c r="AF83" s="855">
        <f t="shared" si="67"/>
        <v>66.342201173780921</v>
      </c>
      <c r="AG83" s="688">
        <f t="shared" si="67"/>
        <v>741.25730906338424</v>
      </c>
      <c r="AH83" s="688">
        <f t="shared" si="67"/>
        <v>44.226584100639961</v>
      </c>
      <c r="AI83" s="689">
        <f t="shared" si="67"/>
        <v>1.483364559783845</v>
      </c>
      <c r="AJ83" s="667">
        <f t="shared" si="67"/>
        <v>0</v>
      </c>
      <c r="AK83" s="851">
        <f t="shared" si="67"/>
        <v>0</v>
      </c>
      <c r="AL83" s="853">
        <f t="shared" si="67"/>
        <v>0</v>
      </c>
      <c r="AM83" s="461">
        <f>SUM(C83:S83)+T83+U83+AJ83+AK83+AL83</f>
        <v>61005.500955827367</v>
      </c>
      <c r="AN83" s="299">
        <f t="shared" si="41"/>
        <v>17120</v>
      </c>
      <c r="AO83" s="670">
        <f t="shared" si="41"/>
        <v>0</v>
      </c>
      <c r="AP83" s="671">
        <f t="shared" si="42"/>
        <v>78.086540514242913</v>
      </c>
      <c r="AQ83" s="692">
        <f t="shared" si="43"/>
        <v>17120</v>
      </c>
    </row>
    <row r="84" spans="2:43" ht="26.25" customHeight="1" thickBot="1" x14ac:dyDescent="0.25">
      <c r="B84" s="265" t="s">
        <v>53</v>
      </c>
      <c r="C84" s="82">
        <f t="shared" ref="C84:AL84" si="68">SUM(C72:C83)</f>
        <v>32500</v>
      </c>
      <c r="D84" s="82">
        <f t="shared" si="68"/>
        <v>31080</v>
      </c>
      <c r="E84" s="83">
        <f t="shared" si="68"/>
        <v>10381.088409706179</v>
      </c>
      <c r="F84" s="83">
        <f t="shared" si="68"/>
        <v>27481.750168242947</v>
      </c>
      <c r="G84" s="83">
        <f t="shared" si="68"/>
        <v>9170</v>
      </c>
      <c r="H84" s="83">
        <f t="shared" si="68"/>
        <v>38805.93901244225</v>
      </c>
      <c r="I84" s="83">
        <f t="shared" si="68"/>
        <v>0</v>
      </c>
      <c r="J84" s="83">
        <f>SUM(J72:J83)</f>
        <v>0</v>
      </c>
      <c r="K84" s="115">
        <f t="shared" si="68"/>
        <v>14065.956681136555</v>
      </c>
      <c r="L84" s="83">
        <f t="shared" si="68"/>
        <v>1040.4570124788554</v>
      </c>
      <c r="M84" s="83">
        <f t="shared" si="68"/>
        <v>10439.235060737337</v>
      </c>
      <c r="N84" s="83">
        <f t="shared" si="68"/>
        <v>1950</v>
      </c>
      <c r="O84" s="83">
        <f t="shared" si="68"/>
        <v>0</v>
      </c>
      <c r="P84" s="83">
        <f t="shared" si="68"/>
        <v>26320</v>
      </c>
      <c r="Q84" s="83">
        <f t="shared" si="68"/>
        <v>0</v>
      </c>
      <c r="R84" s="83">
        <f t="shared" si="68"/>
        <v>3538.7135067710678</v>
      </c>
      <c r="S84" s="84">
        <f t="shared" si="68"/>
        <v>16422.291786083762</v>
      </c>
      <c r="T84" s="769">
        <f t="shared" si="68"/>
        <v>1783.7805119291179</v>
      </c>
      <c r="U84" s="772">
        <f t="shared" si="68"/>
        <v>9140.7993204004215</v>
      </c>
      <c r="V84" s="530">
        <f t="shared" si="68"/>
        <v>0</v>
      </c>
      <c r="W84" s="85">
        <f t="shared" si="68"/>
        <v>56.051650168133129</v>
      </c>
      <c r="X84" s="85">
        <f t="shared" si="68"/>
        <v>180.48292849338847</v>
      </c>
      <c r="Y84" s="85">
        <f t="shared" si="68"/>
        <v>12.404461754480826</v>
      </c>
      <c r="Z84" s="85">
        <f t="shared" si="68"/>
        <v>105.79783844577442</v>
      </c>
      <c r="AA84" s="85">
        <f t="shared" si="68"/>
        <v>475.24768473566252</v>
      </c>
      <c r="AB84" s="85">
        <f t="shared" si="68"/>
        <v>58.512454321856033</v>
      </c>
      <c r="AC84" s="85">
        <f t="shared" si="68"/>
        <v>27.665911551379192</v>
      </c>
      <c r="AD84" s="85">
        <f t="shared" si="68"/>
        <v>509.65706894069984</v>
      </c>
      <c r="AE84" s="87">
        <f t="shared" si="68"/>
        <v>357.96051351774418</v>
      </c>
      <c r="AF84" s="183">
        <f t="shared" si="68"/>
        <v>796.10641408537128</v>
      </c>
      <c r="AG84" s="120">
        <f t="shared" si="68"/>
        <v>2194.0877087606118</v>
      </c>
      <c r="AH84" s="419">
        <f t="shared" si="68"/>
        <v>530.71900920767951</v>
      </c>
      <c r="AI84" s="183">
        <f t="shared" si="68"/>
        <v>17.800374717406136</v>
      </c>
      <c r="AJ84" s="530">
        <f t="shared" si="68"/>
        <v>0</v>
      </c>
      <c r="AK84" s="196">
        <f t="shared" si="68"/>
        <v>0</v>
      </c>
      <c r="AL84" s="598">
        <f t="shared" si="68"/>
        <v>0</v>
      </c>
      <c r="AM84" s="298">
        <f>SUM(C84:S84)+T84+U84+AJ84+AK84+AL84</f>
        <v>234120.01146992852</v>
      </c>
      <c r="AN84" s="324">
        <f>SUM(AN72:AN83)</f>
        <v>193835</v>
      </c>
      <c r="AO84" s="266">
        <f>SUM(AO72:AO83)</f>
        <v>0</v>
      </c>
      <c r="AP84" s="454">
        <f t="shared" si="42"/>
        <v>54.70668766461673</v>
      </c>
      <c r="AQ84" s="200">
        <f t="shared" si="43"/>
        <v>193835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8" spans="2:10" ht="16.5" x14ac:dyDescent="0.25">
      <c r="B108" s="1074"/>
      <c r="C108" s="1074"/>
      <c r="D108" s="1074"/>
      <c r="E108" s="1074"/>
      <c r="F108" s="1074"/>
      <c r="G108" s="1074"/>
      <c r="H108" s="1074"/>
      <c r="I108" s="1074"/>
      <c r="J108" s="1074"/>
    </row>
    <row r="109" spans="2:10" ht="16.5" x14ac:dyDescent="0.25">
      <c r="B109" s="1073"/>
      <c r="C109" s="1073"/>
      <c r="D109" s="1073"/>
      <c r="E109" s="1073"/>
      <c r="F109" s="1073"/>
      <c r="G109" s="1073"/>
      <c r="H109" s="1073"/>
      <c r="I109" s="1073"/>
      <c r="J109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09:J109"/>
    <mergeCell ref="B67:AQ67"/>
    <mergeCell ref="B68:AQ68"/>
    <mergeCell ref="B108:J108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285121" r:id="rId4">
          <objectPr defaultSize="0" r:id="rId5">
            <anchor moveWithCells="1" sizeWithCells="1">
              <from>
                <xdr:col>1</xdr:col>
                <xdr:colOff>676275</xdr:colOff>
                <xdr:row>0</xdr:row>
                <xdr:rowOff>180975</xdr:rowOff>
              </from>
              <to>
                <xdr:col>2</xdr:col>
                <xdr:colOff>723900</xdr:colOff>
                <xdr:row>3</xdr:row>
                <xdr:rowOff>142875</xdr:rowOff>
              </to>
            </anchor>
          </objectPr>
        </oleObject>
      </mc:Choice>
      <mc:Fallback>
        <oleObject progId="Word.Document.8" shapeId="1285121" r:id="rId4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AQ110"/>
  <sheetViews>
    <sheetView topLeftCell="A10" zoomScale="71" zoomScaleNormal="71" workbookViewId="0">
      <selection activeCell="AT45" sqref="AT4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4.5703125" style="1" bestFit="1" customWidth="1"/>
    <col min="4" max="4" width="20.28515625" style="1" bestFit="1" customWidth="1"/>
    <col min="5" max="5" width="14" style="1" bestFit="1" customWidth="1"/>
    <col min="6" max="7" width="13.7109375" style="1" customWidth="1"/>
    <col min="8" max="8" width="12.7109375" style="1" customWidth="1"/>
    <col min="9" max="9" width="12.85546875" style="1" customWidth="1"/>
    <col min="10" max="10" width="13.28515625" style="1" customWidth="1"/>
    <col min="11" max="12" width="12.7109375" style="1" customWidth="1"/>
    <col min="13" max="13" width="13.7109375" style="1" bestFit="1" customWidth="1"/>
    <col min="14" max="14" width="12.85546875" style="1" customWidth="1"/>
    <col min="15" max="16" width="12.7109375" style="1" customWidth="1"/>
    <col min="17" max="17" width="18.42578125" style="1" bestFit="1" customWidth="1"/>
    <col min="18" max="20" width="12.7109375" style="1" customWidth="1"/>
    <col min="21" max="21" width="15.42578125" style="1" bestFit="1" customWidth="1"/>
    <col min="22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276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>
        <v>38160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157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4810</v>
      </c>
      <c r="D8" s="98"/>
      <c r="E8" s="98">
        <v>370</v>
      </c>
      <c r="F8" s="98">
        <v>3180</v>
      </c>
      <c r="G8" s="98">
        <v>1380</v>
      </c>
      <c r="H8" s="98">
        <v>4660</v>
      </c>
      <c r="I8" s="326"/>
      <c r="J8" s="609">
        <v>0</v>
      </c>
      <c r="K8" s="326"/>
      <c r="L8" s="326"/>
      <c r="M8" s="98">
        <v>0</v>
      </c>
      <c r="N8" s="98">
        <v>510</v>
      </c>
      <c r="O8" s="326"/>
      <c r="P8" s="98">
        <v>2880</v>
      </c>
      <c r="Q8" s="98"/>
      <c r="R8" s="98">
        <f>SUM(AF8:AI8)</f>
        <v>110</v>
      </c>
      <c r="S8" s="296">
        <v>100</v>
      </c>
      <c r="T8" s="776">
        <f>SUM(V8:AE8)</f>
        <v>0</v>
      </c>
      <c r="U8" s="785">
        <v>0</v>
      </c>
      <c r="V8" s="467"/>
      <c r="W8" s="478"/>
      <c r="X8" s="478"/>
      <c r="Y8" s="478"/>
      <c r="Z8" s="478"/>
      <c r="AA8" s="478"/>
      <c r="AB8" s="478"/>
      <c r="AC8" s="478"/>
      <c r="AD8" s="478"/>
      <c r="AE8" s="541"/>
      <c r="AF8" s="757"/>
      <c r="AG8" s="98">
        <v>110</v>
      </c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18000</v>
      </c>
      <c r="AN8" s="299">
        <v>7890</v>
      </c>
      <c r="AO8" s="281">
        <v>0</v>
      </c>
      <c r="AP8" s="14">
        <f t="shared" ref="AP8:AP20" si="1">(AM8*100)/(AM8+AQ8)</f>
        <v>69.524913093858629</v>
      </c>
      <c r="AQ8" s="550">
        <f t="shared" ref="AQ8:AQ20" si="2">AN8+AO8</f>
        <v>7890</v>
      </c>
    </row>
    <row r="9" spans="2:43" ht="26.25" customHeight="1" x14ac:dyDescent="0.2">
      <c r="B9" s="151" t="s">
        <v>42</v>
      </c>
      <c r="C9" s="18">
        <v>4850</v>
      </c>
      <c r="D9" s="98"/>
      <c r="E9" s="18">
        <v>540</v>
      </c>
      <c r="F9" s="18">
        <v>2800</v>
      </c>
      <c r="G9" s="18">
        <v>940</v>
      </c>
      <c r="H9" s="18">
        <v>3840</v>
      </c>
      <c r="I9" s="277"/>
      <c r="J9" s="609">
        <v>0</v>
      </c>
      <c r="K9" s="277"/>
      <c r="L9" s="277"/>
      <c r="M9" s="98">
        <v>50</v>
      </c>
      <c r="N9" s="18">
        <v>380</v>
      </c>
      <c r="O9" s="277"/>
      <c r="P9" s="18">
        <v>3820</v>
      </c>
      <c r="Q9" s="18"/>
      <c r="R9" s="18">
        <f t="shared" ref="R9:R19" si="3">SUM(AF9:AI9)</f>
        <v>130</v>
      </c>
      <c r="S9" s="20">
        <v>420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>
        <v>130</v>
      </c>
      <c r="AH9" s="498"/>
      <c r="AI9" s="522"/>
      <c r="AJ9" s="77"/>
      <c r="AK9" s="78"/>
      <c r="AL9" s="188"/>
      <c r="AM9" s="22">
        <f t="shared" si="0"/>
        <v>17770</v>
      </c>
      <c r="AN9" s="101">
        <v>6510</v>
      </c>
      <c r="AO9" s="24">
        <v>0</v>
      </c>
      <c r="AP9" s="25">
        <f t="shared" si="1"/>
        <v>73.187808896210868</v>
      </c>
      <c r="AQ9" s="301">
        <f t="shared" si="2"/>
        <v>6510</v>
      </c>
    </row>
    <row r="10" spans="2:43" ht="26.25" customHeight="1" x14ac:dyDescent="0.2">
      <c r="B10" s="152" t="s">
        <v>43</v>
      </c>
      <c r="C10" s="18">
        <v>6650</v>
      </c>
      <c r="D10" s="98"/>
      <c r="E10" s="18">
        <v>690</v>
      </c>
      <c r="F10" s="18">
        <v>2630</v>
      </c>
      <c r="G10" s="18">
        <v>900</v>
      </c>
      <c r="H10" s="18">
        <v>5040</v>
      </c>
      <c r="I10" s="19"/>
      <c r="J10" s="609">
        <v>0</v>
      </c>
      <c r="K10" s="277"/>
      <c r="L10" s="277"/>
      <c r="M10" s="98">
        <v>140</v>
      </c>
      <c r="N10" s="18">
        <v>510</v>
      </c>
      <c r="O10" s="277"/>
      <c r="P10" s="18">
        <v>5560</v>
      </c>
      <c r="Q10" s="18"/>
      <c r="R10" s="18">
        <f t="shared" si="3"/>
        <v>0</v>
      </c>
      <c r="S10" s="20">
        <v>5755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0</v>
      </c>
      <c r="AH10" s="498"/>
      <c r="AI10" s="522"/>
      <c r="AJ10" s="181"/>
      <c r="AK10" s="110"/>
      <c r="AL10" s="189"/>
      <c r="AM10" s="22">
        <f t="shared" si="0"/>
        <v>27875</v>
      </c>
      <c r="AN10" s="101">
        <v>6910</v>
      </c>
      <c r="AO10" s="24">
        <v>0</v>
      </c>
      <c r="AP10" s="25">
        <f t="shared" si="1"/>
        <v>80.135115710794878</v>
      </c>
      <c r="AQ10" s="301">
        <f t="shared" si="2"/>
        <v>6910</v>
      </c>
    </row>
    <row r="11" spans="2:43" ht="26.25" customHeight="1" x14ac:dyDescent="0.2">
      <c r="B11" s="152" t="s">
        <v>44</v>
      </c>
      <c r="C11" s="18">
        <v>4180</v>
      </c>
      <c r="D11" s="98"/>
      <c r="E11" s="18">
        <v>0</v>
      </c>
      <c r="F11" s="18">
        <v>2760</v>
      </c>
      <c r="G11" s="18">
        <v>700</v>
      </c>
      <c r="H11" s="18">
        <v>3000</v>
      </c>
      <c r="I11" s="19"/>
      <c r="J11" s="609">
        <v>0</v>
      </c>
      <c r="K11" s="277">
        <v>350</v>
      </c>
      <c r="L11" s="277"/>
      <c r="M11" s="98">
        <v>430</v>
      </c>
      <c r="N11" s="18">
        <v>400</v>
      </c>
      <c r="O11" s="277"/>
      <c r="P11" s="18">
        <v>3960</v>
      </c>
      <c r="Q11" s="18"/>
      <c r="R11" s="18">
        <f t="shared" si="3"/>
        <v>70</v>
      </c>
      <c r="S11" s="462">
        <v>510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70</v>
      </c>
      <c r="AH11" s="498"/>
      <c r="AI11" s="522"/>
      <c r="AJ11" s="181"/>
      <c r="AK11" s="110"/>
      <c r="AL11" s="189"/>
      <c r="AM11" s="22">
        <f t="shared" si="0"/>
        <v>16360</v>
      </c>
      <c r="AN11" s="102">
        <v>10700</v>
      </c>
      <c r="AO11" s="24">
        <v>0</v>
      </c>
      <c r="AP11" s="25">
        <f t="shared" si="1"/>
        <v>60.458240946045827</v>
      </c>
      <c r="AQ11" s="301">
        <f t="shared" si="2"/>
        <v>10700</v>
      </c>
    </row>
    <row r="12" spans="2:43" ht="26.25" customHeight="1" x14ac:dyDescent="0.2">
      <c r="B12" s="153" t="s">
        <v>45</v>
      </c>
      <c r="C12" s="334">
        <v>5390</v>
      </c>
      <c r="D12" s="18"/>
      <c r="E12" s="334">
        <v>2110</v>
      </c>
      <c r="F12" s="334">
        <v>2920</v>
      </c>
      <c r="G12" s="18">
        <v>1370</v>
      </c>
      <c r="H12" s="18">
        <v>5420</v>
      </c>
      <c r="I12" s="277"/>
      <c r="J12" s="609">
        <v>0</v>
      </c>
      <c r="K12" s="612">
        <v>120</v>
      </c>
      <c r="L12" s="612"/>
      <c r="M12" s="98">
        <v>60</v>
      </c>
      <c r="N12" s="334">
        <v>570</v>
      </c>
      <c r="O12" s="612"/>
      <c r="P12" s="18">
        <v>4600</v>
      </c>
      <c r="Q12" s="18"/>
      <c r="R12" s="18">
        <f t="shared" si="3"/>
        <v>200</v>
      </c>
      <c r="S12" s="20">
        <v>40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200</v>
      </c>
      <c r="AH12" s="498"/>
      <c r="AI12" s="522"/>
      <c r="AJ12" s="77"/>
      <c r="AK12" s="78"/>
      <c r="AL12" s="188"/>
      <c r="AM12" s="22">
        <f t="shared" si="0"/>
        <v>22800</v>
      </c>
      <c r="AN12" s="102">
        <v>8190</v>
      </c>
      <c r="AO12" s="24">
        <v>0</v>
      </c>
      <c r="AP12" s="25">
        <f t="shared" si="1"/>
        <v>73.572120038722161</v>
      </c>
      <c r="AQ12" s="301">
        <f t="shared" si="2"/>
        <v>8190</v>
      </c>
    </row>
    <row r="13" spans="2:43" ht="26.25" customHeight="1" x14ac:dyDescent="0.2">
      <c r="B13" s="151" t="s">
        <v>46</v>
      </c>
      <c r="C13" s="18">
        <v>5600</v>
      </c>
      <c r="D13" s="18"/>
      <c r="E13" s="18">
        <v>890</v>
      </c>
      <c r="F13" s="18">
        <v>4250</v>
      </c>
      <c r="G13" s="18">
        <v>580</v>
      </c>
      <c r="H13" s="18">
        <v>3170</v>
      </c>
      <c r="I13" s="277"/>
      <c r="J13" s="610">
        <v>0</v>
      </c>
      <c r="K13" s="277">
        <v>0</v>
      </c>
      <c r="L13" s="277"/>
      <c r="M13" s="18">
        <v>0</v>
      </c>
      <c r="N13" s="18">
        <v>580</v>
      </c>
      <c r="O13" s="277"/>
      <c r="P13" s="18">
        <v>2710</v>
      </c>
      <c r="Q13" s="18"/>
      <c r="R13" s="18">
        <f t="shared" si="3"/>
        <v>0</v>
      </c>
      <c r="S13" s="462">
        <v>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0</v>
      </c>
      <c r="AH13" s="498"/>
      <c r="AI13" s="522"/>
      <c r="AJ13" s="77"/>
      <c r="AK13" s="78"/>
      <c r="AL13" s="188"/>
      <c r="AM13" s="22">
        <f t="shared" si="0"/>
        <v>17780</v>
      </c>
      <c r="AN13" s="103">
        <v>8110</v>
      </c>
      <c r="AO13" s="31">
        <v>0</v>
      </c>
      <c r="AP13" s="32">
        <f t="shared" si="1"/>
        <v>68.675164156044801</v>
      </c>
      <c r="AQ13" s="620">
        <f t="shared" si="2"/>
        <v>8110</v>
      </c>
    </row>
    <row r="14" spans="2:43" ht="26.25" customHeight="1" x14ac:dyDescent="0.2">
      <c r="B14" s="152" t="s">
        <v>47</v>
      </c>
      <c r="C14" s="18">
        <v>5800</v>
      </c>
      <c r="D14" s="18"/>
      <c r="E14" s="18">
        <v>1500</v>
      </c>
      <c r="F14" s="18">
        <v>3560</v>
      </c>
      <c r="G14" s="18">
        <v>480</v>
      </c>
      <c r="H14" s="18">
        <v>5650</v>
      </c>
      <c r="I14" s="277"/>
      <c r="J14" s="610">
        <v>0</v>
      </c>
      <c r="K14" s="277">
        <v>50</v>
      </c>
      <c r="L14" s="277"/>
      <c r="M14" s="18">
        <v>500</v>
      </c>
      <c r="N14" s="18">
        <v>540</v>
      </c>
      <c r="O14" s="277"/>
      <c r="P14" s="18">
        <v>3620</v>
      </c>
      <c r="Q14" s="18"/>
      <c r="R14" s="18">
        <f t="shared" si="3"/>
        <v>0</v>
      </c>
      <c r="S14" s="20">
        <v>330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0</v>
      </c>
      <c r="AH14" s="498"/>
      <c r="AI14" s="522"/>
      <c r="AJ14" s="77"/>
      <c r="AK14" s="78"/>
      <c r="AL14" s="188"/>
      <c r="AM14" s="22">
        <f t="shared" si="0"/>
        <v>22030</v>
      </c>
      <c r="AN14" s="23">
        <v>8020</v>
      </c>
      <c r="AO14" s="24">
        <v>0</v>
      </c>
      <c r="AP14" s="25">
        <f t="shared" si="1"/>
        <v>73.311148086522465</v>
      </c>
      <c r="AQ14" s="301">
        <f t="shared" si="2"/>
        <v>8020</v>
      </c>
    </row>
    <row r="15" spans="2:43" ht="26.25" customHeight="1" x14ac:dyDescent="0.2">
      <c r="B15" s="151" t="s">
        <v>48</v>
      </c>
      <c r="C15" s="18">
        <v>6710</v>
      </c>
      <c r="D15" s="18"/>
      <c r="E15" s="18">
        <v>1100</v>
      </c>
      <c r="F15" s="18">
        <v>2920</v>
      </c>
      <c r="G15" s="18">
        <v>670</v>
      </c>
      <c r="H15" s="18">
        <v>1990</v>
      </c>
      <c r="I15" s="277"/>
      <c r="J15" s="610">
        <v>0</v>
      </c>
      <c r="K15" s="277">
        <v>20</v>
      </c>
      <c r="L15" s="608"/>
      <c r="M15" s="18">
        <v>290</v>
      </c>
      <c r="N15" s="18">
        <v>540</v>
      </c>
      <c r="O15" s="608"/>
      <c r="P15" s="18">
        <v>6760</v>
      </c>
      <c r="Q15" s="18"/>
      <c r="R15" s="18">
        <f t="shared" si="3"/>
        <v>70</v>
      </c>
      <c r="S15" s="20">
        <v>420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70</v>
      </c>
      <c r="AH15" s="498"/>
      <c r="AI15" s="522"/>
      <c r="AJ15" s="77"/>
      <c r="AK15" s="78"/>
      <c r="AL15" s="188"/>
      <c r="AM15" s="22">
        <f t="shared" si="0"/>
        <v>21490</v>
      </c>
      <c r="AN15" s="23">
        <v>11270</v>
      </c>
      <c r="AO15" s="24">
        <v>0</v>
      </c>
      <c r="AP15" s="25">
        <f t="shared" si="1"/>
        <v>65.598290598290603</v>
      </c>
      <c r="AQ15" s="301">
        <f t="shared" si="2"/>
        <v>11270</v>
      </c>
    </row>
    <row r="16" spans="2:43" ht="26.25" customHeight="1" x14ac:dyDescent="0.2">
      <c r="B16" s="152" t="s">
        <v>49</v>
      </c>
      <c r="C16" s="18">
        <v>4650</v>
      </c>
      <c r="D16" s="18"/>
      <c r="E16" s="18">
        <v>940</v>
      </c>
      <c r="F16" s="18">
        <v>3630</v>
      </c>
      <c r="G16" s="18">
        <v>620</v>
      </c>
      <c r="H16" s="18">
        <v>3330</v>
      </c>
      <c r="I16" s="277"/>
      <c r="J16" s="610">
        <v>0</v>
      </c>
      <c r="K16" s="277">
        <v>100</v>
      </c>
      <c r="L16" s="608"/>
      <c r="M16" s="18">
        <v>80</v>
      </c>
      <c r="N16" s="18">
        <v>770</v>
      </c>
      <c r="O16" s="608"/>
      <c r="P16" s="18">
        <v>3330</v>
      </c>
      <c r="Q16" s="18"/>
      <c r="R16" s="18">
        <f t="shared" si="3"/>
        <v>160</v>
      </c>
      <c r="S16" s="20">
        <v>220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160</v>
      </c>
      <c r="AH16" s="498"/>
      <c r="AI16" s="522"/>
      <c r="AJ16" s="77"/>
      <c r="AK16" s="78"/>
      <c r="AL16" s="188"/>
      <c r="AM16" s="22">
        <f t="shared" si="0"/>
        <v>17830</v>
      </c>
      <c r="AN16" s="23">
        <v>5690</v>
      </c>
      <c r="AO16" s="24">
        <v>0</v>
      </c>
      <c r="AP16" s="25">
        <f t="shared" si="1"/>
        <v>75.807823129251702</v>
      </c>
      <c r="AQ16" s="301">
        <f t="shared" si="2"/>
        <v>5690</v>
      </c>
    </row>
    <row r="17" spans="2:43" ht="26.25" customHeight="1" x14ac:dyDescent="0.2">
      <c r="B17" s="152" t="s">
        <v>50</v>
      </c>
      <c r="C17" s="18">
        <v>3840</v>
      </c>
      <c r="D17" s="18"/>
      <c r="E17" s="18">
        <v>0</v>
      </c>
      <c r="F17" s="18">
        <v>2730</v>
      </c>
      <c r="G17" s="18">
        <v>700</v>
      </c>
      <c r="H17" s="18">
        <v>6470</v>
      </c>
      <c r="I17" s="277"/>
      <c r="J17" s="610">
        <v>0</v>
      </c>
      <c r="K17" s="277">
        <v>50</v>
      </c>
      <c r="L17" s="608"/>
      <c r="M17" s="18">
        <v>170</v>
      </c>
      <c r="N17" s="18">
        <v>420</v>
      </c>
      <c r="O17" s="608"/>
      <c r="P17" s="18">
        <v>3860</v>
      </c>
      <c r="Q17" s="18"/>
      <c r="R17" s="18">
        <f t="shared" si="3"/>
        <v>60</v>
      </c>
      <c r="S17" s="20">
        <v>800</v>
      </c>
      <c r="T17" s="777">
        <f t="shared" si="4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>
        <v>60</v>
      </c>
      <c r="AH17" s="498"/>
      <c r="AI17" s="522"/>
      <c r="AJ17" s="77"/>
      <c r="AK17" s="78"/>
      <c r="AL17" s="188"/>
      <c r="AM17" s="22">
        <f t="shared" si="0"/>
        <v>19100</v>
      </c>
      <c r="AN17" s="23">
        <v>11520</v>
      </c>
      <c r="AO17" s="24">
        <v>0</v>
      </c>
      <c r="AP17" s="25">
        <f t="shared" si="1"/>
        <v>62.377531025473544</v>
      </c>
      <c r="AQ17" s="301">
        <f t="shared" si="2"/>
        <v>11520</v>
      </c>
    </row>
    <row r="18" spans="2:43" ht="26.25" customHeight="1" x14ac:dyDescent="0.2">
      <c r="B18" s="151" t="s">
        <v>51</v>
      </c>
      <c r="C18" s="18">
        <v>5280</v>
      </c>
      <c r="D18" s="18"/>
      <c r="E18" s="18">
        <v>640</v>
      </c>
      <c r="F18" s="18">
        <v>2220</v>
      </c>
      <c r="G18" s="18">
        <v>520</v>
      </c>
      <c r="H18" s="18">
        <v>3970</v>
      </c>
      <c r="I18" s="277"/>
      <c r="J18" s="610">
        <v>0</v>
      </c>
      <c r="K18" s="277"/>
      <c r="L18" s="608"/>
      <c r="M18" s="18">
        <v>50</v>
      </c>
      <c r="N18" s="18">
        <v>360</v>
      </c>
      <c r="O18" s="608"/>
      <c r="P18" s="18">
        <v>3060</v>
      </c>
      <c r="Q18" s="18"/>
      <c r="R18" s="18">
        <f t="shared" si="3"/>
        <v>210</v>
      </c>
      <c r="S18" s="20">
        <v>240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210</v>
      </c>
      <c r="AH18" s="498"/>
      <c r="AI18" s="522"/>
      <c r="AJ18" s="480"/>
      <c r="AK18" s="99"/>
      <c r="AL18" s="204"/>
      <c r="AM18" s="22">
        <f t="shared" si="0"/>
        <v>16550</v>
      </c>
      <c r="AN18" s="23">
        <v>7470</v>
      </c>
      <c r="AO18" s="24">
        <v>0</v>
      </c>
      <c r="AP18" s="25">
        <f t="shared" si="1"/>
        <v>68.900915903413818</v>
      </c>
      <c r="AQ18" s="301">
        <f t="shared" si="2"/>
        <v>7470</v>
      </c>
    </row>
    <row r="19" spans="2:43" ht="26.25" customHeight="1" thickBot="1" x14ac:dyDescent="0.25">
      <c r="B19" s="154" t="s">
        <v>52</v>
      </c>
      <c r="C19" s="79">
        <v>3220</v>
      </c>
      <c r="D19" s="79">
        <v>52680</v>
      </c>
      <c r="E19" s="79">
        <v>0</v>
      </c>
      <c r="F19" s="79">
        <v>4440</v>
      </c>
      <c r="G19" s="79">
        <v>520</v>
      </c>
      <c r="H19" s="79">
        <v>5060</v>
      </c>
      <c r="I19" s="327"/>
      <c r="J19" s="611">
        <v>0</v>
      </c>
      <c r="K19" s="327">
        <v>30</v>
      </c>
      <c r="L19" s="327"/>
      <c r="M19" s="79">
        <v>160</v>
      </c>
      <c r="N19" s="79">
        <v>270</v>
      </c>
      <c r="O19" s="327"/>
      <c r="P19" s="79">
        <v>3600</v>
      </c>
      <c r="Q19" s="79"/>
      <c r="R19" s="79">
        <f t="shared" si="3"/>
        <v>50</v>
      </c>
      <c r="S19" s="80">
        <v>230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50</v>
      </c>
      <c r="AH19" s="499"/>
      <c r="AI19" s="552"/>
      <c r="AJ19" s="481"/>
      <c r="AK19" s="192"/>
      <c r="AL19" s="187"/>
      <c r="AM19" s="460">
        <f t="shared" si="0"/>
        <v>70260</v>
      </c>
      <c r="AN19" s="193">
        <v>7490</v>
      </c>
      <c r="AO19" s="194">
        <v>0</v>
      </c>
      <c r="AP19" s="33">
        <f t="shared" si="1"/>
        <v>90.366559485530544</v>
      </c>
      <c r="AQ19" s="323">
        <f t="shared" si="2"/>
        <v>7490</v>
      </c>
    </row>
    <row r="20" spans="2:43" ht="26.25" customHeight="1" thickBot="1" x14ac:dyDescent="0.25">
      <c r="B20" s="265" t="s">
        <v>53</v>
      </c>
      <c r="C20" s="82">
        <f t="shared" ref="C20:AO20" si="5">SUM(C8:C19)</f>
        <v>60980</v>
      </c>
      <c r="D20" s="82">
        <f t="shared" si="5"/>
        <v>52680</v>
      </c>
      <c r="E20" s="83">
        <f t="shared" si="5"/>
        <v>8780</v>
      </c>
      <c r="F20" s="83">
        <f t="shared" si="5"/>
        <v>38040</v>
      </c>
      <c r="G20" s="83">
        <f t="shared" si="5"/>
        <v>9380</v>
      </c>
      <c r="H20" s="83">
        <f t="shared" si="5"/>
        <v>51600</v>
      </c>
      <c r="I20" s="195">
        <f t="shared" si="5"/>
        <v>0</v>
      </c>
      <c r="J20" s="83">
        <f t="shared" si="5"/>
        <v>0</v>
      </c>
      <c r="K20" s="328">
        <f t="shared" si="5"/>
        <v>720</v>
      </c>
      <c r="L20" s="328">
        <f t="shared" si="5"/>
        <v>0</v>
      </c>
      <c r="M20" s="83">
        <f t="shared" si="5"/>
        <v>1930</v>
      </c>
      <c r="N20" s="83">
        <f t="shared" si="5"/>
        <v>5850</v>
      </c>
      <c r="O20" s="328">
        <f t="shared" si="5"/>
        <v>0</v>
      </c>
      <c r="P20" s="83">
        <f t="shared" si="5"/>
        <v>47760</v>
      </c>
      <c r="Q20" s="83">
        <f t="shared" si="5"/>
        <v>0</v>
      </c>
      <c r="R20" s="83">
        <f t="shared" si="5"/>
        <v>1060</v>
      </c>
      <c r="S20" s="84">
        <f>SUM(S8:S19)</f>
        <v>9065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1060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287845</v>
      </c>
      <c r="AN20" s="198">
        <f t="shared" si="5"/>
        <v>99770</v>
      </c>
      <c r="AO20" s="199">
        <f t="shared" si="5"/>
        <v>0</v>
      </c>
      <c r="AP20" s="37">
        <f t="shared" si="1"/>
        <v>74.26054203268707</v>
      </c>
      <c r="AQ20" s="200">
        <f t="shared" si="2"/>
        <v>99770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VAUDA C.SE.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157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Foglio2!D38</f>
        <v>0</v>
      </c>
      <c r="D29" s="340"/>
      <c r="E29" s="215">
        <f>Foglio2!E38</f>
        <v>3059.692794120188</v>
      </c>
      <c r="F29" s="215">
        <f>Foglio2!F38</f>
        <v>711.85726515274553</v>
      </c>
      <c r="G29" s="329">
        <f>Foglio2!G38</f>
        <v>0</v>
      </c>
      <c r="H29" s="329">
        <f>Foglio2!H38</f>
        <v>299.5083484791092</v>
      </c>
      <c r="I29" s="329">
        <f>Foglio2!I38</f>
        <v>0</v>
      </c>
      <c r="J29" s="277">
        <f>Foglio2!J38</f>
        <v>0</v>
      </c>
      <c r="K29" s="215">
        <f>Foglio2!K38</f>
        <v>424.82143202673427</v>
      </c>
      <c r="L29" s="215">
        <f>Foglio2!L38</f>
        <v>391.51939608395054</v>
      </c>
      <c r="M29" s="215">
        <f>Foglio2!M38</f>
        <v>3529.3648874166483</v>
      </c>
      <c r="N29" s="215">
        <f>Foglio2!N38</f>
        <v>0</v>
      </c>
      <c r="O29" s="215">
        <f>Foglio2!O38</f>
        <v>0</v>
      </c>
      <c r="P29" s="329">
        <f>Foglio2!P38</f>
        <v>0</v>
      </c>
      <c r="Q29" s="329">
        <f>Foglio2!Q38</f>
        <v>0</v>
      </c>
      <c r="R29" s="215">
        <f t="shared" ref="R29:R34" si="6">SUM(AF29:AI29)</f>
        <v>958.69338339069873</v>
      </c>
      <c r="S29" s="619">
        <f>Foglio2!T38</f>
        <v>5863.5478414975842</v>
      </c>
      <c r="T29" s="842">
        <f t="shared" ref="T29:T34" si="7">SUM(V29:AE29)</f>
        <v>501.14314718740911</v>
      </c>
      <c r="U29" s="437">
        <f>Foglio2!V38</f>
        <v>1785</v>
      </c>
      <c r="V29" s="844">
        <f>Foglio2!W38</f>
        <v>0</v>
      </c>
      <c r="W29" s="489">
        <f>Foglio2!X38</f>
        <v>21.091989347116179</v>
      </c>
      <c r="X29" s="489">
        <f>Foglio2!Y38</f>
        <v>33.295736692605409</v>
      </c>
      <c r="Y29" s="489">
        <f>Foglio2!Z38</f>
        <v>4.6677443821442779</v>
      </c>
      <c r="Z29" s="489">
        <f>Foglio2!AA38</f>
        <v>39.811261127060504</v>
      </c>
      <c r="AA29" s="489">
        <f>Foglio2!AB38</f>
        <v>178.83361281279622</v>
      </c>
      <c r="AB29" s="489">
        <f>Foglio2!AC38</f>
        <v>22.017979123331035</v>
      </c>
      <c r="AC29" s="489">
        <f>Foglio2!AD38</f>
        <v>10.410560794723944</v>
      </c>
      <c r="AD29" s="489">
        <f>Foglio2!AE38</f>
        <v>56.315296594291283</v>
      </c>
      <c r="AE29" s="845">
        <f>Foglio2!AF38</f>
        <v>134.69896631334026</v>
      </c>
      <c r="AF29" s="434">
        <f>Foglio2!AG38</f>
        <v>299.5713409808925</v>
      </c>
      <c r="AG29" s="215">
        <f>Foglio2!AH38</f>
        <v>452.71661156644933</v>
      </c>
      <c r="AH29" s="215">
        <f>Foglio2!AI38</f>
        <v>199.7072281537302</v>
      </c>
      <c r="AI29" s="619">
        <f>Foglio2!AJ38</f>
        <v>6.6982026896267408</v>
      </c>
      <c r="AJ29" s="606"/>
      <c r="AK29" s="753"/>
      <c r="AL29" s="847"/>
      <c r="AM29" s="55">
        <f t="shared" ref="AM29:AM41" si="8">SUM(E29:S29)+U29+T29+AJ29+AK29+AL29</f>
        <v>17525.148495355068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3059.692794120188</v>
      </c>
      <c r="F30" s="434">
        <f t="shared" si="12"/>
        <v>711.85726515274553</v>
      </c>
      <c r="G30" s="340">
        <f t="shared" si="12"/>
        <v>0</v>
      </c>
      <c r="H30" s="340">
        <f t="shared" si="12"/>
        <v>299.5083484791092</v>
      </c>
      <c r="I30" s="340">
        <f t="shared" si="12"/>
        <v>0</v>
      </c>
      <c r="J30" s="19">
        <f t="shared" si="12"/>
        <v>0</v>
      </c>
      <c r="K30" s="434">
        <f t="shared" si="12"/>
        <v>424.82143202673427</v>
      </c>
      <c r="L30" s="434">
        <f t="shared" si="12"/>
        <v>391.51939608395054</v>
      </c>
      <c r="M30" s="434">
        <f t="shared" si="12"/>
        <v>3529.3648874166483</v>
      </c>
      <c r="N30" s="434">
        <f t="shared" si="12"/>
        <v>0</v>
      </c>
      <c r="O30" s="434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958.69338339069873</v>
      </c>
      <c r="S30" s="437">
        <f t="shared" ref="S30:S35" si="13">S29</f>
        <v>5863.5478414975842</v>
      </c>
      <c r="T30" s="842">
        <f t="shared" si="7"/>
        <v>501.14314718740911</v>
      </c>
      <c r="U30" s="437">
        <f t="shared" ref="U30:AI32" si="14">U29</f>
        <v>1785</v>
      </c>
      <c r="V30" s="844">
        <f t="shared" si="14"/>
        <v>0</v>
      </c>
      <c r="W30" s="433">
        <f t="shared" si="14"/>
        <v>21.091989347116179</v>
      </c>
      <c r="X30" s="433">
        <f t="shared" si="14"/>
        <v>33.295736692605409</v>
      </c>
      <c r="Y30" s="433">
        <f t="shared" si="14"/>
        <v>4.6677443821442779</v>
      </c>
      <c r="Z30" s="433">
        <f t="shared" si="14"/>
        <v>39.811261127060504</v>
      </c>
      <c r="AA30" s="433">
        <f t="shared" si="14"/>
        <v>178.83361281279622</v>
      </c>
      <c r="AB30" s="433">
        <f t="shared" si="14"/>
        <v>22.017979123331035</v>
      </c>
      <c r="AC30" s="433">
        <f t="shared" si="14"/>
        <v>10.410560794723944</v>
      </c>
      <c r="AD30" s="433">
        <f t="shared" si="14"/>
        <v>56.315296594291283</v>
      </c>
      <c r="AE30" s="846">
        <f t="shared" si="14"/>
        <v>134.69896631334026</v>
      </c>
      <c r="AF30" s="434">
        <f t="shared" si="14"/>
        <v>299.5713409808925</v>
      </c>
      <c r="AG30" s="434">
        <f t="shared" si="14"/>
        <v>452.71661156644933</v>
      </c>
      <c r="AH30" s="434">
        <f t="shared" si="14"/>
        <v>199.7072281537302</v>
      </c>
      <c r="AI30" s="437">
        <f t="shared" si="14"/>
        <v>6.6982026896267408</v>
      </c>
      <c r="AJ30" s="606"/>
      <c r="AK30" s="753"/>
      <c r="AL30" s="847"/>
      <c r="AM30" s="55">
        <f t="shared" si="8"/>
        <v>17525.148495355068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3059.692794120188</v>
      </c>
      <c r="F31" s="434">
        <f t="shared" si="12"/>
        <v>711.85726515274553</v>
      </c>
      <c r="G31" s="340">
        <f t="shared" si="12"/>
        <v>0</v>
      </c>
      <c r="H31" s="340">
        <f t="shared" si="12"/>
        <v>299.5083484791092</v>
      </c>
      <c r="I31" s="340">
        <f t="shared" si="12"/>
        <v>0</v>
      </c>
      <c r="J31" s="19">
        <f t="shared" si="12"/>
        <v>0</v>
      </c>
      <c r="K31" s="434">
        <f t="shared" si="12"/>
        <v>424.82143202673427</v>
      </c>
      <c r="L31" s="434">
        <f t="shared" si="12"/>
        <v>391.51939608395054</v>
      </c>
      <c r="M31" s="434">
        <f t="shared" si="12"/>
        <v>3529.3648874166483</v>
      </c>
      <c r="N31" s="434">
        <f t="shared" si="12"/>
        <v>0</v>
      </c>
      <c r="O31" s="434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958.69338339069873</v>
      </c>
      <c r="S31" s="437">
        <f t="shared" si="13"/>
        <v>5863.5478414975842</v>
      </c>
      <c r="T31" s="842">
        <f t="shared" si="7"/>
        <v>501.14314718740911</v>
      </c>
      <c r="U31" s="437">
        <f t="shared" si="14"/>
        <v>1785</v>
      </c>
      <c r="V31" s="844">
        <f t="shared" si="14"/>
        <v>0</v>
      </c>
      <c r="W31" s="433">
        <f t="shared" si="14"/>
        <v>21.091989347116179</v>
      </c>
      <c r="X31" s="433">
        <f t="shared" si="14"/>
        <v>33.295736692605409</v>
      </c>
      <c r="Y31" s="433">
        <f t="shared" si="14"/>
        <v>4.6677443821442779</v>
      </c>
      <c r="Z31" s="433">
        <f t="shared" si="14"/>
        <v>39.811261127060504</v>
      </c>
      <c r="AA31" s="433">
        <f t="shared" si="14"/>
        <v>178.83361281279622</v>
      </c>
      <c r="AB31" s="433">
        <f t="shared" si="14"/>
        <v>22.017979123331035</v>
      </c>
      <c r="AC31" s="433">
        <f t="shared" si="14"/>
        <v>10.410560794723944</v>
      </c>
      <c r="AD31" s="433">
        <f t="shared" si="14"/>
        <v>56.315296594291283</v>
      </c>
      <c r="AE31" s="846">
        <f t="shared" si="14"/>
        <v>134.69896631334026</v>
      </c>
      <c r="AF31" s="434">
        <f t="shared" si="14"/>
        <v>299.5713409808925</v>
      </c>
      <c r="AG31" s="434">
        <f t="shared" si="14"/>
        <v>452.71661156644933</v>
      </c>
      <c r="AH31" s="434">
        <f t="shared" si="14"/>
        <v>199.7072281537302</v>
      </c>
      <c r="AI31" s="437">
        <f t="shared" si="14"/>
        <v>6.6982026896267408</v>
      </c>
      <c r="AJ31" s="606"/>
      <c r="AK31" s="753"/>
      <c r="AL31" s="847"/>
      <c r="AM31" s="55">
        <f t="shared" si="8"/>
        <v>17525.148495355068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3059.692794120188</v>
      </c>
      <c r="F32" s="434">
        <f t="shared" si="12"/>
        <v>711.85726515274553</v>
      </c>
      <c r="G32" s="340">
        <f t="shared" si="12"/>
        <v>0</v>
      </c>
      <c r="H32" s="340">
        <f t="shared" si="12"/>
        <v>299.5083484791092</v>
      </c>
      <c r="I32" s="340">
        <f t="shared" si="12"/>
        <v>0</v>
      </c>
      <c r="J32" s="19">
        <f t="shared" si="12"/>
        <v>0</v>
      </c>
      <c r="K32" s="434">
        <f t="shared" si="12"/>
        <v>424.82143202673427</v>
      </c>
      <c r="L32" s="434">
        <f t="shared" si="12"/>
        <v>391.51939608395054</v>
      </c>
      <c r="M32" s="434">
        <f t="shared" si="12"/>
        <v>3529.3648874166483</v>
      </c>
      <c r="N32" s="434">
        <f t="shared" si="12"/>
        <v>0</v>
      </c>
      <c r="O32" s="434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958.69338339069873</v>
      </c>
      <c r="S32" s="437">
        <f t="shared" si="13"/>
        <v>5863.5478414975842</v>
      </c>
      <c r="T32" s="842">
        <f t="shared" si="7"/>
        <v>501.14314718740911</v>
      </c>
      <c r="U32" s="437">
        <f t="shared" si="14"/>
        <v>1785</v>
      </c>
      <c r="V32" s="844">
        <f t="shared" si="14"/>
        <v>0</v>
      </c>
      <c r="W32" s="433">
        <f t="shared" si="14"/>
        <v>21.091989347116179</v>
      </c>
      <c r="X32" s="433">
        <f t="shared" si="14"/>
        <v>33.295736692605409</v>
      </c>
      <c r="Y32" s="433">
        <f t="shared" si="14"/>
        <v>4.6677443821442779</v>
      </c>
      <c r="Z32" s="433">
        <f t="shared" si="14"/>
        <v>39.811261127060504</v>
      </c>
      <c r="AA32" s="433">
        <f t="shared" si="14"/>
        <v>178.83361281279622</v>
      </c>
      <c r="AB32" s="433">
        <f t="shared" si="14"/>
        <v>22.017979123331035</v>
      </c>
      <c r="AC32" s="433">
        <f t="shared" si="14"/>
        <v>10.410560794723944</v>
      </c>
      <c r="AD32" s="433">
        <f t="shared" si="14"/>
        <v>56.315296594291283</v>
      </c>
      <c r="AE32" s="846">
        <f t="shared" si="14"/>
        <v>134.69896631334026</v>
      </c>
      <c r="AF32" s="434">
        <f t="shared" si="14"/>
        <v>299.5713409808925</v>
      </c>
      <c r="AG32" s="434">
        <f t="shared" si="14"/>
        <v>452.71661156644933</v>
      </c>
      <c r="AH32" s="434">
        <f t="shared" si="14"/>
        <v>199.7072281537302</v>
      </c>
      <c r="AI32" s="437">
        <f t="shared" si="14"/>
        <v>6.6982026896267408</v>
      </c>
      <c r="AJ32" s="606"/>
      <c r="AK32" s="753"/>
      <c r="AL32" s="847"/>
      <c r="AM32" s="55">
        <f t="shared" si="8"/>
        <v>17525.148495355068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3059.692794120188</v>
      </c>
      <c r="F33" s="434">
        <f t="shared" si="15"/>
        <v>711.85726515274553</v>
      </c>
      <c r="G33" s="340">
        <f t="shared" si="15"/>
        <v>0</v>
      </c>
      <c r="H33" s="340">
        <f t="shared" si="15"/>
        <v>299.5083484791092</v>
      </c>
      <c r="I33" s="340">
        <f t="shared" si="15"/>
        <v>0</v>
      </c>
      <c r="J33" s="19">
        <f t="shared" si="15"/>
        <v>0</v>
      </c>
      <c r="K33" s="434">
        <f t="shared" si="15"/>
        <v>424.82143202673427</v>
      </c>
      <c r="L33" s="434">
        <f t="shared" si="15"/>
        <v>391.51939608395054</v>
      </c>
      <c r="M33" s="434">
        <f t="shared" si="15"/>
        <v>3529.3648874166483</v>
      </c>
      <c r="N33" s="434">
        <f t="shared" si="15"/>
        <v>0</v>
      </c>
      <c r="O33" s="434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958.69338339069873</v>
      </c>
      <c r="S33" s="437">
        <f t="shared" si="13"/>
        <v>5863.5478414975842</v>
      </c>
      <c r="T33" s="842">
        <f t="shared" si="7"/>
        <v>501.14314718740911</v>
      </c>
      <c r="U33" s="437">
        <f t="shared" ref="U33:AI33" si="16">U32</f>
        <v>1785</v>
      </c>
      <c r="V33" s="844">
        <f t="shared" si="16"/>
        <v>0</v>
      </c>
      <c r="W33" s="433">
        <f t="shared" si="16"/>
        <v>21.091989347116179</v>
      </c>
      <c r="X33" s="433">
        <f t="shared" si="16"/>
        <v>33.295736692605409</v>
      </c>
      <c r="Y33" s="433">
        <f t="shared" si="16"/>
        <v>4.6677443821442779</v>
      </c>
      <c r="Z33" s="433">
        <f t="shared" si="16"/>
        <v>39.811261127060504</v>
      </c>
      <c r="AA33" s="433">
        <f t="shared" si="16"/>
        <v>178.83361281279622</v>
      </c>
      <c r="AB33" s="433">
        <f t="shared" si="16"/>
        <v>22.017979123331035</v>
      </c>
      <c r="AC33" s="433">
        <f t="shared" si="16"/>
        <v>10.410560794723944</v>
      </c>
      <c r="AD33" s="433">
        <f t="shared" si="16"/>
        <v>56.315296594291283</v>
      </c>
      <c r="AE33" s="846">
        <f t="shared" si="16"/>
        <v>134.69896631334026</v>
      </c>
      <c r="AF33" s="434">
        <f t="shared" si="16"/>
        <v>299.5713409808925</v>
      </c>
      <c r="AG33" s="434">
        <f t="shared" si="16"/>
        <v>452.71661156644933</v>
      </c>
      <c r="AH33" s="434">
        <f t="shared" si="16"/>
        <v>199.7072281537302</v>
      </c>
      <c r="AI33" s="437">
        <f t="shared" si="16"/>
        <v>6.6982026896267408</v>
      </c>
      <c r="AJ33" s="606"/>
      <c r="AK33" s="753"/>
      <c r="AL33" s="847"/>
      <c r="AM33" s="55">
        <f t="shared" si="8"/>
        <v>17525.148495355068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3059.692794120188</v>
      </c>
      <c r="F34" s="434">
        <f t="shared" si="17"/>
        <v>711.85726515274553</v>
      </c>
      <c r="G34" s="340">
        <f t="shared" si="17"/>
        <v>0</v>
      </c>
      <c r="H34" s="340">
        <f t="shared" si="17"/>
        <v>299.5083484791092</v>
      </c>
      <c r="I34" s="340">
        <f t="shared" si="17"/>
        <v>0</v>
      </c>
      <c r="J34" s="19">
        <f t="shared" si="17"/>
        <v>0</v>
      </c>
      <c r="K34" s="434">
        <f t="shared" si="17"/>
        <v>424.82143202673427</v>
      </c>
      <c r="L34" s="434">
        <f t="shared" si="17"/>
        <v>391.51939608395054</v>
      </c>
      <c r="M34" s="434">
        <f t="shared" si="17"/>
        <v>3529.3648874166483</v>
      </c>
      <c r="N34" s="434">
        <f t="shared" si="17"/>
        <v>0</v>
      </c>
      <c r="O34" s="434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958.69338339069873</v>
      </c>
      <c r="S34" s="437">
        <f t="shared" si="13"/>
        <v>5863.5478414975842</v>
      </c>
      <c r="T34" s="842">
        <f t="shared" si="7"/>
        <v>501.14314718740911</v>
      </c>
      <c r="U34" s="437">
        <f t="shared" ref="U34:AI38" si="18">U33</f>
        <v>1785</v>
      </c>
      <c r="V34" s="844">
        <f t="shared" si="18"/>
        <v>0</v>
      </c>
      <c r="W34" s="433">
        <f t="shared" si="18"/>
        <v>21.091989347116179</v>
      </c>
      <c r="X34" s="433">
        <f t="shared" si="18"/>
        <v>33.295736692605409</v>
      </c>
      <c r="Y34" s="433">
        <f t="shared" si="18"/>
        <v>4.6677443821442779</v>
      </c>
      <c r="Z34" s="433">
        <f t="shared" si="18"/>
        <v>39.811261127060504</v>
      </c>
      <c r="AA34" s="433">
        <f t="shared" si="18"/>
        <v>178.83361281279622</v>
      </c>
      <c r="AB34" s="433">
        <f t="shared" si="18"/>
        <v>22.017979123331035</v>
      </c>
      <c r="AC34" s="433">
        <f t="shared" si="18"/>
        <v>10.410560794723944</v>
      </c>
      <c r="AD34" s="433">
        <f t="shared" si="18"/>
        <v>56.315296594291283</v>
      </c>
      <c r="AE34" s="846">
        <f t="shared" si="18"/>
        <v>134.69896631334026</v>
      </c>
      <c r="AF34" s="434">
        <f t="shared" si="18"/>
        <v>299.5713409808925</v>
      </c>
      <c r="AG34" s="434">
        <f t="shared" si="18"/>
        <v>452.71661156644933</v>
      </c>
      <c r="AH34" s="434">
        <f t="shared" si="18"/>
        <v>199.7072281537302</v>
      </c>
      <c r="AI34" s="437">
        <f t="shared" si="18"/>
        <v>6.6982026896267408</v>
      </c>
      <c r="AJ34" s="606"/>
      <c r="AK34" s="753"/>
      <c r="AL34" s="847"/>
      <c r="AM34" s="55">
        <f t="shared" si="8"/>
        <v>17525.148495355068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3059.692794120188</v>
      </c>
      <c r="F35" s="434">
        <f t="shared" si="17"/>
        <v>711.85726515274553</v>
      </c>
      <c r="G35" s="340">
        <f t="shared" si="17"/>
        <v>0</v>
      </c>
      <c r="H35" s="340">
        <f t="shared" si="17"/>
        <v>299.5083484791092</v>
      </c>
      <c r="I35" s="340">
        <f t="shared" si="17"/>
        <v>0</v>
      </c>
      <c r="J35" s="19">
        <f t="shared" si="17"/>
        <v>0</v>
      </c>
      <c r="K35" s="434">
        <f t="shared" si="17"/>
        <v>424.82143202673427</v>
      </c>
      <c r="L35" s="434">
        <f t="shared" si="17"/>
        <v>391.51939608395054</v>
      </c>
      <c r="M35" s="434">
        <f t="shared" si="17"/>
        <v>3529.3648874166483</v>
      </c>
      <c r="N35" s="434">
        <f t="shared" si="17"/>
        <v>0</v>
      </c>
      <c r="O35" s="434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958.69338339069873</v>
      </c>
      <c r="S35" s="437">
        <f t="shared" si="13"/>
        <v>5863.5478414975842</v>
      </c>
      <c r="T35" s="842">
        <f t="shared" ref="T35:T40" si="20">SUM(V35:AE35)</f>
        <v>501.14314718740911</v>
      </c>
      <c r="U35" s="437">
        <f t="shared" si="18"/>
        <v>1785</v>
      </c>
      <c r="V35" s="844">
        <f t="shared" si="18"/>
        <v>0</v>
      </c>
      <c r="W35" s="433">
        <f t="shared" si="18"/>
        <v>21.091989347116179</v>
      </c>
      <c r="X35" s="433">
        <f t="shared" si="18"/>
        <v>33.295736692605409</v>
      </c>
      <c r="Y35" s="433">
        <f t="shared" si="18"/>
        <v>4.6677443821442779</v>
      </c>
      <c r="Z35" s="433">
        <f t="shared" si="18"/>
        <v>39.811261127060504</v>
      </c>
      <c r="AA35" s="433">
        <f t="shared" si="18"/>
        <v>178.83361281279622</v>
      </c>
      <c r="AB35" s="433">
        <f t="shared" si="18"/>
        <v>22.017979123331035</v>
      </c>
      <c r="AC35" s="433">
        <f t="shared" si="18"/>
        <v>10.410560794723944</v>
      </c>
      <c r="AD35" s="433">
        <f t="shared" si="18"/>
        <v>56.315296594291283</v>
      </c>
      <c r="AE35" s="846">
        <f t="shared" si="18"/>
        <v>134.69896631334026</v>
      </c>
      <c r="AF35" s="434">
        <f t="shared" si="18"/>
        <v>299.5713409808925</v>
      </c>
      <c r="AG35" s="434">
        <f t="shared" si="18"/>
        <v>452.71661156644933</v>
      </c>
      <c r="AH35" s="434">
        <f t="shared" si="18"/>
        <v>199.7072281537302</v>
      </c>
      <c r="AI35" s="437">
        <f t="shared" si="18"/>
        <v>6.6982026896267408</v>
      </c>
      <c r="AJ35" s="606"/>
      <c r="AK35" s="753"/>
      <c r="AL35" s="847"/>
      <c r="AM35" s="55">
        <f t="shared" si="8"/>
        <v>17525.148495355068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3059.692794120188</v>
      </c>
      <c r="F36" s="434">
        <f t="shared" si="17"/>
        <v>711.85726515274553</v>
      </c>
      <c r="G36" s="340">
        <f t="shared" si="17"/>
        <v>0</v>
      </c>
      <c r="H36" s="340">
        <f t="shared" si="17"/>
        <v>299.5083484791092</v>
      </c>
      <c r="I36" s="340">
        <f t="shared" si="17"/>
        <v>0</v>
      </c>
      <c r="J36" s="19">
        <f t="shared" si="17"/>
        <v>0</v>
      </c>
      <c r="K36" s="434">
        <f t="shared" si="17"/>
        <v>424.82143202673427</v>
      </c>
      <c r="L36" s="434">
        <f t="shared" si="17"/>
        <v>391.51939608395054</v>
      </c>
      <c r="M36" s="434">
        <f t="shared" si="17"/>
        <v>3529.3648874166483</v>
      </c>
      <c r="N36" s="434">
        <f t="shared" si="17"/>
        <v>0</v>
      </c>
      <c r="O36" s="434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958.69338339069873</v>
      </c>
      <c r="S36" s="437">
        <f>S35</f>
        <v>5863.5478414975842</v>
      </c>
      <c r="T36" s="842">
        <f t="shared" si="20"/>
        <v>501.14314718740911</v>
      </c>
      <c r="U36" s="437">
        <f t="shared" si="18"/>
        <v>1785</v>
      </c>
      <c r="V36" s="844">
        <f t="shared" si="18"/>
        <v>0</v>
      </c>
      <c r="W36" s="433">
        <f t="shared" si="18"/>
        <v>21.091989347116179</v>
      </c>
      <c r="X36" s="433">
        <f t="shared" si="18"/>
        <v>33.295736692605409</v>
      </c>
      <c r="Y36" s="433">
        <f t="shared" si="18"/>
        <v>4.6677443821442779</v>
      </c>
      <c r="Z36" s="433">
        <f t="shared" si="18"/>
        <v>39.811261127060504</v>
      </c>
      <c r="AA36" s="433">
        <f t="shared" si="18"/>
        <v>178.83361281279622</v>
      </c>
      <c r="AB36" s="433">
        <f t="shared" si="18"/>
        <v>22.017979123331035</v>
      </c>
      <c r="AC36" s="433">
        <f t="shared" si="18"/>
        <v>10.410560794723944</v>
      </c>
      <c r="AD36" s="433">
        <f t="shared" si="18"/>
        <v>56.315296594291283</v>
      </c>
      <c r="AE36" s="846">
        <f t="shared" si="18"/>
        <v>134.69896631334026</v>
      </c>
      <c r="AF36" s="434">
        <f t="shared" si="18"/>
        <v>299.5713409808925</v>
      </c>
      <c r="AG36" s="434">
        <f t="shared" si="18"/>
        <v>452.71661156644933</v>
      </c>
      <c r="AH36" s="434">
        <f t="shared" si="18"/>
        <v>199.7072281537302</v>
      </c>
      <c r="AI36" s="437">
        <f t="shared" si="18"/>
        <v>6.6982026896267408</v>
      </c>
      <c r="AJ36" s="606"/>
      <c r="AK36" s="753"/>
      <c r="AL36" s="847"/>
      <c r="AM36" s="55">
        <f t="shared" si="8"/>
        <v>17525.148495355068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3059.692794120188</v>
      </c>
      <c r="F37" s="434">
        <f t="shared" si="17"/>
        <v>711.85726515274553</v>
      </c>
      <c r="G37" s="340">
        <f t="shared" si="17"/>
        <v>0</v>
      </c>
      <c r="H37" s="340">
        <f t="shared" si="17"/>
        <v>299.5083484791092</v>
      </c>
      <c r="I37" s="340">
        <f t="shared" si="17"/>
        <v>0</v>
      </c>
      <c r="J37" s="19">
        <f t="shared" si="17"/>
        <v>0</v>
      </c>
      <c r="K37" s="434">
        <f t="shared" si="17"/>
        <v>424.82143202673427</v>
      </c>
      <c r="L37" s="434">
        <f t="shared" si="17"/>
        <v>391.51939608395054</v>
      </c>
      <c r="M37" s="434">
        <f t="shared" si="17"/>
        <v>3529.3648874166483</v>
      </c>
      <c r="N37" s="434">
        <f t="shared" si="17"/>
        <v>0</v>
      </c>
      <c r="O37" s="434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958.69338339069873</v>
      </c>
      <c r="S37" s="437">
        <f>S36</f>
        <v>5863.5478414975842</v>
      </c>
      <c r="T37" s="842">
        <f t="shared" si="20"/>
        <v>501.14314718740911</v>
      </c>
      <c r="U37" s="437">
        <f t="shared" si="18"/>
        <v>1785</v>
      </c>
      <c r="V37" s="844">
        <f t="shared" si="18"/>
        <v>0</v>
      </c>
      <c r="W37" s="433">
        <f t="shared" si="18"/>
        <v>21.091989347116179</v>
      </c>
      <c r="X37" s="433">
        <f t="shared" si="18"/>
        <v>33.295736692605409</v>
      </c>
      <c r="Y37" s="433">
        <f t="shared" si="18"/>
        <v>4.6677443821442779</v>
      </c>
      <c r="Z37" s="433">
        <f t="shared" si="18"/>
        <v>39.811261127060504</v>
      </c>
      <c r="AA37" s="433">
        <f t="shared" si="18"/>
        <v>178.83361281279622</v>
      </c>
      <c r="AB37" s="433">
        <f t="shared" si="18"/>
        <v>22.017979123331035</v>
      </c>
      <c r="AC37" s="433">
        <f t="shared" si="18"/>
        <v>10.410560794723944</v>
      </c>
      <c r="AD37" s="433">
        <f t="shared" si="18"/>
        <v>56.315296594291283</v>
      </c>
      <c r="AE37" s="846">
        <f t="shared" si="18"/>
        <v>134.69896631334026</v>
      </c>
      <c r="AF37" s="434">
        <f t="shared" si="18"/>
        <v>299.5713409808925</v>
      </c>
      <c r="AG37" s="434">
        <f t="shared" si="18"/>
        <v>452.71661156644933</v>
      </c>
      <c r="AH37" s="434">
        <f t="shared" si="18"/>
        <v>199.7072281537302</v>
      </c>
      <c r="AI37" s="437">
        <f t="shared" si="18"/>
        <v>6.6982026896267408</v>
      </c>
      <c r="AJ37" s="606"/>
      <c r="AK37" s="753"/>
      <c r="AL37" s="847"/>
      <c r="AM37" s="55">
        <f t="shared" si="8"/>
        <v>17525.148495355068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3059.692794120188</v>
      </c>
      <c r="F38" s="434">
        <f t="shared" si="17"/>
        <v>711.85726515274553</v>
      </c>
      <c r="G38" s="340">
        <f t="shared" si="17"/>
        <v>0</v>
      </c>
      <c r="H38" s="340">
        <f t="shared" si="17"/>
        <v>299.5083484791092</v>
      </c>
      <c r="I38" s="340">
        <f t="shared" si="17"/>
        <v>0</v>
      </c>
      <c r="J38" s="19">
        <f t="shared" si="17"/>
        <v>0</v>
      </c>
      <c r="K38" s="434">
        <f t="shared" si="17"/>
        <v>424.82143202673427</v>
      </c>
      <c r="L38" s="434">
        <f t="shared" si="17"/>
        <v>391.51939608395054</v>
      </c>
      <c r="M38" s="434">
        <f t="shared" si="17"/>
        <v>3529.3648874166483</v>
      </c>
      <c r="N38" s="434">
        <f t="shared" si="17"/>
        <v>0</v>
      </c>
      <c r="O38" s="434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958.69338339069873</v>
      </c>
      <c r="S38" s="437">
        <f>S37</f>
        <v>5863.5478414975842</v>
      </c>
      <c r="T38" s="842">
        <f t="shared" si="20"/>
        <v>501.14314718740911</v>
      </c>
      <c r="U38" s="437">
        <f t="shared" si="18"/>
        <v>1785</v>
      </c>
      <c r="V38" s="844">
        <f t="shared" si="18"/>
        <v>0</v>
      </c>
      <c r="W38" s="433">
        <f t="shared" si="18"/>
        <v>21.091989347116179</v>
      </c>
      <c r="X38" s="433">
        <f t="shared" si="18"/>
        <v>33.295736692605409</v>
      </c>
      <c r="Y38" s="433">
        <f t="shared" si="18"/>
        <v>4.6677443821442779</v>
      </c>
      <c r="Z38" s="433">
        <f t="shared" si="18"/>
        <v>39.811261127060504</v>
      </c>
      <c r="AA38" s="433">
        <f t="shared" si="18"/>
        <v>178.83361281279622</v>
      </c>
      <c r="AB38" s="433">
        <f t="shared" si="18"/>
        <v>22.017979123331035</v>
      </c>
      <c r="AC38" s="433">
        <f t="shared" si="18"/>
        <v>10.410560794723944</v>
      </c>
      <c r="AD38" s="433">
        <f t="shared" si="18"/>
        <v>56.315296594291283</v>
      </c>
      <c r="AE38" s="846">
        <f t="shared" si="18"/>
        <v>134.69896631334026</v>
      </c>
      <c r="AF38" s="434">
        <f t="shared" si="18"/>
        <v>299.5713409808925</v>
      </c>
      <c r="AG38" s="434">
        <f t="shared" si="18"/>
        <v>452.71661156644933</v>
      </c>
      <c r="AH38" s="434">
        <f t="shared" si="18"/>
        <v>199.7072281537302</v>
      </c>
      <c r="AI38" s="437">
        <f t="shared" si="18"/>
        <v>6.6982026896267408</v>
      </c>
      <c r="AJ38" s="606"/>
      <c r="AK38" s="753"/>
      <c r="AL38" s="847"/>
      <c r="AM38" s="55">
        <f t="shared" si="8"/>
        <v>17525.148495355068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3059.692794120188</v>
      </c>
      <c r="F39" s="434">
        <f t="shared" si="21"/>
        <v>711.85726515274553</v>
      </c>
      <c r="G39" s="340">
        <f t="shared" si="21"/>
        <v>0</v>
      </c>
      <c r="H39" s="340">
        <f t="shared" si="21"/>
        <v>299.5083484791092</v>
      </c>
      <c r="I39" s="340">
        <f t="shared" si="21"/>
        <v>0</v>
      </c>
      <c r="J39" s="19">
        <f t="shared" si="21"/>
        <v>0</v>
      </c>
      <c r="K39" s="434">
        <f t="shared" si="21"/>
        <v>424.82143202673427</v>
      </c>
      <c r="L39" s="434">
        <f t="shared" si="21"/>
        <v>391.51939608395054</v>
      </c>
      <c r="M39" s="434">
        <f t="shared" si="21"/>
        <v>3529.3648874166483</v>
      </c>
      <c r="N39" s="434">
        <f t="shared" si="21"/>
        <v>0</v>
      </c>
      <c r="O39" s="434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958.69338339069873</v>
      </c>
      <c r="S39" s="437">
        <f>S38</f>
        <v>5863.5478414975842</v>
      </c>
      <c r="T39" s="842">
        <f t="shared" si="20"/>
        <v>501.14314718740911</v>
      </c>
      <c r="U39" s="437">
        <f t="shared" ref="U39:AI39" si="22">U38</f>
        <v>1785</v>
      </c>
      <c r="V39" s="844">
        <f t="shared" si="22"/>
        <v>0</v>
      </c>
      <c r="W39" s="433">
        <f t="shared" si="22"/>
        <v>21.091989347116179</v>
      </c>
      <c r="X39" s="433">
        <f t="shared" si="22"/>
        <v>33.295736692605409</v>
      </c>
      <c r="Y39" s="433">
        <f t="shared" si="22"/>
        <v>4.6677443821442779</v>
      </c>
      <c r="Z39" s="433">
        <f t="shared" si="22"/>
        <v>39.811261127060504</v>
      </c>
      <c r="AA39" s="433">
        <f t="shared" si="22"/>
        <v>178.83361281279622</v>
      </c>
      <c r="AB39" s="433">
        <f t="shared" si="22"/>
        <v>22.017979123331035</v>
      </c>
      <c r="AC39" s="433">
        <f t="shared" si="22"/>
        <v>10.410560794723944</v>
      </c>
      <c r="AD39" s="433">
        <f t="shared" si="22"/>
        <v>56.315296594291283</v>
      </c>
      <c r="AE39" s="846">
        <f t="shared" si="22"/>
        <v>134.69896631334026</v>
      </c>
      <c r="AF39" s="434">
        <f t="shared" si="22"/>
        <v>299.5713409808925</v>
      </c>
      <c r="AG39" s="434">
        <f t="shared" si="22"/>
        <v>452.71661156644933</v>
      </c>
      <c r="AH39" s="434">
        <f t="shared" si="22"/>
        <v>199.7072281537302</v>
      </c>
      <c r="AI39" s="437">
        <f t="shared" si="22"/>
        <v>6.6982026896267408</v>
      </c>
      <c r="AJ39" s="606"/>
      <c r="AK39" s="753"/>
      <c r="AL39" s="847"/>
      <c r="AM39" s="55">
        <f t="shared" si="8"/>
        <v>17525.148495355068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3059.692794120188</v>
      </c>
      <c r="F40" s="434">
        <f t="shared" si="23"/>
        <v>711.85726515274553</v>
      </c>
      <c r="G40" s="340">
        <f t="shared" si="23"/>
        <v>0</v>
      </c>
      <c r="H40" s="340">
        <f t="shared" si="23"/>
        <v>299.5083484791092</v>
      </c>
      <c r="I40" s="340">
        <f t="shared" si="23"/>
        <v>0</v>
      </c>
      <c r="J40" s="19">
        <f t="shared" si="23"/>
        <v>0</v>
      </c>
      <c r="K40" s="434">
        <f t="shared" si="23"/>
        <v>424.82143202673427</v>
      </c>
      <c r="L40" s="434">
        <f t="shared" si="23"/>
        <v>391.51939608395054</v>
      </c>
      <c r="M40" s="434">
        <f t="shared" si="23"/>
        <v>3529.3648874166483</v>
      </c>
      <c r="N40" s="434">
        <f t="shared" si="23"/>
        <v>0</v>
      </c>
      <c r="O40" s="434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958.69338339069873</v>
      </c>
      <c r="S40" s="437">
        <f>S39</f>
        <v>5863.5478414975842</v>
      </c>
      <c r="T40" s="842">
        <f t="shared" si="20"/>
        <v>501.14314718740911</v>
      </c>
      <c r="U40" s="437">
        <f t="shared" ref="U40:AI40" si="24">U39</f>
        <v>1785</v>
      </c>
      <c r="V40" s="844">
        <f t="shared" si="24"/>
        <v>0</v>
      </c>
      <c r="W40" s="433">
        <f t="shared" si="24"/>
        <v>21.091989347116179</v>
      </c>
      <c r="X40" s="433">
        <f t="shared" si="24"/>
        <v>33.295736692605409</v>
      </c>
      <c r="Y40" s="433">
        <f t="shared" si="24"/>
        <v>4.6677443821442779</v>
      </c>
      <c r="Z40" s="433">
        <f t="shared" si="24"/>
        <v>39.811261127060504</v>
      </c>
      <c r="AA40" s="433">
        <f t="shared" si="24"/>
        <v>178.83361281279622</v>
      </c>
      <c r="AB40" s="433">
        <f t="shared" si="24"/>
        <v>22.017979123331035</v>
      </c>
      <c r="AC40" s="433">
        <f t="shared" si="24"/>
        <v>10.410560794723944</v>
      </c>
      <c r="AD40" s="433">
        <f t="shared" si="24"/>
        <v>56.315296594291283</v>
      </c>
      <c r="AE40" s="846">
        <f t="shared" si="24"/>
        <v>134.69896631334026</v>
      </c>
      <c r="AF40" s="434">
        <f t="shared" si="24"/>
        <v>299.5713409808925</v>
      </c>
      <c r="AG40" s="434">
        <f t="shared" si="24"/>
        <v>452.71661156644933</v>
      </c>
      <c r="AH40" s="434">
        <f t="shared" si="24"/>
        <v>199.7072281537302</v>
      </c>
      <c r="AI40" s="437">
        <f t="shared" si="24"/>
        <v>6.6982026896267408</v>
      </c>
      <c r="AJ40" s="606"/>
      <c r="AK40" s="753"/>
      <c r="AL40" s="847"/>
      <c r="AM40" s="55">
        <f t="shared" si="8"/>
        <v>17525.148495355068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/>
      <c r="E41" s="115">
        <f t="shared" si="25"/>
        <v>36716.313529442246</v>
      </c>
      <c r="F41" s="115">
        <f t="shared" si="25"/>
        <v>8542.2871818329459</v>
      </c>
      <c r="G41" s="435">
        <f t="shared" si="25"/>
        <v>0</v>
      </c>
      <c r="H41" s="191">
        <f t="shared" si="25"/>
        <v>3594.1001817493111</v>
      </c>
      <c r="I41" s="191">
        <f t="shared" si="25"/>
        <v>0</v>
      </c>
      <c r="J41" s="195">
        <f t="shared" si="25"/>
        <v>0</v>
      </c>
      <c r="K41" s="115">
        <f t="shared" si="25"/>
        <v>5097.857184320811</v>
      </c>
      <c r="L41" s="115">
        <f t="shared" si="25"/>
        <v>4698.2327530074062</v>
      </c>
      <c r="M41" s="115">
        <f t="shared" si="25"/>
        <v>42352.378648999766</v>
      </c>
      <c r="N41" s="115">
        <f t="shared" si="25"/>
        <v>0</v>
      </c>
      <c r="O41" s="11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11504.320600688385</v>
      </c>
      <c r="S41" s="118">
        <f t="shared" si="25"/>
        <v>70362.574097970995</v>
      </c>
      <c r="T41" s="843">
        <f>SUM(T29:T40)</f>
        <v>6013.7177662489112</v>
      </c>
      <c r="U41" s="841">
        <f t="shared" si="25"/>
        <v>21420</v>
      </c>
      <c r="V41" s="706">
        <f t="shared" si="25"/>
        <v>0</v>
      </c>
      <c r="W41" s="119">
        <f t="shared" si="25"/>
        <v>253.10387216539411</v>
      </c>
      <c r="X41" s="119">
        <f t="shared" si="25"/>
        <v>399.548840311265</v>
      </c>
      <c r="Y41" s="119">
        <f t="shared" si="25"/>
        <v>56.012932585731335</v>
      </c>
      <c r="Z41" s="119">
        <f t="shared" si="25"/>
        <v>477.73513352472605</v>
      </c>
      <c r="AA41" s="119">
        <f t="shared" si="25"/>
        <v>2146.0033537535546</v>
      </c>
      <c r="AB41" s="119">
        <f t="shared" si="25"/>
        <v>264.21574947997243</v>
      </c>
      <c r="AC41" s="119">
        <f t="shared" si="25"/>
        <v>124.92672953668735</v>
      </c>
      <c r="AD41" s="119">
        <f t="shared" si="25"/>
        <v>675.78355913149539</v>
      </c>
      <c r="AE41" s="121">
        <f t="shared" si="25"/>
        <v>1616.3875957600828</v>
      </c>
      <c r="AF41" s="183">
        <f t="shared" si="25"/>
        <v>3594.8560917707091</v>
      </c>
      <c r="AG41" s="120">
        <f t="shared" si="25"/>
        <v>5432.5993387973931</v>
      </c>
      <c r="AH41" s="120">
        <f t="shared" si="25"/>
        <v>2396.486737844763</v>
      </c>
      <c r="AI41" s="183">
        <f t="shared" si="25"/>
        <v>80.378432275520893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210301.78194426076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VAUDA C.SE.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157</v>
      </c>
      <c r="C48" s="155" t="s">
        <v>4</v>
      </c>
      <c r="D48" s="615" t="s">
        <v>176</v>
      </c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576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01" t="s">
        <v>39</v>
      </c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6.25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55">
        <f>SUM(C50:U50)</f>
        <v>0</v>
      </c>
      <c r="AN50" s="222">
        <v>0</v>
      </c>
      <c r="AO50" s="223">
        <v>0</v>
      </c>
      <c r="AP50" s="58" t="e">
        <f t="shared" ref="AP50:AP56" si="26">(AM50*100)/(AM50+AQ50)</f>
        <v>#DIV/0!</v>
      </c>
      <c r="AQ50" s="59">
        <f t="shared" ref="AQ50:AQ57" si="27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8">SUM(AF51:AI51)</f>
        <v>0</v>
      </c>
      <c r="S51" s="220"/>
      <c r="T51" s="315">
        <f t="shared" ref="T51:T61" si="29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55">
        <f t="shared" ref="AM51:AM61" si="30">SUM(C51:U51)</f>
        <v>0</v>
      </c>
      <c r="AN51" s="56"/>
      <c r="AO51" s="57"/>
      <c r="AP51" s="58" t="e">
        <f t="shared" si="26"/>
        <v>#DIV/0!</v>
      </c>
      <c r="AQ51" s="59">
        <f t="shared" si="27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8"/>
        <v>0</v>
      </c>
      <c r="S52" s="220"/>
      <c r="T52" s="315">
        <f t="shared" si="29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55">
        <f t="shared" si="30"/>
        <v>0</v>
      </c>
      <c r="AN52" s="56"/>
      <c r="AO52" s="57"/>
      <c r="AP52" s="58" t="e">
        <f t="shared" si="26"/>
        <v>#DIV/0!</v>
      </c>
      <c r="AQ52" s="59">
        <f t="shared" si="27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8"/>
        <v>0</v>
      </c>
      <c r="S53" s="220"/>
      <c r="T53" s="315">
        <f t="shared" si="29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55">
        <f t="shared" si="30"/>
        <v>0</v>
      </c>
      <c r="AN53" s="56"/>
      <c r="AO53" s="57"/>
      <c r="AP53" s="58" t="e">
        <f t="shared" si="26"/>
        <v>#DIV/0!</v>
      </c>
      <c r="AQ53" s="59">
        <f t="shared" si="27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8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55">
        <f t="shared" si="30"/>
        <v>0</v>
      </c>
      <c r="AN54" s="56"/>
      <c r="AO54" s="57"/>
      <c r="AP54" s="58" t="e">
        <f t="shared" si="26"/>
        <v>#DIV/0!</v>
      </c>
      <c r="AQ54" s="59">
        <f t="shared" si="27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8"/>
        <v>0</v>
      </c>
      <c r="S55" s="220"/>
      <c r="T55" s="315">
        <f t="shared" si="29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55">
        <f t="shared" si="30"/>
        <v>0</v>
      </c>
      <c r="AN55" s="61"/>
      <c r="AO55" s="62"/>
      <c r="AP55" s="63" t="e">
        <f t="shared" si="26"/>
        <v>#DIV/0!</v>
      </c>
      <c r="AQ55" s="64">
        <f t="shared" si="27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8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55">
        <f t="shared" si="30"/>
        <v>0</v>
      </c>
      <c r="AN56" s="56"/>
      <c r="AO56" s="57"/>
      <c r="AP56" s="58" t="e">
        <f t="shared" si="26"/>
        <v>#DIV/0!</v>
      </c>
      <c r="AQ56" s="59">
        <f t="shared" si="27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8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55">
        <f t="shared" si="30"/>
        <v>0</v>
      </c>
      <c r="AN57" s="56"/>
      <c r="AO57" s="57"/>
      <c r="AP57" s="58" t="e">
        <f t="shared" ref="AP57:AP62" si="31">(AM57*100)/(AM57+AQ57)</f>
        <v>#DIV/0!</v>
      </c>
      <c r="AQ57" s="59">
        <f t="shared" si="27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8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55">
        <f t="shared" si="30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8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55">
        <f t="shared" si="30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8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55">
        <f t="shared" si="30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15255</v>
      </c>
      <c r="L61" s="307"/>
      <c r="M61" s="309"/>
      <c r="N61" s="307"/>
      <c r="O61" s="307"/>
      <c r="P61" s="330"/>
      <c r="Q61" s="330"/>
      <c r="R61" s="304">
        <f t="shared" si="28"/>
        <v>43</v>
      </c>
      <c r="S61" s="310"/>
      <c r="T61" s="315">
        <f t="shared" si="29"/>
        <v>0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0</v>
      </c>
      <c r="AE61" s="311">
        <v>0</v>
      </c>
      <c r="AF61" s="504"/>
      <c r="AG61" s="504">
        <v>43</v>
      </c>
      <c r="AH61" s="504"/>
      <c r="AI61" s="504"/>
      <c r="AJ61" s="312"/>
      <c r="AK61" s="313"/>
      <c r="AL61" s="314"/>
      <c r="AM61" s="55">
        <f t="shared" si="30"/>
        <v>15298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427"/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 t="shared" si="32"/>
        <v>0</v>
      </c>
      <c r="K62" s="115">
        <f t="shared" si="32"/>
        <v>15255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43</v>
      </c>
      <c r="S62" s="116">
        <f>SUM(S50:S61)</f>
        <v>0</v>
      </c>
      <c r="T62" s="117">
        <f>SUM(T50:T61)</f>
        <v>0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0</v>
      </c>
      <c r="AE62" s="184">
        <f t="shared" si="33"/>
        <v>0</v>
      </c>
      <c r="AF62" s="183">
        <f t="shared" si="33"/>
        <v>0</v>
      </c>
      <c r="AG62" s="183">
        <f t="shared" si="33"/>
        <v>43</v>
      </c>
      <c r="AH62" s="183">
        <f t="shared" si="33"/>
        <v>0</v>
      </c>
      <c r="AI62" s="183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55">
        <f>SUM(C62:U62)</f>
        <v>15298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/>
      <c r="E63" s="41">
        <v>0.83473379629629629</v>
      </c>
      <c r="F63" s="41" t="s">
        <v>55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57</v>
      </c>
      <c r="M63" s="41">
        <v>0.83446759259259251</v>
      </c>
      <c r="N63" s="41">
        <v>0.83415509259259257</v>
      </c>
      <c r="O63" s="41" t="s">
        <v>58</v>
      </c>
      <c r="P63" s="41" t="s">
        <v>214</v>
      </c>
      <c r="Q63" s="41">
        <v>0.6257638888888889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VAUDA C.SE.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157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920" t="s">
        <v>40</v>
      </c>
      <c r="AQ71" s="680" t="s">
        <v>39</v>
      </c>
    </row>
    <row r="72" spans="2:43" ht="24" customHeight="1" x14ac:dyDescent="0.2">
      <c r="B72" s="150" t="s">
        <v>41</v>
      </c>
      <c r="C72" s="261">
        <f t="shared" ref="C72:Q72" si="34">C29+C8+C50</f>
        <v>4810</v>
      </c>
      <c r="D72" s="261">
        <f t="shared" si="34"/>
        <v>0</v>
      </c>
      <c r="E72" s="79">
        <f t="shared" si="34"/>
        <v>3429.692794120188</v>
      </c>
      <c r="F72" s="524">
        <f t="shared" si="34"/>
        <v>3891.8572651527456</v>
      </c>
      <c r="G72" s="524">
        <f t="shared" si="34"/>
        <v>1380</v>
      </c>
      <c r="H72" s="524">
        <f t="shared" si="34"/>
        <v>4959.5083484791094</v>
      </c>
      <c r="I72" s="524">
        <f t="shared" si="34"/>
        <v>0</v>
      </c>
      <c r="J72" s="524">
        <f t="shared" si="34"/>
        <v>0</v>
      </c>
      <c r="K72" s="524">
        <f t="shared" si="34"/>
        <v>424.82143202673427</v>
      </c>
      <c r="L72" s="524">
        <f t="shared" si="34"/>
        <v>391.51939608395054</v>
      </c>
      <c r="M72" s="524">
        <f t="shared" si="34"/>
        <v>3529.3648874166483</v>
      </c>
      <c r="N72" s="524">
        <f t="shared" si="34"/>
        <v>510</v>
      </c>
      <c r="O72" s="524">
        <f t="shared" si="34"/>
        <v>0</v>
      </c>
      <c r="P72" s="524">
        <f t="shared" si="34"/>
        <v>2880</v>
      </c>
      <c r="Q72" s="524">
        <f t="shared" si="34"/>
        <v>0</v>
      </c>
      <c r="R72" s="524">
        <f>SUM(AF72:AI72)</f>
        <v>1068.6933833906987</v>
      </c>
      <c r="S72" s="665">
        <f t="shared" ref="S72:S82" si="35">S8+S29</f>
        <v>5963.5478414975842</v>
      </c>
      <c r="T72" s="867">
        <f>SUM(V72:AE72)</f>
        <v>501.14314718740911</v>
      </c>
      <c r="U72" s="864">
        <f t="shared" ref="U72:AL72" si="36">U29+U8+U50</f>
        <v>1785</v>
      </c>
      <c r="V72" s="860">
        <f t="shared" si="36"/>
        <v>0</v>
      </c>
      <c r="W72" s="666">
        <f t="shared" si="36"/>
        <v>21.091989347116179</v>
      </c>
      <c r="X72" s="666">
        <f t="shared" si="36"/>
        <v>33.295736692605409</v>
      </c>
      <c r="Y72" s="666">
        <f t="shared" si="36"/>
        <v>4.6677443821442779</v>
      </c>
      <c r="Z72" s="666">
        <f t="shared" si="36"/>
        <v>39.811261127060504</v>
      </c>
      <c r="AA72" s="666">
        <f t="shared" si="36"/>
        <v>178.83361281279622</v>
      </c>
      <c r="AB72" s="666">
        <f t="shared" si="36"/>
        <v>22.017979123331035</v>
      </c>
      <c r="AC72" s="666">
        <f t="shared" si="36"/>
        <v>10.410560794723944</v>
      </c>
      <c r="AD72" s="666">
        <f t="shared" si="36"/>
        <v>56.315296594291283</v>
      </c>
      <c r="AE72" s="861">
        <f t="shared" si="36"/>
        <v>134.69896631334026</v>
      </c>
      <c r="AF72" s="855">
        <f t="shared" si="36"/>
        <v>299.5713409808925</v>
      </c>
      <c r="AG72" s="688">
        <f t="shared" si="36"/>
        <v>562.71661156644927</v>
      </c>
      <c r="AH72" s="688">
        <f t="shared" si="36"/>
        <v>199.7072281537302</v>
      </c>
      <c r="AI72" s="689">
        <f t="shared" si="36"/>
        <v>6.6982026896267408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3" si="37">SUM(C72:S72)+T72+U72+AJ72+AK72+AL72</f>
        <v>35525.148495355068</v>
      </c>
      <c r="AN72" s="668">
        <f t="shared" ref="AN72:AO83" si="38">AN8</f>
        <v>7890</v>
      </c>
      <c r="AO72" s="669">
        <f t="shared" si="38"/>
        <v>0</v>
      </c>
      <c r="AP72" s="690">
        <f t="shared" ref="AP72:AP84" si="39">(AM72*100)/(AM72+AQ72)</f>
        <v>81.826619801049063</v>
      </c>
      <c r="AQ72" s="691">
        <f t="shared" ref="AQ72:AQ84" si="40">AN72+AO72</f>
        <v>7890</v>
      </c>
    </row>
    <row r="73" spans="2:43" ht="26.25" customHeight="1" x14ac:dyDescent="0.2">
      <c r="B73" s="151" t="s">
        <v>42</v>
      </c>
      <c r="C73" s="17">
        <f t="shared" ref="C73:Q73" si="41">C30+C9+C51</f>
        <v>4850</v>
      </c>
      <c r="D73" s="94">
        <f t="shared" si="41"/>
        <v>0</v>
      </c>
      <c r="E73" s="18">
        <f t="shared" si="41"/>
        <v>3599.692794120188</v>
      </c>
      <c r="F73" s="18">
        <f t="shared" si="41"/>
        <v>3511.8572651527456</v>
      </c>
      <c r="G73" s="18">
        <f t="shared" si="41"/>
        <v>940</v>
      </c>
      <c r="H73" s="18">
        <f t="shared" si="41"/>
        <v>4139.5083484791094</v>
      </c>
      <c r="I73" s="18">
        <f t="shared" si="41"/>
        <v>0</v>
      </c>
      <c r="J73" s="18">
        <f t="shared" si="41"/>
        <v>0</v>
      </c>
      <c r="K73" s="18">
        <f t="shared" si="41"/>
        <v>424.82143202673427</v>
      </c>
      <c r="L73" s="18">
        <f t="shared" si="41"/>
        <v>391.51939608395054</v>
      </c>
      <c r="M73" s="18">
        <f t="shared" si="41"/>
        <v>3579.3648874166483</v>
      </c>
      <c r="N73" s="18">
        <f t="shared" si="41"/>
        <v>380</v>
      </c>
      <c r="O73" s="18">
        <f t="shared" si="41"/>
        <v>0</v>
      </c>
      <c r="P73" s="18">
        <f t="shared" si="41"/>
        <v>3820</v>
      </c>
      <c r="Q73" s="18">
        <f t="shared" si="41"/>
        <v>0</v>
      </c>
      <c r="R73" s="18">
        <f t="shared" ref="R73:R83" si="42">SUM(AF73:AI73)</f>
        <v>1088.6933833906987</v>
      </c>
      <c r="S73" s="20">
        <f t="shared" si="35"/>
        <v>6283.5478414975842</v>
      </c>
      <c r="T73" s="768">
        <f t="shared" ref="T73:T83" si="43">SUM(V73:AE73)</f>
        <v>501.14314718740911</v>
      </c>
      <c r="U73" s="865">
        <f t="shared" ref="U73:AL73" si="44">U30+U9+U51</f>
        <v>1785</v>
      </c>
      <c r="V73" s="775">
        <f t="shared" si="44"/>
        <v>0</v>
      </c>
      <c r="W73" s="76">
        <f t="shared" si="44"/>
        <v>21.091989347116179</v>
      </c>
      <c r="X73" s="76">
        <f t="shared" si="44"/>
        <v>33.295736692605409</v>
      </c>
      <c r="Y73" s="76">
        <f t="shared" si="44"/>
        <v>4.6677443821442779</v>
      </c>
      <c r="Z73" s="76">
        <f t="shared" si="44"/>
        <v>39.811261127060504</v>
      </c>
      <c r="AA73" s="76">
        <f t="shared" si="44"/>
        <v>178.83361281279622</v>
      </c>
      <c r="AB73" s="76">
        <f t="shared" si="44"/>
        <v>22.017979123331035</v>
      </c>
      <c r="AC73" s="76">
        <f t="shared" si="44"/>
        <v>10.410560794723944</v>
      </c>
      <c r="AD73" s="76">
        <f t="shared" si="44"/>
        <v>56.315296594291283</v>
      </c>
      <c r="AE73" s="765">
        <f t="shared" si="44"/>
        <v>134.69896631334026</v>
      </c>
      <c r="AF73" s="856">
        <f t="shared" si="44"/>
        <v>299.5713409808925</v>
      </c>
      <c r="AG73" s="500">
        <f t="shared" si="44"/>
        <v>582.71661156644927</v>
      </c>
      <c r="AH73" s="500">
        <f t="shared" si="44"/>
        <v>199.7072281537302</v>
      </c>
      <c r="AI73" s="554">
        <f t="shared" si="44"/>
        <v>6.6982026896267408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35295.148495355068</v>
      </c>
      <c r="AN73" s="102">
        <f t="shared" si="38"/>
        <v>6510</v>
      </c>
      <c r="AO73" s="24">
        <f t="shared" si="38"/>
        <v>0</v>
      </c>
      <c r="AP73" s="455">
        <f t="shared" si="39"/>
        <v>84.427755349982021</v>
      </c>
      <c r="AQ73" s="301">
        <f t="shared" si="40"/>
        <v>6510</v>
      </c>
    </row>
    <row r="74" spans="2:43" ht="26.25" customHeight="1" x14ac:dyDescent="0.2">
      <c r="B74" s="152" t="s">
        <v>43</v>
      </c>
      <c r="C74" s="17">
        <f t="shared" ref="C74:Q74" si="45">C31+C10+C52</f>
        <v>6650</v>
      </c>
      <c r="D74" s="94">
        <f t="shared" si="45"/>
        <v>0</v>
      </c>
      <c r="E74" s="18">
        <f t="shared" si="45"/>
        <v>3749.692794120188</v>
      </c>
      <c r="F74" s="18">
        <f t="shared" si="45"/>
        <v>3341.8572651527456</v>
      </c>
      <c r="G74" s="18">
        <f t="shared" si="45"/>
        <v>900</v>
      </c>
      <c r="H74" s="18">
        <f t="shared" si="45"/>
        <v>5339.5083484791094</v>
      </c>
      <c r="I74" s="18">
        <f t="shared" si="45"/>
        <v>0</v>
      </c>
      <c r="J74" s="18">
        <f t="shared" si="45"/>
        <v>0</v>
      </c>
      <c r="K74" s="18">
        <f t="shared" si="45"/>
        <v>424.82143202673427</v>
      </c>
      <c r="L74" s="18">
        <f t="shared" si="45"/>
        <v>391.51939608395054</v>
      </c>
      <c r="M74" s="18">
        <f t="shared" si="45"/>
        <v>3669.3648874166483</v>
      </c>
      <c r="N74" s="18">
        <f t="shared" si="45"/>
        <v>510</v>
      </c>
      <c r="O74" s="18">
        <f t="shared" si="45"/>
        <v>0</v>
      </c>
      <c r="P74" s="18">
        <f t="shared" si="45"/>
        <v>5560</v>
      </c>
      <c r="Q74" s="18">
        <f t="shared" si="45"/>
        <v>0</v>
      </c>
      <c r="R74" s="18">
        <f t="shared" si="42"/>
        <v>958.69338339069873</v>
      </c>
      <c r="S74" s="20">
        <f t="shared" si="35"/>
        <v>11618.547841497584</v>
      </c>
      <c r="T74" s="768">
        <f t="shared" si="43"/>
        <v>501.14314718740911</v>
      </c>
      <c r="U74" s="865">
        <f t="shared" ref="U74:AL74" si="46">U31+U10+U52</f>
        <v>1785</v>
      </c>
      <c r="V74" s="775">
        <f t="shared" si="46"/>
        <v>0</v>
      </c>
      <c r="W74" s="76">
        <f t="shared" si="46"/>
        <v>21.091989347116179</v>
      </c>
      <c r="X74" s="76">
        <f t="shared" si="46"/>
        <v>33.295736692605409</v>
      </c>
      <c r="Y74" s="76">
        <f t="shared" si="46"/>
        <v>4.6677443821442779</v>
      </c>
      <c r="Z74" s="76">
        <f t="shared" si="46"/>
        <v>39.811261127060504</v>
      </c>
      <c r="AA74" s="76">
        <f t="shared" si="46"/>
        <v>178.83361281279622</v>
      </c>
      <c r="AB74" s="76">
        <f t="shared" si="46"/>
        <v>22.017979123331035</v>
      </c>
      <c r="AC74" s="76">
        <f t="shared" si="46"/>
        <v>10.410560794723944</v>
      </c>
      <c r="AD74" s="76">
        <f t="shared" si="46"/>
        <v>56.315296594291283</v>
      </c>
      <c r="AE74" s="765">
        <f t="shared" si="46"/>
        <v>134.69896631334026</v>
      </c>
      <c r="AF74" s="856">
        <f t="shared" si="46"/>
        <v>299.5713409808925</v>
      </c>
      <c r="AG74" s="500">
        <f t="shared" si="46"/>
        <v>452.71661156644933</v>
      </c>
      <c r="AH74" s="500">
        <f t="shared" si="46"/>
        <v>199.7072281537302</v>
      </c>
      <c r="AI74" s="554">
        <f t="shared" si="46"/>
        <v>6.6982026896267408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45400.148495355068</v>
      </c>
      <c r="AN74" s="102">
        <f t="shared" si="38"/>
        <v>6910</v>
      </c>
      <c r="AO74" s="24">
        <f t="shared" si="38"/>
        <v>0</v>
      </c>
      <c r="AP74" s="455">
        <f t="shared" si="39"/>
        <v>86.790326162783543</v>
      </c>
      <c r="AQ74" s="301">
        <f t="shared" si="40"/>
        <v>6910</v>
      </c>
    </row>
    <row r="75" spans="2:43" ht="26.25" customHeight="1" x14ac:dyDescent="0.2">
      <c r="B75" s="152" t="s">
        <v>44</v>
      </c>
      <c r="C75" s="17">
        <f t="shared" ref="C75:Q75" si="47">C32+C11+C53</f>
        <v>4180</v>
      </c>
      <c r="D75" s="94">
        <f t="shared" si="47"/>
        <v>0</v>
      </c>
      <c r="E75" s="18">
        <f t="shared" si="47"/>
        <v>3059.692794120188</v>
      </c>
      <c r="F75" s="18">
        <f t="shared" si="47"/>
        <v>3471.8572651527456</v>
      </c>
      <c r="G75" s="18">
        <f t="shared" si="47"/>
        <v>700</v>
      </c>
      <c r="H75" s="18">
        <f t="shared" si="47"/>
        <v>3299.5083484791094</v>
      </c>
      <c r="I75" s="18">
        <f t="shared" si="47"/>
        <v>0</v>
      </c>
      <c r="J75" s="18">
        <f t="shared" si="47"/>
        <v>0</v>
      </c>
      <c r="K75" s="18">
        <f t="shared" si="47"/>
        <v>774.82143202673433</v>
      </c>
      <c r="L75" s="18">
        <f t="shared" si="47"/>
        <v>391.51939608395054</v>
      </c>
      <c r="M75" s="18">
        <f t="shared" si="47"/>
        <v>3959.3648874166483</v>
      </c>
      <c r="N75" s="18">
        <f t="shared" si="47"/>
        <v>400</v>
      </c>
      <c r="O75" s="18">
        <f t="shared" si="47"/>
        <v>0</v>
      </c>
      <c r="P75" s="18">
        <f t="shared" si="47"/>
        <v>3960</v>
      </c>
      <c r="Q75" s="18">
        <f t="shared" si="47"/>
        <v>0</v>
      </c>
      <c r="R75" s="18">
        <f t="shared" si="42"/>
        <v>1028.6933833906987</v>
      </c>
      <c r="S75" s="20">
        <f t="shared" si="35"/>
        <v>6373.5478414975842</v>
      </c>
      <c r="T75" s="768">
        <f t="shared" si="43"/>
        <v>501.14314718740911</v>
      </c>
      <c r="U75" s="865">
        <f t="shared" ref="U75:AL75" si="48">U32+U11+U53</f>
        <v>1785</v>
      </c>
      <c r="V75" s="775">
        <f t="shared" si="48"/>
        <v>0</v>
      </c>
      <c r="W75" s="76">
        <f t="shared" si="48"/>
        <v>21.091989347116179</v>
      </c>
      <c r="X75" s="76">
        <f t="shared" si="48"/>
        <v>33.295736692605409</v>
      </c>
      <c r="Y75" s="76">
        <f t="shared" si="48"/>
        <v>4.6677443821442779</v>
      </c>
      <c r="Z75" s="76">
        <f t="shared" si="48"/>
        <v>39.811261127060504</v>
      </c>
      <c r="AA75" s="76">
        <f t="shared" si="48"/>
        <v>178.83361281279622</v>
      </c>
      <c r="AB75" s="76">
        <f t="shared" si="48"/>
        <v>22.017979123331035</v>
      </c>
      <c r="AC75" s="76">
        <f t="shared" si="48"/>
        <v>10.410560794723944</v>
      </c>
      <c r="AD75" s="76">
        <f t="shared" si="48"/>
        <v>56.315296594291283</v>
      </c>
      <c r="AE75" s="765">
        <f t="shared" si="48"/>
        <v>134.69896631334026</v>
      </c>
      <c r="AF75" s="856">
        <f t="shared" si="48"/>
        <v>299.5713409808925</v>
      </c>
      <c r="AG75" s="500">
        <f t="shared" si="48"/>
        <v>522.71661156644927</v>
      </c>
      <c r="AH75" s="500">
        <f t="shared" si="48"/>
        <v>199.7072281537302</v>
      </c>
      <c r="AI75" s="554">
        <f t="shared" si="48"/>
        <v>6.6982026896267408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33885.148495355068</v>
      </c>
      <c r="AN75" s="102">
        <f t="shared" si="38"/>
        <v>10700</v>
      </c>
      <c r="AO75" s="24">
        <f t="shared" si="38"/>
        <v>0</v>
      </c>
      <c r="AP75" s="455">
        <f t="shared" si="39"/>
        <v>76.000977094166814</v>
      </c>
      <c r="AQ75" s="301">
        <f t="shared" si="40"/>
        <v>10700</v>
      </c>
    </row>
    <row r="76" spans="2:43" ht="26.25" customHeight="1" x14ac:dyDescent="0.2">
      <c r="B76" s="153" t="s">
        <v>45</v>
      </c>
      <c r="C76" s="17">
        <f t="shared" ref="C76:Q76" si="49">C33+C12+C54</f>
        <v>5390</v>
      </c>
      <c r="D76" s="94">
        <f t="shared" si="49"/>
        <v>0</v>
      </c>
      <c r="E76" s="18">
        <f t="shared" si="49"/>
        <v>5169.6927941201884</v>
      </c>
      <c r="F76" s="18">
        <f t="shared" si="49"/>
        <v>3631.8572651527456</v>
      </c>
      <c r="G76" s="18">
        <f t="shared" si="49"/>
        <v>1370</v>
      </c>
      <c r="H76" s="18">
        <f t="shared" si="49"/>
        <v>5719.5083484791094</v>
      </c>
      <c r="I76" s="18">
        <f t="shared" si="49"/>
        <v>0</v>
      </c>
      <c r="J76" s="18">
        <f t="shared" si="49"/>
        <v>0</v>
      </c>
      <c r="K76" s="18">
        <f t="shared" si="49"/>
        <v>544.82143202673433</v>
      </c>
      <c r="L76" s="18">
        <f t="shared" si="49"/>
        <v>391.51939608395054</v>
      </c>
      <c r="M76" s="18">
        <f t="shared" si="49"/>
        <v>3589.3648874166483</v>
      </c>
      <c r="N76" s="18">
        <f t="shared" si="49"/>
        <v>570</v>
      </c>
      <c r="O76" s="18">
        <f t="shared" si="49"/>
        <v>0</v>
      </c>
      <c r="P76" s="18">
        <f t="shared" si="49"/>
        <v>4600</v>
      </c>
      <c r="Q76" s="18">
        <f t="shared" si="49"/>
        <v>0</v>
      </c>
      <c r="R76" s="18">
        <f t="shared" si="42"/>
        <v>1158.6933833906987</v>
      </c>
      <c r="S76" s="20">
        <f t="shared" si="35"/>
        <v>5903.5478414975842</v>
      </c>
      <c r="T76" s="768">
        <f t="shared" si="43"/>
        <v>501.14314718740911</v>
      </c>
      <c r="U76" s="865">
        <f t="shared" ref="U76:AL76" si="50">U33+U12+U54</f>
        <v>1785</v>
      </c>
      <c r="V76" s="862">
        <f t="shared" si="50"/>
        <v>0</v>
      </c>
      <c r="W76" s="749">
        <f t="shared" si="50"/>
        <v>21.091989347116179</v>
      </c>
      <c r="X76" s="749">
        <f t="shared" si="50"/>
        <v>33.295736692605409</v>
      </c>
      <c r="Y76" s="749">
        <f t="shared" si="50"/>
        <v>4.6677443821442779</v>
      </c>
      <c r="Z76" s="749">
        <f t="shared" si="50"/>
        <v>39.811261127060504</v>
      </c>
      <c r="AA76" s="749">
        <f t="shared" si="50"/>
        <v>178.83361281279622</v>
      </c>
      <c r="AB76" s="749">
        <f t="shared" si="50"/>
        <v>22.017979123331035</v>
      </c>
      <c r="AC76" s="749">
        <f t="shared" si="50"/>
        <v>10.410560794723944</v>
      </c>
      <c r="AD76" s="749">
        <f t="shared" si="50"/>
        <v>56.315296594291283</v>
      </c>
      <c r="AE76" s="863">
        <f t="shared" si="50"/>
        <v>134.69896631334026</v>
      </c>
      <c r="AF76" s="857">
        <f t="shared" si="50"/>
        <v>299.5713409808925</v>
      </c>
      <c r="AG76" s="750">
        <f t="shared" si="50"/>
        <v>652.71661156644927</v>
      </c>
      <c r="AH76" s="750">
        <f t="shared" si="50"/>
        <v>199.7072281537302</v>
      </c>
      <c r="AI76" s="751">
        <f t="shared" si="50"/>
        <v>6.6982026896267408</v>
      </c>
      <c r="AJ76" s="752">
        <f t="shared" si="50"/>
        <v>0</v>
      </c>
      <c r="AK76" s="852">
        <f t="shared" si="50"/>
        <v>0</v>
      </c>
      <c r="AL76" s="854">
        <f t="shared" si="50"/>
        <v>0</v>
      </c>
      <c r="AM76" s="22">
        <f t="shared" si="37"/>
        <v>40325.148495355068</v>
      </c>
      <c r="AN76" s="102">
        <f t="shared" si="38"/>
        <v>8190</v>
      </c>
      <c r="AO76" s="24">
        <f t="shared" si="38"/>
        <v>0</v>
      </c>
      <c r="AP76" s="455">
        <f t="shared" si="39"/>
        <v>83.118674776839796</v>
      </c>
      <c r="AQ76" s="301">
        <f t="shared" si="40"/>
        <v>8190</v>
      </c>
    </row>
    <row r="77" spans="2:43" ht="26.25" customHeight="1" x14ac:dyDescent="0.2">
      <c r="B77" s="151" t="s">
        <v>46</v>
      </c>
      <c r="C77" s="17">
        <f t="shared" ref="C77:Q77" si="51">C34+C13+C55</f>
        <v>5600</v>
      </c>
      <c r="D77" s="94">
        <f t="shared" si="51"/>
        <v>0</v>
      </c>
      <c r="E77" s="18">
        <f t="shared" si="51"/>
        <v>3949.692794120188</v>
      </c>
      <c r="F77" s="18">
        <f t="shared" si="51"/>
        <v>4961.8572651527456</v>
      </c>
      <c r="G77" s="18">
        <f t="shared" si="51"/>
        <v>580</v>
      </c>
      <c r="H77" s="18">
        <f t="shared" si="51"/>
        <v>3469.5083484791094</v>
      </c>
      <c r="I77" s="18">
        <f t="shared" si="51"/>
        <v>0</v>
      </c>
      <c r="J77" s="18">
        <f t="shared" si="51"/>
        <v>0</v>
      </c>
      <c r="K77" s="18">
        <f t="shared" si="51"/>
        <v>424.82143202673427</v>
      </c>
      <c r="L77" s="18">
        <f t="shared" si="51"/>
        <v>391.51939608395054</v>
      </c>
      <c r="M77" s="18">
        <f t="shared" si="51"/>
        <v>3529.3648874166483</v>
      </c>
      <c r="N77" s="18">
        <f t="shared" si="51"/>
        <v>580</v>
      </c>
      <c r="O77" s="18">
        <f t="shared" si="51"/>
        <v>0</v>
      </c>
      <c r="P77" s="18">
        <f t="shared" si="51"/>
        <v>2710</v>
      </c>
      <c r="Q77" s="18">
        <f t="shared" si="51"/>
        <v>0</v>
      </c>
      <c r="R77" s="18">
        <f t="shared" si="42"/>
        <v>958.69338339069873</v>
      </c>
      <c r="S77" s="20">
        <f t="shared" si="35"/>
        <v>5863.5478414975842</v>
      </c>
      <c r="T77" s="768">
        <f t="shared" si="43"/>
        <v>501.14314718740911</v>
      </c>
      <c r="U77" s="865">
        <f t="shared" ref="U77:AL77" si="52">U34+U13+U55</f>
        <v>1785</v>
      </c>
      <c r="V77" s="775">
        <f t="shared" si="52"/>
        <v>0</v>
      </c>
      <c r="W77" s="76">
        <f t="shared" si="52"/>
        <v>21.091989347116179</v>
      </c>
      <c r="X77" s="76">
        <f t="shared" si="52"/>
        <v>33.295736692605409</v>
      </c>
      <c r="Y77" s="76">
        <f t="shared" si="52"/>
        <v>4.6677443821442779</v>
      </c>
      <c r="Z77" s="76">
        <f t="shared" si="52"/>
        <v>39.811261127060504</v>
      </c>
      <c r="AA77" s="76">
        <f t="shared" si="52"/>
        <v>178.83361281279622</v>
      </c>
      <c r="AB77" s="76">
        <f t="shared" si="52"/>
        <v>22.017979123331035</v>
      </c>
      <c r="AC77" s="76">
        <f t="shared" si="52"/>
        <v>10.410560794723944</v>
      </c>
      <c r="AD77" s="76">
        <f t="shared" si="52"/>
        <v>56.315296594291283</v>
      </c>
      <c r="AE77" s="765">
        <f t="shared" si="52"/>
        <v>134.69896631334026</v>
      </c>
      <c r="AF77" s="856">
        <f t="shared" si="52"/>
        <v>299.5713409808925</v>
      </c>
      <c r="AG77" s="500">
        <f t="shared" si="52"/>
        <v>452.71661156644933</v>
      </c>
      <c r="AH77" s="500">
        <f t="shared" si="52"/>
        <v>199.7072281537302</v>
      </c>
      <c r="AI77" s="554">
        <f t="shared" si="52"/>
        <v>6.6982026896267408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35305.148495355068</v>
      </c>
      <c r="AN77" s="102">
        <f t="shared" si="38"/>
        <v>8110</v>
      </c>
      <c r="AO77" s="24">
        <f t="shared" si="38"/>
        <v>0</v>
      </c>
      <c r="AP77" s="455">
        <f t="shared" si="39"/>
        <v>81.319884231496573</v>
      </c>
      <c r="AQ77" s="301">
        <f t="shared" si="40"/>
        <v>8110</v>
      </c>
    </row>
    <row r="78" spans="2:43" ht="26.25" customHeight="1" x14ac:dyDescent="0.2">
      <c r="B78" s="152" t="s">
        <v>47</v>
      </c>
      <c r="C78" s="17">
        <f t="shared" ref="C78:Q78" si="53">C35+C14+C56</f>
        <v>5800</v>
      </c>
      <c r="D78" s="94">
        <f t="shared" si="53"/>
        <v>0</v>
      </c>
      <c r="E78" s="18">
        <f t="shared" si="53"/>
        <v>4559.6927941201884</v>
      </c>
      <c r="F78" s="553">
        <f t="shared" si="53"/>
        <v>4271.8572651527456</v>
      </c>
      <c r="G78" s="18">
        <f t="shared" si="53"/>
        <v>480</v>
      </c>
      <c r="H78" s="18">
        <f t="shared" si="53"/>
        <v>5949.5083484791094</v>
      </c>
      <c r="I78" s="553">
        <f t="shared" si="53"/>
        <v>0</v>
      </c>
      <c r="J78" s="553">
        <f t="shared" si="53"/>
        <v>0</v>
      </c>
      <c r="K78" s="553">
        <f t="shared" si="53"/>
        <v>474.82143202673427</v>
      </c>
      <c r="L78" s="553">
        <f t="shared" si="53"/>
        <v>391.51939608395054</v>
      </c>
      <c r="M78" s="553">
        <f t="shared" si="53"/>
        <v>4029.3648874166483</v>
      </c>
      <c r="N78" s="553">
        <f t="shared" si="53"/>
        <v>540</v>
      </c>
      <c r="O78" s="553">
        <f t="shared" si="53"/>
        <v>0</v>
      </c>
      <c r="P78" s="18">
        <f t="shared" si="53"/>
        <v>3620</v>
      </c>
      <c r="Q78" s="18">
        <f t="shared" si="53"/>
        <v>0</v>
      </c>
      <c r="R78" s="18">
        <f t="shared" si="42"/>
        <v>958.69338339069873</v>
      </c>
      <c r="S78" s="20">
        <f t="shared" si="35"/>
        <v>6193.5478414975842</v>
      </c>
      <c r="T78" s="768">
        <f t="shared" si="43"/>
        <v>501.14314718740911</v>
      </c>
      <c r="U78" s="865">
        <f t="shared" ref="U78:AL78" si="54">U35+U14+U56</f>
        <v>1785</v>
      </c>
      <c r="V78" s="775">
        <f t="shared" si="54"/>
        <v>0</v>
      </c>
      <c r="W78" s="76">
        <f t="shared" si="54"/>
        <v>21.091989347116179</v>
      </c>
      <c r="X78" s="76">
        <f t="shared" si="54"/>
        <v>33.295736692605409</v>
      </c>
      <c r="Y78" s="76">
        <f t="shared" si="54"/>
        <v>4.6677443821442779</v>
      </c>
      <c r="Z78" s="76">
        <f t="shared" si="54"/>
        <v>39.811261127060504</v>
      </c>
      <c r="AA78" s="76">
        <f t="shared" si="54"/>
        <v>178.83361281279622</v>
      </c>
      <c r="AB78" s="76">
        <f t="shared" si="54"/>
        <v>22.017979123331035</v>
      </c>
      <c r="AC78" s="76">
        <f t="shared" si="54"/>
        <v>10.410560794723944</v>
      </c>
      <c r="AD78" s="76">
        <f t="shared" si="54"/>
        <v>56.315296594291283</v>
      </c>
      <c r="AE78" s="765">
        <f t="shared" si="54"/>
        <v>134.69896631334026</v>
      </c>
      <c r="AF78" s="856">
        <f t="shared" si="54"/>
        <v>299.5713409808925</v>
      </c>
      <c r="AG78" s="500">
        <f t="shared" si="54"/>
        <v>452.71661156644933</v>
      </c>
      <c r="AH78" s="500">
        <f t="shared" si="54"/>
        <v>199.7072281537302</v>
      </c>
      <c r="AI78" s="554">
        <f t="shared" si="54"/>
        <v>6.6982026896267408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39555.148495355068</v>
      </c>
      <c r="AN78" s="102">
        <f t="shared" si="38"/>
        <v>8020</v>
      </c>
      <c r="AO78" s="24">
        <f t="shared" si="38"/>
        <v>0</v>
      </c>
      <c r="AP78" s="455">
        <f t="shared" si="39"/>
        <v>83.142459343488923</v>
      </c>
      <c r="AQ78" s="301">
        <f t="shared" si="40"/>
        <v>8020</v>
      </c>
    </row>
    <row r="79" spans="2:43" ht="26.25" customHeight="1" x14ac:dyDescent="0.2">
      <c r="B79" s="151" t="s">
        <v>48</v>
      </c>
      <c r="C79" s="17">
        <f t="shared" ref="C79:Q79" si="55">C36+C15+C57</f>
        <v>6710</v>
      </c>
      <c r="D79" s="94">
        <f t="shared" si="55"/>
        <v>0</v>
      </c>
      <c r="E79" s="18">
        <f t="shared" si="55"/>
        <v>4159.6927941201884</v>
      </c>
      <c r="F79" s="553">
        <f t="shared" si="55"/>
        <v>3631.8572651527456</v>
      </c>
      <c r="G79" s="18">
        <f t="shared" si="55"/>
        <v>670</v>
      </c>
      <c r="H79" s="18">
        <f t="shared" si="55"/>
        <v>2289.5083484791094</v>
      </c>
      <c r="I79" s="553">
        <f t="shared" si="55"/>
        <v>0</v>
      </c>
      <c r="J79" s="553">
        <f t="shared" si="55"/>
        <v>0</v>
      </c>
      <c r="K79" s="553">
        <f t="shared" si="55"/>
        <v>444.82143202673427</v>
      </c>
      <c r="L79" s="553">
        <f t="shared" si="55"/>
        <v>391.51939608395054</v>
      </c>
      <c r="M79" s="553">
        <f t="shared" si="55"/>
        <v>3819.3648874166483</v>
      </c>
      <c r="N79" s="553">
        <f t="shared" si="55"/>
        <v>540</v>
      </c>
      <c r="O79" s="553">
        <f t="shared" si="55"/>
        <v>0</v>
      </c>
      <c r="P79" s="18">
        <f t="shared" si="55"/>
        <v>6760</v>
      </c>
      <c r="Q79" s="18">
        <f t="shared" si="55"/>
        <v>0</v>
      </c>
      <c r="R79" s="18">
        <f t="shared" si="42"/>
        <v>1028.6933833906987</v>
      </c>
      <c r="S79" s="20">
        <f t="shared" si="35"/>
        <v>6283.5478414975842</v>
      </c>
      <c r="T79" s="768">
        <f t="shared" si="43"/>
        <v>501.14314718740911</v>
      </c>
      <c r="U79" s="865">
        <f t="shared" ref="U79:AL79" si="56">U36+U15+U57</f>
        <v>1785</v>
      </c>
      <c r="V79" s="775">
        <f t="shared" si="56"/>
        <v>0</v>
      </c>
      <c r="W79" s="76">
        <f t="shared" si="56"/>
        <v>21.091989347116179</v>
      </c>
      <c r="X79" s="76">
        <f t="shared" si="56"/>
        <v>33.295736692605409</v>
      </c>
      <c r="Y79" s="76">
        <f t="shared" si="56"/>
        <v>4.6677443821442779</v>
      </c>
      <c r="Z79" s="76">
        <f t="shared" si="56"/>
        <v>39.811261127060504</v>
      </c>
      <c r="AA79" s="76">
        <f t="shared" si="56"/>
        <v>178.83361281279622</v>
      </c>
      <c r="AB79" s="76">
        <f t="shared" si="56"/>
        <v>22.017979123331035</v>
      </c>
      <c r="AC79" s="76">
        <f t="shared" si="56"/>
        <v>10.410560794723944</v>
      </c>
      <c r="AD79" s="76">
        <f t="shared" si="56"/>
        <v>56.315296594291283</v>
      </c>
      <c r="AE79" s="765">
        <f t="shared" si="56"/>
        <v>134.69896631334026</v>
      </c>
      <c r="AF79" s="856">
        <f t="shared" si="56"/>
        <v>299.5713409808925</v>
      </c>
      <c r="AG79" s="500">
        <f t="shared" si="56"/>
        <v>522.71661156644927</v>
      </c>
      <c r="AH79" s="500">
        <f t="shared" si="56"/>
        <v>199.7072281537302</v>
      </c>
      <c r="AI79" s="554">
        <f t="shared" si="56"/>
        <v>6.6982026896267408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39015.148495355068</v>
      </c>
      <c r="AN79" s="102">
        <f t="shared" si="38"/>
        <v>11270</v>
      </c>
      <c r="AO79" s="24">
        <f t="shared" si="38"/>
        <v>0</v>
      </c>
      <c r="AP79" s="455">
        <f t="shared" si="39"/>
        <v>77.587816010842587</v>
      </c>
      <c r="AQ79" s="301">
        <f t="shared" si="40"/>
        <v>11270</v>
      </c>
    </row>
    <row r="80" spans="2:43" ht="26.25" customHeight="1" x14ac:dyDescent="0.2">
      <c r="B80" s="152" t="s">
        <v>49</v>
      </c>
      <c r="C80" s="17">
        <f t="shared" ref="C80:Q80" si="57">C37+C16+C58</f>
        <v>4650</v>
      </c>
      <c r="D80" s="94">
        <f t="shared" si="57"/>
        <v>0</v>
      </c>
      <c r="E80" s="18">
        <f t="shared" si="57"/>
        <v>3999.692794120188</v>
      </c>
      <c r="F80" s="553">
        <f t="shared" si="57"/>
        <v>4341.8572651527456</v>
      </c>
      <c r="G80" s="18">
        <f t="shared" si="57"/>
        <v>620</v>
      </c>
      <c r="H80" s="18">
        <f t="shared" si="57"/>
        <v>3629.5083484791094</v>
      </c>
      <c r="I80" s="553">
        <f t="shared" si="57"/>
        <v>0</v>
      </c>
      <c r="J80" s="553">
        <f t="shared" si="57"/>
        <v>0</v>
      </c>
      <c r="K80" s="553">
        <f t="shared" si="57"/>
        <v>524.82143202673433</v>
      </c>
      <c r="L80" s="553">
        <f t="shared" si="57"/>
        <v>391.51939608395054</v>
      </c>
      <c r="M80" s="553">
        <f t="shared" si="57"/>
        <v>3609.3648874166483</v>
      </c>
      <c r="N80" s="553">
        <f t="shared" si="57"/>
        <v>770</v>
      </c>
      <c r="O80" s="553">
        <f t="shared" si="57"/>
        <v>0</v>
      </c>
      <c r="P80" s="18">
        <f t="shared" si="57"/>
        <v>3330</v>
      </c>
      <c r="Q80" s="18">
        <f t="shared" si="57"/>
        <v>0</v>
      </c>
      <c r="R80" s="18">
        <f t="shared" si="42"/>
        <v>1118.6933833906987</v>
      </c>
      <c r="S80" s="20">
        <f t="shared" si="35"/>
        <v>6083.5478414975842</v>
      </c>
      <c r="T80" s="768">
        <f t="shared" si="43"/>
        <v>501.14314718740911</v>
      </c>
      <c r="U80" s="865">
        <f t="shared" ref="U80:AL80" si="58">U37+U16+U58</f>
        <v>1785</v>
      </c>
      <c r="V80" s="775">
        <f t="shared" si="58"/>
        <v>0</v>
      </c>
      <c r="W80" s="76">
        <f t="shared" si="58"/>
        <v>21.091989347116179</v>
      </c>
      <c r="X80" s="76">
        <f t="shared" si="58"/>
        <v>33.295736692605409</v>
      </c>
      <c r="Y80" s="76">
        <f t="shared" si="58"/>
        <v>4.6677443821442779</v>
      </c>
      <c r="Z80" s="76">
        <f t="shared" si="58"/>
        <v>39.811261127060504</v>
      </c>
      <c r="AA80" s="76">
        <f t="shared" si="58"/>
        <v>178.83361281279622</v>
      </c>
      <c r="AB80" s="76">
        <f t="shared" si="58"/>
        <v>22.017979123331035</v>
      </c>
      <c r="AC80" s="76">
        <f t="shared" si="58"/>
        <v>10.410560794723944</v>
      </c>
      <c r="AD80" s="76">
        <f t="shared" si="58"/>
        <v>56.315296594291283</v>
      </c>
      <c r="AE80" s="765">
        <f t="shared" si="58"/>
        <v>134.69896631334026</v>
      </c>
      <c r="AF80" s="856">
        <f t="shared" si="58"/>
        <v>299.5713409808925</v>
      </c>
      <c r="AG80" s="500">
        <f t="shared" si="58"/>
        <v>612.71661156644927</v>
      </c>
      <c r="AH80" s="500">
        <f t="shared" si="58"/>
        <v>199.7072281537302</v>
      </c>
      <c r="AI80" s="554">
        <f t="shared" si="58"/>
        <v>6.6982026896267408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35355.148495355068</v>
      </c>
      <c r="AN80" s="102">
        <f t="shared" si="38"/>
        <v>5690</v>
      </c>
      <c r="AO80" s="24">
        <f t="shared" si="38"/>
        <v>0</v>
      </c>
      <c r="AP80" s="455">
        <f t="shared" si="39"/>
        <v>86.137216678253907</v>
      </c>
      <c r="AQ80" s="301">
        <f>AN80+AO80</f>
        <v>5690</v>
      </c>
    </row>
    <row r="81" spans="2:43" ht="26.25" customHeight="1" x14ac:dyDescent="0.2">
      <c r="B81" s="152" t="s">
        <v>50</v>
      </c>
      <c r="C81" s="17">
        <f t="shared" ref="C81:Q81" si="59">C38+C17+C59</f>
        <v>3840</v>
      </c>
      <c r="D81" s="94">
        <f t="shared" si="59"/>
        <v>0</v>
      </c>
      <c r="E81" s="18">
        <f t="shared" si="59"/>
        <v>3059.692794120188</v>
      </c>
      <c r="F81" s="553">
        <f t="shared" si="59"/>
        <v>3441.8572651527456</v>
      </c>
      <c r="G81" s="18">
        <f t="shared" si="59"/>
        <v>700</v>
      </c>
      <c r="H81" s="18">
        <f t="shared" si="59"/>
        <v>6769.5083484791094</v>
      </c>
      <c r="I81" s="553">
        <f t="shared" si="59"/>
        <v>0</v>
      </c>
      <c r="J81" s="553">
        <f t="shared" si="59"/>
        <v>0</v>
      </c>
      <c r="K81" s="553">
        <f t="shared" si="59"/>
        <v>474.82143202673427</v>
      </c>
      <c r="L81" s="553">
        <f t="shared" si="59"/>
        <v>391.51939608395054</v>
      </c>
      <c r="M81" s="553">
        <f t="shared" si="59"/>
        <v>3699.3648874166483</v>
      </c>
      <c r="N81" s="553">
        <f t="shared" si="59"/>
        <v>420</v>
      </c>
      <c r="O81" s="553">
        <f t="shared" si="59"/>
        <v>0</v>
      </c>
      <c r="P81" s="18">
        <f t="shared" si="59"/>
        <v>3860</v>
      </c>
      <c r="Q81" s="18">
        <f t="shared" si="59"/>
        <v>0</v>
      </c>
      <c r="R81" s="18">
        <f t="shared" si="42"/>
        <v>1018.6933833906987</v>
      </c>
      <c r="S81" s="20">
        <f t="shared" si="35"/>
        <v>6663.5478414975842</v>
      </c>
      <c r="T81" s="768">
        <f t="shared" si="43"/>
        <v>501.14314718740911</v>
      </c>
      <c r="U81" s="865">
        <f t="shared" ref="U81:AL81" si="60">U38+U17+U59</f>
        <v>1785</v>
      </c>
      <c r="V81" s="775">
        <f t="shared" si="60"/>
        <v>0</v>
      </c>
      <c r="W81" s="76">
        <f t="shared" si="60"/>
        <v>21.091989347116179</v>
      </c>
      <c r="X81" s="76">
        <f t="shared" si="60"/>
        <v>33.295736692605409</v>
      </c>
      <c r="Y81" s="76">
        <f t="shared" si="60"/>
        <v>4.6677443821442779</v>
      </c>
      <c r="Z81" s="76">
        <f t="shared" si="60"/>
        <v>39.811261127060504</v>
      </c>
      <c r="AA81" s="76">
        <f t="shared" si="60"/>
        <v>178.83361281279622</v>
      </c>
      <c r="AB81" s="76">
        <f t="shared" si="60"/>
        <v>22.017979123331035</v>
      </c>
      <c r="AC81" s="76">
        <f t="shared" si="60"/>
        <v>10.410560794723944</v>
      </c>
      <c r="AD81" s="76">
        <f t="shared" si="60"/>
        <v>56.315296594291283</v>
      </c>
      <c r="AE81" s="765">
        <f t="shared" si="60"/>
        <v>134.69896631334026</v>
      </c>
      <c r="AF81" s="856">
        <f t="shared" si="60"/>
        <v>299.5713409808925</v>
      </c>
      <c r="AG81" s="500">
        <f t="shared" si="60"/>
        <v>512.71661156644927</v>
      </c>
      <c r="AH81" s="500">
        <f t="shared" si="60"/>
        <v>199.7072281537302</v>
      </c>
      <c r="AI81" s="554">
        <f t="shared" si="60"/>
        <v>6.6982026896267408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36625.148495355068</v>
      </c>
      <c r="AN81" s="102">
        <f t="shared" si="38"/>
        <v>11520</v>
      </c>
      <c r="AO81" s="24">
        <f t="shared" si="38"/>
        <v>0</v>
      </c>
      <c r="AP81" s="455">
        <f t="shared" si="39"/>
        <v>76.072355450079414</v>
      </c>
      <c r="AQ81" s="301">
        <f t="shared" si="40"/>
        <v>11520</v>
      </c>
    </row>
    <row r="82" spans="2:43" ht="26.25" customHeight="1" x14ac:dyDescent="0.2">
      <c r="B82" s="151" t="s">
        <v>51</v>
      </c>
      <c r="C82" s="17">
        <f t="shared" ref="C82:Q82" si="61">C39+C18+C60</f>
        <v>5280</v>
      </c>
      <c r="D82" s="94">
        <f t="shared" si="61"/>
        <v>0</v>
      </c>
      <c r="E82" s="18">
        <f t="shared" si="61"/>
        <v>3699.692794120188</v>
      </c>
      <c r="F82" s="553">
        <f t="shared" si="61"/>
        <v>2931.8572651527456</v>
      </c>
      <c r="G82" s="18">
        <f t="shared" si="61"/>
        <v>520</v>
      </c>
      <c r="H82" s="18">
        <f t="shared" si="61"/>
        <v>4269.5083484791094</v>
      </c>
      <c r="I82" s="553">
        <f t="shared" si="61"/>
        <v>0</v>
      </c>
      <c r="J82" s="553">
        <f t="shared" si="61"/>
        <v>0</v>
      </c>
      <c r="K82" s="553">
        <f t="shared" si="61"/>
        <v>424.82143202673427</v>
      </c>
      <c r="L82" s="553">
        <f t="shared" si="61"/>
        <v>391.51939608395054</v>
      </c>
      <c r="M82" s="553">
        <f t="shared" si="61"/>
        <v>3579.3648874166483</v>
      </c>
      <c r="N82" s="553">
        <f t="shared" si="61"/>
        <v>360</v>
      </c>
      <c r="O82" s="553">
        <f t="shared" si="61"/>
        <v>0</v>
      </c>
      <c r="P82" s="18">
        <f t="shared" si="61"/>
        <v>3060</v>
      </c>
      <c r="Q82" s="18">
        <f t="shared" si="61"/>
        <v>0</v>
      </c>
      <c r="R82" s="18">
        <f t="shared" si="42"/>
        <v>1168.6933833906987</v>
      </c>
      <c r="S82" s="20">
        <f t="shared" si="35"/>
        <v>6103.5478414975842</v>
      </c>
      <c r="T82" s="768">
        <f t="shared" si="43"/>
        <v>501.14314718740911</v>
      </c>
      <c r="U82" s="865">
        <f t="shared" ref="U82:AL82" si="62">U39+U18+U60</f>
        <v>1785</v>
      </c>
      <c r="V82" s="775">
        <f t="shared" si="62"/>
        <v>0</v>
      </c>
      <c r="W82" s="76">
        <f t="shared" si="62"/>
        <v>21.091989347116179</v>
      </c>
      <c r="X82" s="76">
        <f t="shared" si="62"/>
        <v>33.295736692605409</v>
      </c>
      <c r="Y82" s="76">
        <f t="shared" si="62"/>
        <v>4.6677443821442779</v>
      </c>
      <c r="Z82" s="76">
        <f t="shared" si="62"/>
        <v>39.811261127060504</v>
      </c>
      <c r="AA82" s="76">
        <f t="shared" si="62"/>
        <v>178.83361281279622</v>
      </c>
      <c r="AB82" s="76">
        <f t="shared" si="62"/>
        <v>22.017979123331035</v>
      </c>
      <c r="AC82" s="76">
        <f t="shared" si="62"/>
        <v>10.410560794723944</v>
      </c>
      <c r="AD82" s="76">
        <f t="shared" si="62"/>
        <v>56.315296594291283</v>
      </c>
      <c r="AE82" s="765">
        <f t="shared" si="62"/>
        <v>134.69896631334026</v>
      </c>
      <c r="AF82" s="856">
        <f t="shared" si="62"/>
        <v>299.5713409808925</v>
      </c>
      <c r="AG82" s="500">
        <f t="shared" si="62"/>
        <v>662.71661156644927</v>
      </c>
      <c r="AH82" s="500">
        <f t="shared" si="62"/>
        <v>199.7072281537302</v>
      </c>
      <c r="AI82" s="554">
        <f t="shared" si="62"/>
        <v>6.6982026896267408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37"/>
        <v>34075.148495355068</v>
      </c>
      <c r="AN82" s="102">
        <f t="shared" si="38"/>
        <v>7470</v>
      </c>
      <c r="AO82" s="24">
        <f t="shared" si="38"/>
        <v>0</v>
      </c>
      <c r="AP82" s="455">
        <f t="shared" si="39"/>
        <v>82.019561198980483</v>
      </c>
      <c r="AQ82" s="301">
        <f t="shared" si="40"/>
        <v>7470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3220</v>
      </c>
      <c r="D83" s="295">
        <f t="shared" si="63"/>
        <v>52680</v>
      </c>
      <c r="E83" s="98">
        <f t="shared" si="63"/>
        <v>3059.692794120188</v>
      </c>
      <c r="F83" s="623">
        <f t="shared" si="63"/>
        <v>5151.8572651527456</v>
      </c>
      <c r="G83" s="98">
        <f t="shared" si="63"/>
        <v>520</v>
      </c>
      <c r="H83" s="98">
        <f t="shared" si="63"/>
        <v>5359.5083484791094</v>
      </c>
      <c r="I83" s="623">
        <f t="shared" si="63"/>
        <v>0</v>
      </c>
      <c r="J83" s="623">
        <f t="shared" si="63"/>
        <v>0</v>
      </c>
      <c r="K83" s="623">
        <f t="shared" si="63"/>
        <v>15709.821432026734</v>
      </c>
      <c r="L83" s="623">
        <f t="shared" si="63"/>
        <v>391.51939608395054</v>
      </c>
      <c r="M83" s="623">
        <f t="shared" si="63"/>
        <v>3689.3648874166483</v>
      </c>
      <c r="N83" s="623">
        <f t="shared" si="63"/>
        <v>270</v>
      </c>
      <c r="O83" s="623">
        <f t="shared" si="63"/>
        <v>0</v>
      </c>
      <c r="P83" s="98">
        <f t="shared" si="63"/>
        <v>3600</v>
      </c>
      <c r="Q83" s="98">
        <f t="shared" si="63"/>
        <v>0</v>
      </c>
      <c r="R83" s="98">
        <f t="shared" si="42"/>
        <v>1051.6933833906987</v>
      </c>
      <c r="S83" s="296">
        <f>S19+S40</f>
        <v>6093.5478414975842</v>
      </c>
      <c r="T83" s="868">
        <f t="shared" si="43"/>
        <v>501.14314718740911</v>
      </c>
      <c r="U83" s="866">
        <f t="shared" ref="U83:AL83" si="64">U40+U19+U61</f>
        <v>1785</v>
      </c>
      <c r="V83" s="860">
        <f t="shared" si="64"/>
        <v>0</v>
      </c>
      <c r="W83" s="666">
        <f t="shared" si="64"/>
        <v>21.091989347116179</v>
      </c>
      <c r="X83" s="666">
        <f t="shared" si="64"/>
        <v>33.295736692605409</v>
      </c>
      <c r="Y83" s="666">
        <f t="shared" si="64"/>
        <v>4.6677443821442779</v>
      </c>
      <c r="Z83" s="666">
        <f t="shared" si="64"/>
        <v>39.811261127060504</v>
      </c>
      <c r="AA83" s="666">
        <f t="shared" si="64"/>
        <v>178.83361281279622</v>
      </c>
      <c r="AB83" s="666">
        <f t="shared" si="64"/>
        <v>22.017979123331035</v>
      </c>
      <c r="AC83" s="666">
        <f t="shared" si="64"/>
        <v>10.410560794723944</v>
      </c>
      <c r="AD83" s="666">
        <f t="shared" si="64"/>
        <v>56.315296594291283</v>
      </c>
      <c r="AE83" s="861">
        <f t="shared" si="64"/>
        <v>134.69896631334026</v>
      </c>
      <c r="AF83" s="855">
        <f t="shared" si="64"/>
        <v>299.5713409808925</v>
      </c>
      <c r="AG83" s="688">
        <f t="shared" si="64"/>
        <v>545.71661156644927</v>
      </c>
      <c r="AH83" s="688">
        <f t="shared" si="64"/>
        <v>199.7072281537302</v>
      </c>
      <c r="AI83" s="689">
        <f t="shared" si="64"/>
        <v>6.6982026896267408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37"/>
        <v>103083.14849535505</v>
      </c>
      <c r="AN83" s="299">
        <f t="shared" si="38"/>
        <v>7490</v>
      </c>
      <c r="AO83" s="670">
        <f t="shared" si="38"/>
        <v>0</v>
      </c>
      <c r="AP83" s="671">
        <f t="shared" si="39"/>
        <v>93.226203556720975</v>
      </c>
      <c r="AQ83" s="692">
        <f t="shared" si="40"/>
        <v>7490</v>
      </c>
    </row>
    <row r="84" spans="2:43" ht="26.25" customHeight="1" thickBot="1" x14ac:dyDescent="0.25">
      <c r="B84" s="265" t="s">
        <v>53</v>
      </c>
      <c r="C84" s="82">
        <f t="shared" ref="C84:AL84" si="65">SUM(C72:C83)</f>
        <v>60980</v>
      </c>
      <c r="D84" s="82">
        <f t="shared" si="65"/>
        <v>52680</v>
      </c>
      <c r="E84" s="83">
        <f t="shared" si="65"/>
        <v>45496.313529442246</v>
      </c>
      <c r="F84" s="83">
        <f t="shared" si="65"/>
        <v>46582.287181832944</v>
      </c>
      <c r="G84" s="83">
        <f t="shared" si="65"/>
        <v>9380</v>
      </c>
      <c r="H84" s="83">
        <f t="shared" si="65"/>
        <v>55194.100181749316</v>
      </c>
      <c r="I84" s="83">
        <f t="shared" si="65"/>
        <v>0</v>
      </c>
      <c r="J84" s="83">
        <f>SUM(J72:J83)</f>
        <v>0</v>
      </c>
      <c r="K84" s="115">
        <f t="shared" si="65"/>
        <v>21072.857184320812</v>
      </c>
      <c r="L84" s="83">
        <f t="shared" si="65"/>
        <v>4698.2327530074062</v>
      </c>
      <c r="M84" s="83">
        <f t="shared" si="65"/>
        <v>44282.378648999766</v>
      </c>
      <c r="N84" s="83">
        <f t="shared" si="65"/>
        <v>5850</v>
      </c>
      <c r="O84" s="83">
        <f t="shared" si="65"/>
        <v>0</v>
      </c>
      <c r="P84" s="83">
        <f t="shared" si="65"/>
        <v>47760</v>
      </c>
      <c r="Q84" s="83">
        <f t="shared" si="65"/>
        <v>0</v>
      </c>
      <c r="R84" s="83">
        <f t="shared" si="65"/>
        <v>12607.320600688385</v>
      </c>
      <c r="S84" s="84">
        <f>SUM(S72:S83)</f>
        <v>79427.574097970981</v>
      </c>
      <c r="T84" s="769">
        <f t="shared" si="65"/>
        <v>6013.7177662489112</v>
      </c>
      <c r="U84" s="772">
        <f t="shared" si="65"/>
        <v>21420</v>
      </c>
      <c r="V84" s="530">
        <f t="shared" si="65"/>
        <v>0</v>
      </c>
      <c r="W84" s="85">
        <f t="shared" si="65"/>
        <v>253.10387216539411</v>
      </c>
      <c r="X84" s="85">
        <f t="shared" si="65"/>
        <v>399.548840311265</v>
      </c>
      <c r="Y84" s="85">
        <f t="shared" si="65"/>
        <v>56.012932585731335</v>
      </c>
      <c r="Z84" s="85">
        <f t="shared" si="65"/>
        <v>477.73513352472605</v>
      </c>
      <c r="AA84" s="85">
        <f t="shared" si="65"/>
        <v>2146.0033537535546</v>
      </c>
      <c r="AB84" s="85">
        <f t="shared" si="65"/>
        <v>264.21574947997243</v>
      </c>
      <c r="AC84" s="85">
        <f t="shared" si="65"/>
        <v>124.92672953668735</v>
      </c>
      <c r="AD84" s="85">
        <f t="shared" si="65"/>
        <v>675.78355913149539</v>
      </c>
      <c r="AE84" s="87">
        <f t="shared" si="65"/>
        <v>1616.3875957600828</v>
      </c>
      <c r="AF84" s="183">
        <f t="shared" si="65"/>
        <v>3594.8560917707091</v>
      </c>
      <c r="AG84" s="120">
        <f t="shared" si="65"/>
        <v>6535.5993387973931</v>
      </c>
      <c r="AH84" s="419">
        <f t="shared" si="65"/>
        <v>2396.486737844763</v>
      </c>
      <c r="AI84" s="183">
        <f t="shared" si="65"/>
        <v>80.378432275520893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>SUM(C84:S84)+T84+U84+AJ84+AK84+AL84</f>
        <v>513444.78194426076</v>
      </c>
      <c r="AN84" s="324">
        <f>SUM(AN72:AN83)</f>
        <v>99770</v>
      </c>
      <c r="AO84" s="266">
        <f>SUM(AO72:AO83)</f>
        <v>0</v>
      </c>
      <c r="AP84" s="454">
        <f t="shared" si="39"/>
        <v>83.730007342016634</v>
      </c>
      <c r="AQ84" s="200">
        <f t="shared" si="40"/>
        <v>99770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verticalDpi="4" r:id="rId1"/>
  <drawing r:id="rId2"/>
  <legacyDrawing r:id="rId3"/>
  <oleObjects>
    <mc:AlternateContent xmlns:mc="http://schemas.openxmlformats.org/markup-compatibility/2006">
      <mc:Choice Requires="x14">
        <oleObject progId="Word.Document.8" shapeId="1357825" r:id="rId4">
          <objectPr defaultSize="0" r:id="rId5">
            <anchor moveWithCells="1" sizeWithCells="1">
              <from>
                <xdr:col>1</xdr:col>
                <xdr:colOff>676275</xdr:colOff>
                <xdr:row>0</xdr:row>
                <xdr:rowOff>180975</xdr:rowOff>
              </from>
              <to>
                <xdr:col>2</xdr:col>
                <xdr:colOff>723900</xdr:colOff>
                <xdr:row>3</xdr:row>
                <xdr:rowOff>142875</xdr:rowOff>
              </to>
            </anchor>
          </objectPr>
        </oleObject>
      </mc:Choice>
      <mc:Fallback>
        <oleObject progId="Word.Document.8" shapeId="1357825" r:id="rId4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AQ110"/>
  <sheetViews>
    <sheetView topLeftCell="E38" zoomScale="66" zoomScaleNormal="66" workbookViewId="0">
      <selection activeCell="AF48" sqref="AF48:AI48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3" width="14" style="1" bestFit="1" customWidth="1"/>
    <col min="4" max="4" width="21.85546875" style="1" bestFit="1" customWidth="1"/>
    <col min="5" max="5" width="12.7109375" style="1" customWidth="1"/>
    <col min="6" max="7" width="13.7109375" style="1" customWidth="1"/>
    <col min="8" max="8" width="12.7109375" style="1" customWidth="1"/>
    <col min="9" max="9" width="13.140625" style="1" customWidth="1"/>
    <col min="10" max="13" width="12.7109375" style="1" customWidth="1"/>
    <col min="14" max="14" width="12.85546875" style="1" customWidth="1"/>
    <col min="15" max="16" width="12.710937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277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98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40</v>
      </c>
      <c r="AQ7" s="680" t="s">
        <v>39</v>
      </c>
    </row>
    <row r="8" spans="2:43" ht="26.25" customHeight="1" x14ac:dyDescent="0.2">
      <c r="B8" s="150" t="s">
        <v>41</v>
      </c>
      <c r="C8" s="98">
        <v>4890</v>
      </c>
      <c r="D8" s="98"/>
      <c r="E8" s="98">
        <v>1330</v>
      </c>
      <c r="F8" s="98">
        <v>2920</v>
      </c>
      <c r="G8" s="98">
        <v>1300</v>
      </c>
      <c r="H8" s="98">
        <v>3410</v>
      </c>
      <c r="I8" s="326"/>
      <c r="J8" s="609"/>
      <c r="K8" s="326">
        <v>70</v>
      </c>
      <c r="L8" s="326"/>
      <c r="M8" s="98">
        <v>590</v>
      </c>
      <c r="N8" s="98"/>
      <c r="O8" s="326"/>
      <c r="P8" s="98">
        <v>2880</v>
      </c>
      <c r="Q8" s="98">
        <v>0</v>
      </c>
      <c r="R8" s="98">
        <f>SUM(AF8:AI8)</f>
        <v>370</v>
      </c>
      <c r="S8" s="296">
        <v>560</v>
      </c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>
        <v>370</v>
      </c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18320</v>
      </c>
      <c r="AN8" s="299">
        <v>8570</v>
      </c>
      <c r="AO8" s="281">
        <v>0</v>
      </c>
      <c r="AP8" s="14">
        <f t="shared" ref="AP8:AP20" si="1">(AM8*100)/(AM8+AQ8)</f>
        <v>68.129416139828933</v>
      </c>
      <c r="AQ8" s="550">
        <f t="shared" ref="AQ8:AQ20" si="2">AN8+AO8</f>
        <v>8570</v>
      </c>
    </row>
    <row r="9" spans="2:43" ht="26.25" customHeight="1" x14ac:dyDescent="0.2">
      <c r="B9" s="151" t="s">
        <v>42</v>
      </c>
      <c r="C9" s="18">
        <v>3820</v>
      </c>
      <c r="D9" s="98"/>
      <c r="E9" s="18">
        <v>420</v>
      </c>
      <c r="F9" s="18">
        <v>2480</v>
      </c>
      <c r="G9" s="18">
        <v>1360</v>
      </c>
      <c r="H9" s="18">
        <v>4390</v>
      </c>
      <c r="I9" s="277"/>
      <c r="J9" s="609"/>
      <c r="K9" s="277">
        <v>30</v>
      </c>
      <c r="L9" s="277"/>
      <c r="M9" s="98">
        <v>80</v>
      </c>
      <c r="N9" s="18"/>
      <c r="O9" s="277"/>
      <c r="P9" s="18">
        <v>2760</v>
      </c>
      <c r="Q9" s="18">
        <v>0</v>
      </c>
      <c r="R9" s="18">
        <f t="shared" ref="R9:R19" si="3">SUM(AF9:AI9)</f>
        <v>150</v>
      </c>
      <c r="S9" s="20">
        <v>240</v>
      </c>
      <c r="T9" s="777">
        <f t="shared" ref="T9:T18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>
        <v>150</v>
      </c>
      <c r="AH9" s="498"/>
      <c r="AI9" s="522"/>
      <c r="AJ9" s="77"/>
      <c r="AK9" s="78"/>
      <c r="AL9" s="188"/>
      <c r="AM9" s="22">
        <f t="shared" si="0"/>
        <v>15730</v>
      </c>
      <c r="AN9" s="101">
        <v>7610</v>
      </c>
      <c r="AO9" s="24">
        <v>0</v>
      </c>
      <c r="AP9" s="25">
        <f t="shared" si="1"/>
        <v>67.395029991431016</v>
      </c>
      <c r="AQ9" s="301">
        <f t="shared" si="2"/>
        <v>7610</v>
      </c>
    </row>
    <row r="10" spans="2:43" ht="26.25" customHeight="1" x14ac:dyDescent="0.2">
      <c r="B10" s="152" t="s">
        <v>43</v>
      </c>
      <c r="C10" s="18">
        <v>4760</v>
      </c>
      <c r="D10" s="98"/>
      <c r="E10" s="18">
        <v>3010</v>
      </c>
      <c r="F10" s="18">
        <v>2720</v>
      </c>
      <c r="G10" s="18">
        <v>1760</v>
      </c>
      <c r="H10" s="18">
        <v>3220</v>
      </c>
      <c r="I10" s="19"/>
      <c r="J10" s="609"/>
      <c r="K10" s="277">
        <v>110</v>
      </c>
      <c r="L10" s="277"/>
      <c r="M10" s="98">
        <v>320</v>
      </c>
      <c r="N10" s="18"/>
      <c r="O10" s="277"/>
      <c r="P10" s="18">
        <v>2580</v>
      </c>
      <c r="Q10" s="18">
        <v>0</v>
      </c>
      <c r="R10" s="18">
        <f t="shared" si="3"/>
        <v>110</v>
      </c>
      <c r="S10" s="20">
        <v>180</v>
      </c>
      <c r="T10" s="777">
        <f t="shared" si="4"/>
        <v>0</v>
      </c>
      <c r="U10" s="786"/>
      <c r="V10" s="297"/>
      <c r="W10" s="76"/>
      <c r="X10" s="76"/>
      <c r="Y10" s="76"/>
      <c r="Z10" s="76"/>
      <c r="AA10" s="76"/>
      <c r="AB10" s="76"/>
      <c r="AC10" s="76"/>
      <c r="AD10" s="76"/>
      <c r="AE10" s="511"/>
      <c r="AF10" s="521"/>
      <c r="AG10" s="498">
        <v>110</v>
      </c>
      <c r="AH10" s="498"/>
      <c r="AI10" s="522"/>
      <c r="AJ10" s="181"/>
      <c r="AK10" s="110"/>
      <c r="AL10" s="189"/>
      <c r="AM10" s="22">
        <f t="shared" si="0"/>
        <v>18770</v>
      </c>
      <c r="AN10" s="101">
        <v>8500</v>
      </c>
      <c r="AO10" s="24">
        <v>0</v>
      </c>
      <c r="AP10" s="25">
        <f t="shared" si="1"/>
        <v>68.830216354968826</v>
      </c>
      <c r="AQ10" s="301">
        <f t="shared" si="2"/>
        <v>8500</v>
      </c>
    </row>
    <row r="11" spans="2:43" ht="26.25" customHeight="1" x14ac:dyDescent="0.2">
      <c r="B11" s="152" t="s">
        <v>44</v>
      </c>
      <c r="C11" s="18">
        <v>4350</v>
      </c>
      <c r="D11" s="98"/>
      <c r="E11" s="18">
        <v>4940</v>
      </c>
      <c r="F11" s="18">
        <v>2120</v>
      </c>
      <c r="G11" s="18">
        <v>1340</v>
      </c>
      <c r="H11" s="18">
        <v>6010</v>
      </c>
      <c r="I11" s="19"/>
      <c r="J11" s="609"/>
      <c r="K11" s="277">
        <v>0</v>
      </c>
      <c r="L11" s="277"/>
      <c r="M11" s="98">
        <v>170</v>
      </c>
      <c r="N11" s="18"/>
      <c r="O11" s="277"/>
      <c r="P11" s="18">
        <v>2840</v>
      </c>
      <c r="Q11" s="18">
        <v>0</v>
      </c>
      <c r="R11" s="18">
        <f t="shared" si="3"/>
        <v>0</v>
      </c>
      <c r="S11" s="462">
        <v>250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>
        <v>0</v>
      </c>
      <c r="AH11" s="498"/>
      <c r="AI11" s="522"/>
      <c r="AJ11" s="181"/>
      <c r="AK11" s="110"/>
      <c r="AL11" s="189"/>
      <c r="AM11" s="22">
        <f t="shared" si="0"/>
        <v>22020</v>
      </c>
      <c r="AN11" s="102">
        <v>8230</v>
      </c>
      <c r="AO11" s="24">
        <v>0</v>
      </c>
      <c r="AP11" s="25">
        <f t="shared" si="1"/>
        <v>72.793388429752071</v>
      </c>
      <c r="AQ11" s="301">
        <f t="shared" si="2"/>
        <v>8230</v>
      </c>
    </row>
    <row r="12" spans="2:43" ht="26.25" customHeight="1" x14ac:dyDescent="0.2">
      <c r="B12" s="153" t="s">
        <v>45</v>
      </c>
      <c r="C12" s="334">
        <v>4080</v>
      </c>
      <c r="D12" s="18"/>
      <c r="E12" s="334">
        <v>6000</v>
      </c>
      <c r="F12" s="334">
        <v>3340</v>
      </c>
      <c r="G12" s="18">
        <v>2070</v>
      </c>
      <c r="H12" s="18">
        <v>2750</v>
      </c>
      <c r="I12" s="277"/>
      <c r="J12" s="609"/>
      <c r="K12" s="612">
        <v>110</v>
      </c>
      <c r="L12" s="612"/>
      <c r="M12" s="98">
        <v>220</v>
      </c>
      <c r="N12" s="334"/>
      <c r="O12" s="612"/>
      <c r="P12" s="18">
        <v>2940</v>
      </c>
      <c r="Q12" s="18">
        <v>0</v>
      </c>
      <c r="R12" s="18">
        <f t="shared" si="3"/>
        <v>110</v>
      </c>
      <c r="S12" s="20">
        <v>120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>
        <v>110</v>
      </c>
      <c r="AH12" s="498"/>
      <c r="AI12" s="522"/>
      <c r="AJ12" s="77"/>
      <c r="AK12" s="78"/>
      <c r="AL12" s="188"/>
      <c r="AM12" s="22">
        <f t="shared" si="0"/>
        <v>21740</v>
      </c>
      <c r="AN12" s="102">
        <v>13060</v>
      </c>
      <c r="AO12" s="24">
        <v>0</v>
      </c>
      <c r="AP12" s="25">
        <f t="shared" si="1"/>
        <v>62.47126436781609</v>
      </c>
      <c r="AQ12" s="301">
        <f t="shared" si="2"/>
        <v>13060</v>
      </c>
    </row>
    <row r="13" spans="2:43" ht="26.25" customHeight="1" x14ac:dyDescent="0.2">
      <c r="B13" s="151" t="s">
        <v>46</v>
      </c>
      <c r="C13" s="18">
        <v>4290</v>
      </c>
      <c r="D13" s="18"/>
      <c r="E13" s="18">
        <v>6460</v>
      </c>
      <c r="F13" s="18">
        <v>2940</v>
      </c>
      <c r="G13" s="18">
        <v>1970</v>
      </c>
      <c r="H13" s="18">
        <v>3690</v>
      </c>
      <c r="I13" s="277"/>
      <c r="J13" s="610"/>
      <c r="K13" s="277">
        <v>0</v>
      </c>
      <c r="L13" s="277"/>
      <c r="M13" s="18">
        <v>0</v>
      </c>
      <c r="N13" s="18"/>
      <c r="O13" s="277"/>
      <c r="P13" s="18">
        <v>4160</v>
      </c>
      <c r="Q13" s="18">
        <v>0</v>
      </c>
      <c r="R13" s="18">
        <f t="shared" si="3"/>
        <v>0</v>
      </c>
      <c r="S13" s="462">
        <v>0</v>
      </c>
      <c r="T13" s="777">
        <f t="shared" si="4"/>
        <v>0</v>
      </c>
      <c r="U13" s="786"/>
      <c r="V13" s="297"/>
      <c r="W13" s="76"/>
      <c r="X13" s="76"/>
      <c r="Y13" s="76"/>
      <c r="Z13" s="76"/>
      <c r="AA13" s="76"/>
      <c r="AB13" s="76"/>
      <c r="AC13" s="76"/>
      <c r="AD13" s="76"/>
      <c r="AE13" s="511"/>
      <c r="AF13" s="521"/>
      <c r="AG13" s="498">
        <v>0</v>
      </c>
      <c r="AH13" s="498"/>
      <c r="AI13" s="522"/>
      <c r="AJ13" s="77"/>
      <c r="AK13" s="78"/>
      <c r="AL13" s="188"/>
      <c r="AM13" s="22">
        <f t="shared" si="0"/>
        <v>23510</v>
      </c>
      <c r="AN13" s="103">
        <v>13600</v>
      </c>
      <c r="AO13" s="31">
        <v>0</v>
      </c>
      <c r="AP13" s="32">
        <f t="shared" si="1"/>
        <v>63.352196173538132</v>
      </c>
      <c r="AQ13" s="620">
        <f t="shared" si="2"/>
        <v>13600</v>
      </c>
    </row>
    <row r="14" spans="2:43" ht="26.25" customHeight="1" x14ac:dyDescent="0.2">
      <c r="B14" s="152" t="s">
        <v>47</v>
      </c>
      <c r="C14" s="18">
        <v>4510</v>
      </c>
      <c r="D14" s="18"/>
      <c r="E14" s="18">
        <v>3020</v>
      </c>
      <c r="F14" s="18">
        <v>2800</v>
      </c>
      <c r="G14" s="18">
        <v>1530</v>
      </c>
      <c r="H14" s="18">
        <v>4730</v>
      </c>
      <c r="I14" s="277"/>
      <c r="J14" s="610"/>
      <c r="K14" s="277">
        <v>0</v>
      </c>
      <c r="L14" s="277"/>
      <c r="M14" s="18">
        <v>0</v>
      </c>
      <c r="N14" s="18"/>
      <c r="O14" s="277"/>
      <c r="P14" s="18">
        <v>2890</v>
      </c>
      <c r="Q14" s="18">
        <v>0</v>
      </c>
      <c r="R14" s="18">
        <f t="shared" si="3"/>
        <v>0</v>
      </c>
      <c r="S14" s="20">
        <v>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>
        <v>0</v>
      </c>
      <c r="AH14" s="498"/>
      <c r="AI14" s="522"/>
      <c r="AJ14" s="77"/>
      <c r="AK14" s="78"/>
      <c r="AL14" s="188"/>
      <c r="AM14" s="22">
        <f t="shared" si="0"/>
        <v>19480</v>
      </c>
      <c r="AN14" s="23">
        <v>9470</v>
      </c>
      <c r="AO14" s="24">
        <v>0</v>
      </c>
      <c r="AP14" s="25">
        <f t="shared" si="1"/>
        <v>67.288428324697762</v>
      </c>
      <c r="AQ14" s="301">
        <f t="shared" si="2"/>
        <v>9470</v>
      </c>
    </row>
    <row r="15" spans="2:43" ht="26.25" customHeight="1" x14ac:dyDescent="0.2">
      <c r="B15" s="151" t="s">
        <v>48</v>
      </c>
      <c r="C15" s="18">
        <v>5770</v>
      </c>
      <c r="D15" s="18"/>
      <c r="E15" s="18">
        <v>5740</v>
      </c>
      <c r="F15" s="18">
        <v>2160</v>
      </c>
      <c r="G15" s="18">
        <v>1600</v>
      </c>
      <c r="H15" s="18">
        <v>3100</v>
      </c>
      <c r="I15" s="277"/>
      <c r="J15" s="610"/>
      <c r="K15" s="277">
        <v>60</v>
      </c>
      <c r="L15" s="608"/>
      <c r="M15" s="18">
        <v>340</v>
      </c>
      <c r="N15" s="18"/>
      <c r="O15" s="608"/>
      <c r="P15" s="18">
        <v>2360</v>
      </c>
      <c r="Q15" s="18">
        <v>0</v>
      </c>
      <c r="R15" s="18">
        <f t="shared" si="3"/>
        <v>120</v>
      </c>
      <c r="S15" s="20">
        <v>640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>
        <v>120</v>
      </c>
      <c r="AH15" s="498"/>
      <c r="AI15" s="522"/>
      <c r="AJ15" s="77"/>
      <c r="AK15" s="78"/>
      <c r="AL15" s="188"/>
      <c r="AM15" s="22">
        <f t="shared" si="0"/>
        <v>21890</v>
      </c>
      <c r="AN15" s="23">
        <v>8240</v>
      </c>
      <c r="AO15" s="24">
        <v>0</v>
      </c>
      <c r="AP15" s="25">
        <f t="shared" si="1"/>
        <v>72.651842017922334</v>
      </c>
      <c r="AQ15" s="301">
        <f t="shared" si="2"/>
        <v>8240</v>
      </c>
    </row>
    <row r="16" spans="2:43" ht="26.25" customHeight="1" x14ac:dyDescent="0.2">
      <c r="B16" s="152" t="s">
        <v>49</v>
      </c>
      <c r="C16" s="18">
        <v>4670</v>
      </c>
      <c r="D16" s="18"/>
      <c r="E16" s="18">
        <v>3550</v>
      </c>
      <c r="F16" s="18">
        <v>2680</v>
      </c>
      <c r="G16" s="18">
        <v>1710</v>
      </c>
      <c r="H16" s="18">
        <v>4620</v>
      </c>
      <c r="I16" s="277"/>
      <c r="J16" s="610"/>
      <c r="K16" s="277">
        <v>120</v>
      </c>
      <c r="L16" s="608"/>
      <c r="M16" s="18">
        <v>210</v>
      </c>
      <c r="N16" s="18"/>
      <c r="O16" s="608"/>
      <c r="P16" s="18">
        <v>2680</v>
      </c>
      <c r="Q16" s="18">
        <v>0</v>
      </c>
      <c r="R16" s="18">
        <f t="shared" si="3"/>
        <v>0</v>
      </c>
      <c r="S16" s="20">
        <v>510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>
        <v>0</v>
      </c>
      <c r="AH16" s="498"/>
      <c r="AI16" s="522"/>
      <c r="AJ16" s="77"/>
      <c r="AK16" s="78"/>
      <c r="AL16" s="188"/>
      <c r="AM16" s="22">
        <f t="shared" si="0"/>
        <v>20750</v>
      </c>
      <c r="AN16" s="23">
        <v>8110</v>
      </c>
      <c r="AO16" s="24">
        <v>0</v>
      </c>
      <c r="AP16" s="25">
        <f t="shared" si="1"/>
        <v>71.898821898821893</v>
      </c>
      <c r="AQ16" s="301">
        <f t="shared" si="2"/>
        <v>8110</v>
      </c>
    </row>
    <row r="17" spans="2:43" ht="26.25" customHeight="1" x14ac:dyDescent="0.2">
      <c r="B17" s="152" t="s">
        <v>50</v>
      </c>
      <c r="C17" s="18">
        <v>5280</v>
      </c>
      <c r="D17" s="18"/>
      <c r="E17" s="18">
        <v>4490</v>
      </c>
      <c r="F17" s="18">
        <v>3800</v>
      </c>
      <c r="G17" s="18">
        <v>1740</v>
      </c>
      <c r="H17" s="18">
        <v>3330</v>
      </c>
      <c r="I17" s="277"/>
      <c r="J17" s="610"/>
      <c r="K17" s="277">
        <v>0</v>
      </c>
      <c r="L17" s="608"/>
      <c r="M17" s="18">
        <v>150</v>
      </c>
      <c r="N17" s="18"/>
      <c r="O17" s="608"/>
      <c r="P17" s="18">
        <v>2810</v>
      </c>
      <c r="Q17" s="18">
        <v>0</v>
      </c>
      <c r="R17" s="18">
        <f t="shared" si="3"/>
        <v>140</v>
      </c>
      <c r="S17" s="20">
        <v>150</v>
      </c>
      <c r="T17" s="777">
        <f t="shared" si="4"/>
        <v>0</v>
      </c>
      <c r="U17" s="786"/>
      <c r="V17" s="297"/>
      <c r="W17" s="76"/>
      <c r="X17" s="76"/>
      <c r="Y17" s="76"/>
      <c r="Z17" s="76"/>
      <c r="AA17" s="76"/>
      <c r="AB17" s="76"/>
      <c r="AC17" s="76"/>
      <c r="AD17" s="76"/>
      <c r="AE17" s="511"/>
      <c r="AF17" s="521"/>
      <c r="AG17" s="498">
        <v>140</v>
      </c>
      <c r="AH17" s="498"/>
      <c r="AI17" s="522"/>
      <c r="AJ17" s="77"/>
      <c r="AK17" s="78"/>
      <c r="AL17" s="188"/>
      <c r="AM17" s="22">
        <f t="shared" si="0"/>
        <v>21890</v>
      </c>
      <c r="AN17" s="23">
        <v>13475</v>
      </c>
      <c r="AO17" s="24">
        <v>0</v>
      </c>
      <c r="AP17" s="25">
        <f t="shared" si="1"/>
        <v>61.897356143079314</v>
      </c>
      <c r="AQ17" s="301">
        <f t="shared" si="2"/>
        <v>13475</v>
      </c>
    </row>
    <row r="18" spans="2:43" ht="26.25" customHeight="1" x14ac:dyDescent="0.2">
      <c r="B18" s="151" t="s">
        <v>51</v>
      </c>
      <c r="C18" s="18">
        <v>4800</v>
      </c>
      <c r="D18" s="18"/>
      <c r="E18" s="18">
        <v>3460</v>
      </c>
      <c r="F18" s="18">
        <v>2280</v>
      </c>
      <c r="G18" s="18">
        <v>1720</v>
      </c>
      <c r="H18" s="18">
        <v>5050</v>
      </c>
      <c r="I18" s="277"/>
      <c r="J18" s="610"/>
      <c r="K18" s="277">
        <v>0</v>
      </c>
      <c r="L18" s="608"/>
      <c r="M18" s="18">
        <v>90</v>
      </c>
      <c r="N18" s="18">
        <v>0</v>
      </c>
      <c r="O18" s="608"/>
      <c r="P18" s="18">
        <v>2660</v>
      </c>
      <c r="Q18" s="18">
        <v>0</v>
      </c>
      <c r="R18" s="18">
        <f t="shared" si="3"/>
        <v>180</v>
      </c>
      <c r="S18" s="20">
        <v>430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>
        <v>180</v>
      </c>
      <c r="AH18" s="498"/>
      <c r="AI18" s="522"/>
      <c r="AJ18" s="480"/>
      <c r="AK18" s="99"/>
      <c r="AL18" s="204"/>
      <c r="AM18" s="22">
        <f t="shared" si="0"/>
        <v>20670</v>
      </c>
      <c r="AN18" s="23">
        <v>7120</v>
      </c>
      <c r="AO18" s="24">
        <v>0</v>
      </c>
      <c r="AP18" s="25">
        <f t="shared" si="1"/>
        <v>74.379273119827275</v>
      </c>
      <c r="AQ18" s="301">
        <f t="shared" si="2"/>
        <v>7120</v>
      </c>
    </row>
    <row r="19" spans="2:43" ht="26.25" customHeight="1" thickBot="1" x14ac:dyDescent="0.25">
      <c r="B19" s="154" t="s">
        <v>52</v>
      </c>
      <c r="C19" s="79">
        <v>3700</v>
      </c>
      <c r="D19" s="79">
        <v>103560</v>
      </c>
      <c r="E19" s="79">
        <v>2300</v>
      </c>
      <c r="F19" s="79">
        <v>2560</v>
      </c>
      <c r="G19" s="79">
        <v>1630</v>
      </c>
      <c r="H19" s="79">
        <v>2620</v>
      </c>
      <c r="I19" s="327"/>
      <c r="J19" s="611"/>
      <c r="K19" s="327">
        <v>0</v>
      </c>
      <c r="L19" s="327"/>
      <c r="M19" s="79">
        <v>0</v>
      </c>
      <c r="N19" s="79"/>
      <c r="O19" s="327"/>
      <c r="P19" s="79">
        <v>3510</v>
      </c>
      <c r="Q19" s="79">
        <v>0</v>
      </c>
      <c r="R19" s="79">
        <f t="shared" si="3"/>
        <v>0</v>
      </c>
      <c r="S19" s="80">
        <v>0</v>
      </c>
      <c r="T19" s="782">
        <f>SUM(V19:AE19)</f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>
        <v>0</v>
      </c>
      <c r="AH19" s="499"/>
      <c r="AI19" s="552"/>
      <c r="AJ19" s="481"/>
      <c r="AK19" s="192"/>
      <c r="AL19" s="187"/>
      <c r="AM19" s="460">
        <f t="shared" si="0"/>
        <v>119880</v>
      </c>
      <c r="AN19" s="193">
        <v>7580</v>
      </c>
      <c r="AO19" s="194">
        <v>0</v>
      </c>
      <c r="AP19" s="33">
        <f t="shared" si="1"/>
        <v>94.053036246665627</v>
      </c>
      <c r="AQ19" s="323">
        <f t="shared" si="2"/>
        <v>7580</v>
      </c>
    </row>
    <row r="20" spans="2:43" ht="26.25" customHeight="1" thickBot="1" x14ac:dyDescent="0.25">
      <c r="B20" s="179" t="s">
        <v>53</v>
      </c>
      <c r="C20" s="82">
        <f t="shared" ref="C20:AO20" si="5">SUM(C8:C19)</f>
        <v>54920</v>
      </c>
      <c r="D20" s="82">
        <f t="shared" si="5"/>
        <v>103560</v>
      </c>
      <c r="E20" s="83">
        <f t="shared" si="5"/>
        <v>44720</v>
      </c>
      <c r="F20" s="83">
        <f t="shared" si="5"/>
        <v>32800</v>
      </c>
      <c r="G20" s="83">
        <f t="shared" si="5"/>
        <v>19730</v>
      </c>
      <c r="H20" s="83">
        <f t="shared" si="5"/>
        <v>46920</v>
      </c>
      <c r="I20" s="195">
        <f t="shared" si="5"/>
        <v>0</v>
      </c>
      <c r="J20" s="83">
        <f t="shared" si="5"/>
        <v>0</v>
      </c>
      <c r="K20" s="328">
        <f t="shared" si="5"/>
        <v>500</v>
      </c>
      <c r="L20" s="328">
        <f t="shared" si="5"/>
        <v>0</v>
      </c>
      <c r="M20" s="83">
        <f t="shared" si="5"/>
        <v>2170</v>
      </c>
      <c r="N20" s="83">
        <f t="shared" si="5"/>
        <v>0</v>
      </c>
      <c r="O20" s="328">
        <f t="shared" si="5"/>
        <v>0</v>
      </c>
      <c r="P20" s="83">
        <f t="shared" si="5"/>
        <v>35070</v>
      </c>
      <c r="Q20" s="83">
        <f t="shared" si="5"/>
        <v>0</v>
      </c>
      <c r="R20" s="83">
        <f t="shared" si="5"/>
        <v>1180</v>
      </c>
      <c r="S20" s="84">
        <f>SUM(S8:S19)</f>
        <v>3080</v>
      </c>
      <c r="T20" s="791">
        <f t="shared" si="5"/>
        <v>0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0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1180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344650</v>
      </c>
      <c r="AN20" s="198">
        <f t="shared" si="5"/>
        <v>113565</v>
      </c>
      <c r="AO20" s="199">
        <f t="shared" si="5"/>
        <v>0</v>
      </c>
      <c r="AP20" s="37">
        <f t="shared" si="1"/>
        <v>75.215782983970414</v>
      </c>
      <c r="AQ20" s="200">
        <f t="shared" si="2"/>
        <v>113565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 VILLANOVA.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98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22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840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84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27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206" t="s">
        <v>39</v>
      </c>
      <c r="AG28" s="713" t="s">
        <v>39</v>
      </c>
      <c r="AH28" s="713" t="s">
        <v>39</v>
      </c>
      <c r="AI28" s="206" t="s">
        <v>39</v>
      </c>
      <c r="AJ28" s="698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Foglio2!D39</f>
        <v>0</v>
      </c>
      <c r="D29" s="340"/>
      <c r="E29" s="215">
        <f>Foglio2!E39</f>
        <v>1719.059717463583</v>
      </c>
      <c r="F29" s="215">
        <f>Foglio2!F39</f>
        <v>399.95033209200284</v>
      </c>
      <c r="G29" s="329">
        <f>Foglio2!G39</f>
        <v>0</v>
      </c>
      <c r="H29" s="329">
        <f>Foglio2!H39</f>
        <v>168.27595826087926</v>
      </c>
      <c r="I29" s="329">
        <f>Foglio2!I39</f>
        <v>0</v>
      </c>
      <c r="J29" s="277">
        <v>0</v>
      </c>
      <c r="K29" s="215">
        <f>Foglio2!K39</f>
        <v>238.68193967569474</v>
      </c>
      <c r="L29" s="215">
        <f>Foglio2!L39</f>
        <v>219.97150292571192</v>
      </c>
      <c r="M29" s="215">
        <f>Foglio2!M39</f>
        <v>1982.9405807823816</v>
      </c>
      <c r="N29" s="215">
        <f>Foglio2!N39</f>
        <v>0</v>
      </c>
      <c r="O29" s="215">
        <f>Foglio2!O39</f>
        <v>0</v>
      </c>
      <c r="P29" s="329">
        <f>Foglio2!P39</f>
        <v>0</v>
      </c>
      <c r="Q29" s="329">
        <f>Foglio2!Q39</f>
        <v>0</v>
      </c>
      <c r="R29" s="215">
        <f t="shared" ref="R29:R34" si="6">SUM(AF29:AI29)</f>
        <v>538.63289149580021</v>
      </c>
      <c r="S29" s="619">
        <f>Foglio2!T39</f>
        <v>3294.3793949214028</v>
      </c>
      <c r="T29" s="842">
        <f t="shared" ref="T29:T34" si="7">SUM(V29:AE29)</f>
        <v>281.56257996499954</v>
      </c>
      <c r="U29" s="437">
        <f>Foglio2!V39</f>
        <v>1497.5</v>
      </c>
      <c r="V29" s="844">
        <f>Foglio2!W39</f>
        <v>0</v>
      </c>
      <c r="W29" s="489">
        <f>Foglio2!X39</f>
        <v>11.850336516618988</v>
      </c>
      <c r="X29" s="489">
        <f>Foglio2!Y39</f>
        <v>18.706897575313814</v>
      </c>
      <c r="Y29" s="489">
        <f>Foglio2!Z39</f>
        <v>2.622528429710703</v>
      </c>
      <c r="Z29" s="489">
        <f>Foglio2!AA39</f>
        <v>22.367583907923944</v>
      </c>
      <c r="AA29" s="489">
        <f>Foglio2!AB39</f>
        <v>100.47598912731932</v>
      </c>
      <c r="AB29" s="489">
        <f>Foglio2!AC39</f>
        <v>12.370595192958357</v>
      </c>
      <c r="AC29" s="489">
        <f>Foglio2!AD39</f>
        <v>5.8490760029265241</v>
      </c>
      <c r="AD29" s="489">
        <f>Foglio2!AE39</f>
        <v>31.640221540639249</v>
      </c>
      <c r="AE29" s="845">
        <f>Foglio2!AF39</f>
        <v>75.679351671588662</v>
      </c>
      <c r="AF29" s="434">
        <f>Foglio2!AG39</f>
        <v>168.31135000756902</v>
      </c>
      <c r="AG29" s="215">
        <f>Foglio2!AH39</f>
        <v>254.35458483480704</v>
      </c>
      <c r="AH29" s="215">
        <f>Foglio2!AI39</f>
        <v>112.20363425541383</v>
      </c>
      <c r="AI29" s="619">
        <f>Foglio2!AJ39</f>
        <v>3.7633223980104105</v>
      </c>
      <c r="AJ29" s="606"/>
      <c r="AK29" s="753"/>
      <c r="AL29" s="847"/>
      <c r="AM29" s="55">
        <f t="shared" ref="AM29:AM40" si="8">SUM(C29:S29)+T29+U29+AJ29+AK29+AL29</f>
        <v>10340.954897582455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I32" si="12">E29</f>
        <v>1719.059717463583</v>
      </c>
      <c r="F30" s="434">
        <f t="shared" si="12"/>
        <v>399.95033209200284</v>
      </c>
      <c r="G30" s="340">
        <f t="shared" si="12"/>
        <v>0</v>
      </c>
      <c r="H30" s="340">
        <f t="shared" si="12"/>
        <v>168.27595826087926</v>
      </c>
      <c r="I30" s="340">
        <f t="shared" si="12"/>
        <v>0</v>
      </c>
      <c r="J30" s="19"/>
      <c r="K30" s="434">
        <f t="shared" ref="K30:Q32" si="13">K29</f>
        <v>238.68193967569474</v>
      </c>
      <c r="L30" s="434">
        <f t="shared" si="13"/>
        <v>219.97150292571192</v>
      </c>
      <c r="M30" s="434">
        <f t="shared" si="13"/>
        <v>1982.9405807823816</v>
      </c>
      <c r="N30" s="434">
        <f t="shared" si="13"/>
        <v>0</v>
      </c>
      <c r="O30" s="434">
        <f t="shared" si="13"/>
        <v>0</v>
      </c>
      <c r="P30" s="340">
        <f t="shared" si="13"/>
        <v>0</v>
      </c>
      <c r="Q30" s="340">
        <f t="shared" si="13"/>
        <v>0</v>
      </c>
      <c r="R30" s="215">
        <f t="shared" si="6"/>
        <v>538.63289149580021</v>
      </c>
      <c r="S30" s="437">
        <f t="shared" ref="S30:S35" si="14">S29</f>
        <v>3294.3793949214028</v>
      </c>
      <c r="T30" s="842">
        <f t="shared" si="7"/>
        <v>281.56257996499954</v>
      </c>
      <c r="U30" s="437">
        <f t="shared" ref="U30:AI32" si="15">U29</f>
        <v>1497.5</v>
      </c>
      <c r="V30" s="844">
        <f t="shared" si="15"/>
        <v>0</v>
      </c>
      <c r="W30" s="433">
        <f t="shared" si="15"/>
        <v>11.850336516618988</v>
      </c>
      <c r="X30" s="433">
        <f t="shared" si="15"/>
        <v>18.706897575313814</v>
      </c>
      <c r="Y30" s="433">
        <f t="shared" si="15"/>
        <v>2.622528429710703</v>
      </c>
      <c r="Z30" s="433">
        <f t="shared" si="15"/>
        <v>22.367583907923944</v>
      </c>
      <c r="AA30" s="433">
        <f t="shared" si="15"/>
        <v>100.47598912731932</v>
      </c>
      <c r="AB30" s="433">
        <f t="shared" si="15"/>
        <v>12.370595192958357</v>
      </c>
      <c r="AC30" s="433">
        <f t="shared" si="15"/>
        <v>5.8490760029265241</v>
      </c>
      <c r="AD30" s="433">
        <f t="shared" si="15"/>
        <v>31.640221540639249</v>
      </c>
      <c r="AE30" s="846">
        <f t="shared" si="15"/>
        <v>75.679351671588662</v>
      </c>
      <c r="AF30" s="434">
        <f t="shared" si="15"/>
        <v>168.31135000756902</v>
      </c>
      <c r="AG30" s="434">
        <f t="shared" si="15"/>
        <v>254.35458483480704</v>
      </c>
      <c r="AH30" s="434">
        <f t="shared" si="15"/>
        <v>112.20363425541383</v>
      </c>
      <c r="AI30" s="437">
        <f t="shared" si="15"/>
        <v>3.7633223980104105</v>
      </c>
      <c r="AJ30" s="606"/>
      <c r="AK30" s="753"/>
      <c r="AL30" s="847"/>
      <c r="AM30" s="55">
        <f t="shared" si="8"/>
        <v>10340.954897582455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1719.059717463583</v>
      </c>
      <c r="F31" s="434">
        <f t="shared" si="12"/>
        <v>399.95033209200284</v>
      </c>
      <c r="G31" s="340">
        <f t="shared" si="12"/>
        <v>0</v>
      </c>
      <c r="H31" s="340">
        <f t="shared" si="12"/>
        <v>168.27595826087926</v>
      </c>
      <c r="I31" s="340">
        <f t="shared" si="12"/>
        <v>0</v>
      </c>
      <c r="J31" s="19"/>
      <c r="K31" s="434">
        <f t="shared" si="13"/>
        <v>238.68193967569474</v>
      </c>
      <c r="L31" s="434">
        <f t="shared" si="13"/>
        <v>219.97150292571192</v>
      </c>
      <c r="M31" s="434">
        <f t="shared" si="13"/>
        <v>1982.9405807823816</v>
      </c>
      <c r="N31" s="434">
        <f t="shared" si="13"/>
        <v>0</v>
      </c>
      <c r="O31" s="434">
        <f t="shared" si="13"/>
        <v>0</v>
      </c>
      <c r="P31" s="340">
        <f t="shared" si="13"/>
        <v>0</v>
      </c>
      <c r="Q31" s="340">
        <f t="shared" si="13"/>
        <v>0</v>
      </c>
      <c r="R31" s="215">
        <f t="shared" si="6"/>
        <v>538.63289149580021</v>
      </c>
      <c r="S31" s="437">
        <f t="shared" si="14"/>
        <v>3294.3793949214028</v>
      </c>
      <c r="T31" s="842">
        <f t="shared" si="7"/>
        <v>281.56257996499954</v>
      </c>
      <c r="U31" s="437">
        <f t="shared" si="15"/>
        <v>1497.5</v>
      </c>
      <c r="V31" s="844">
        <f t="shared" si="15"/>
        <v>0</v>
      </c>
      <c r="W31" s="433">
        <f t="shared" si="15"/>
        <v>11.850336516618988</v>
      </c>
      <c r="X31" s="433">
        <f t="shared" si="15"/>
        <v>18.706897575313814</v>
      </c>
      <c r="Y31" s="433">
        <f t="shared" si="15"/>
        <v>2.622528429710703</v>
      </c>
      <c r="Z31" s="433">
        <f t="shared" si="15"/>
        <v>22.367583907923944</v>
      </c>
      <c r="AA31" s="433">
        <f t="shared" si="15"/>
        <v>100.47598912731932</v>
      </c>
      <c r="AB31" s="433">
        <f t="shared" si="15"/>
        <v>12.370595192958357</v>
      </c>
      <c r="AC31" s="433">
        <f t="shared" si="15"/>
        <v>5.8490760029265241</v>
      </c>
      <c r="AD31" s="433">
        <f t="shared" si="15"/>
        <v>31.640221540639249</v>
      </c>
      <c r="AE31" s="846">
        <f t="shared" si="15"/>
        <v>75.679351671588662</v>
      </c>
      <c r="AF31" s="434">
        <f t="shared" si="15"/>
        <v>168.31135000756902</v>
      </c>
      <c r="AG31" s="434">
        <f t="shared" si="15"/>
        <v>254.35458483480704</v>
      </c>
      <c r="AH31" s="434">
        <f t="shared" si="15"/>
        <v>112.20363425541383</v>
      </c>
      <c r="AI31" s="437">
        <f t="shared" si="15"/>
        <v>3.7633223980104105</v>
      </c>
      <c r="AJ31" s="606"/>
      <c r="AK31" s="753"/>
      <c r="AL31" s="847"/>
      <c r="AM31" s="55">
        <f t="shared" si="8"/>
        <v>10340.954897582455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1719.059717463583</v>
      </c>
      <c r="F32" s="434">
        <f t="shared" si="12"/>
        <v>399.95033209200284</v>
      </c>
      <c r="G32" s="340">
        <f t="shared" si="12"/>
        <v>0</v>
      </c>
      <c r="H32" s="340">
        <f t="shared" si="12"/>
        <v>168.27595826087926</v>
      </c>
      <c r="I32" s="340">
        <f t="shared" si="12"/>
        <v>0</v>
      </c>
      <c r="J32" s="19"/>
      <c r="K32" s="434">
        <f t="shared" si="13"/>
        <v>238.68193967569474</v>
      </c>
      <c r="L32" s="434">
        <f t="shared" si="13"/>
        <v>219.97150292571192</v>
      </c>
      <c r="M32" s="434">
        <f t="shared" si="13"/>
        <v>1982.9405807823816</v>
      </c>
      <c r="N32" s="434">
        <f t="shared" si="13"/>
        <v>0</v>
      </c>
      <c r="O32" s="434">
        <f t="shared" si="13"/>
        <v>0</v>
      </c>
      <c r="P32" s="340">
        <f t="shared" si="13"/>
        <v>0</v>
      </c>
      <c r="Q32" s="340">
        <f t="shared" si="13"/>
        <v>0</v>
      </c>
      <c r="R32" s="215">
        <f t="shared" si="6"/>
        <v>538.63289149580021</v>
      </c>
      <c r="S32" s="437">
        <f t="shared" si="14"/>
        <v>3294.3793949214028</v>
      </c>
      <c r="T32" s="842">
        <f t="shared" si="7"/>
        <v>281.56257996499954</v>
      </c>
      <c r="U32" s="437">
        <f t="shared" si="15"/>
        <v>1497.5</v>
      </c>
      <c r="V32" s="844">
        <f t="shared" si="15"/>
        <v>0</v>
      </c>
      <c r="W32" s="433">
        <f t="shared" si="15"/>
        <v>11.850336516618988</v>
      </c>
      <c r="X32" s="433">
        <f t="shared" si="15"/>
        <v>18.706897575313814</v>
      </c>
      <c r="Y32" s="433">
        <f t="shared" si="15"/>
        <v>2.622528429710703</v>
      </c>
      <c r="Z32" s="433">
        <f t="shared" si="15"/>
        <v>22.367583907923944</v>
      </c>
      <c r="AA32" s="433">
        <f t="shared" si="15"/>
        <v>100.47598912731932</v>
      </c>
      <c r="AB32" s="433">
        <f t="shared" si="15"/>
        <v>12.370595192958357</v>
      </c>
      <c r="AC32" s="433">
        <f t="shared" si="15"/>
        <v>5.8490760029265241</v>
      </c>
      <c r="AD32" s="433">
        <f t="shared" si="15"/>
        <v>31.640221540639249</v>
      </c>
      <c r="AE32" s="846">
        <f t="shared" si="15"/>
        <v>75.679351671588662</v>
      </c>
      <c r="AF32" s="434">
        <f t="shared" si="15"/>
        <v>168.31135000756902</v>
      </c>
      <c r="AG32" s="434">
        <f t="shared" si="15"/>
        <v>254.35458483480704</v>
      </c>
      <c r="AH32" s="434">
        <f t="shared" si="15"/>
        <v>112.20363425541383</v>
      </c>
      <c r="AI32" s="437">
        <f t="shared" si="15"/>
        <v>3.7633223980104105</v>
      </c>
      <c r="AJ32" s="606"/>
      <c r="AK32" s="753"/>
      <c r="AL32" s="847"/>
      <c r="AM32" s="55">
        <f t="shared" si="8"/>
        <v>10340.954897582455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I38" si="16">E32</f>
        <v>1719.059717463583</v>
      </c>
      <c r="F33" s="434">
        <f t="shared" si="16"/>
        <v>399.95033209200284</v>
      </c>
      <c r="G33" s="340">
        <f t="shared" si="16"/>
        <v>0</v>
      </c>
      <c r="H33" s="340">
        <f t="shared" si="16"/>
        <v>168.27595826087926</v>
      </c>
      <c r="I33" s="340">
        <f t="shared" si="16"/>
        <v>0</v>
      </c>
      <c r="J33" s="19"/>
      <c r="K33" s="434">
        <f t="shared" ref="K33:Q33" si="17">K32</f>
        <v>238.68193967569474</v>
      </c>
      <c r="L33" s="434">
        <f t="shared" si="17"/>
        <v>219.97150292571192</v>
      </c>
      <c r="M33" s="434">
        <f t="shared" si="17"/>
        <v>1982.9405807823816</v>
      </c>
      <c r="N33" s="434">
        <f t="shared" si="17"/>
        <v>0</v>
      </c>
      <c r="O33" s="434">
        <f t="shared" si="17"/>
        <v>0</v>
      </c>
      <c r="P33" s="340">
        <f t="shared" si="17"/>
        <v>0</v>
      </c>
      <c r="Q33" s="340">
        <f t="shared" si="17"/>
        <v>0</v>
      </c>
      <c r="R33" s="215">
        <f t="shared" si="6"/>
        <v>538.63289149580021</v>
      </c>
      <c r="S33" s="437">
        <f t="shared" si="14"/>
        <v>3294.3793949214028</v>
      </c>
      <c r="T33" s="842">
        <f t="shared" si="7"/>
        <v>281.56257996499954</v>
      </c>
      <c r="U33" s="437">
        <f t="shared" ref="U33:AI33" si="18">U32</f>
        <v>1497.5</v>
      </c>
      <c r="V33" s="844">
        <f t="shared" si="18"/>
        <v>0</v>
      </c>
      <c r="W33" s="433">
        <f t="shared" si="18"/>
        <v>11.850336516618988</v>
      </c>
      <c r="X33" s="433">
        <f t="shared" si="18"/>
        <v>18.706897575313814</v>
      </c>
      <c r="Y33" s="433">
        <f t="shared" si="18"/>
        <v>2.622528429710703</v>
      </c>
      <c r="Z33" s="433">
        <f t="shared" si="18"/>
        <v>22.367583907923944</v>
      </c>
      <c r="AA33" s="433">
        <f t="shared" si="18"/>
        <v>100.47598912731932</v>
      </c>
      <c r="AB33" s="433">
        <f t="shared" si="18"/>
        <v>12.370595192958357</v>
      </c>
      <c r="AC33" s="433">
        <f t="shared" si="18"/>
        <v>5.8490760029265241</v>
      </c>
      <c r="AD33" s="433">
        <f t="shared" si="18"/>
        <v>31.640221540639249</v>
      </c>
      <c r="AE33" s="846">
        <f t="shared" si="18"/>
        <v>75.679351671588662</v>
      </c>
      <c r="AF33" s="434">
        <f t="shared" si="18"/>
        <v>168.31135000756902</v>
      </c>
      <c r="AG33" s="434">
        <f t="shared" si="18"/>
        <v>254.35458483480704</v>
      </c>
      <c r="AH33" s="434">
        <f t="shared" si="18"/>
        <v>112.20363425541383</v>
      </c>
      <c r="AI33" s="437">
        <f t="shared" si="18"/>
        <v>3.7633223980104105</v>
      </c>
      <c r="AJ33" s="606"/>
      <c r="AK33" s="753"/>
      <c r="AL33" s="847"/>
      <c r="AM33" s="55">
        <f t="shared" si="8"/>
        <v>10340.954897582455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si="16"/>
        <v>1719.059717463583</v>
      </c>
      <c r="F34" s="434">
        <f t="shared" si="16"/>
        <v>399.95033209200284</v>
      </c>
      <c r="G34" s="340">
        <f t="shared" si="16"/>
        <v>0</v>
      </c>
      <c r="H34" s="340">
        <f t="shared" si="16"/>
        <v>168.27595826087926</v>
      </c>
      <c r="I34" s="340">
        <f t="shared" si="16"/>
        <v>0</v>
      </c>
      <c r="J34" s="19"/>
      <c r="K34" s="434">
        <f t="shared" ref="K34:Q38" si="19">K33</f>
        <v>238.68193967569474</v>
      </c>
      <c r="L34" s="434">
        <f t="shared" si="19"/>
        <v>219.97150292571192</v>
      </c>
      <c r="M34" s="434">
        <f t="shared" si="19"/>
        <v>1982.9405807823816</v>
      </c>
      <c r="N34" s="434">
        <f t="shared" si="19"/>
        <v>0</v>
      </c>
      <c r="O34" s="434">
        <f t="shared" si="19"/>
        <v>0</v>
      </c>
      <c r="P34" s="340">
        <f t="shared" si="19"/>
        <v>0</v>
      </c>
      <c r="Q34" s="340">
        <f t="shared" si="19"/>
        <v>0</v>
      </c>
      <c r="R34" s="215">
        <f t="shared" si="6"/>
        <v>538.63289149580021</v>
      </c>
      <c r="S34" s="437">
        <f t="shared" si="14"/>
        <v>3294.3793949214028</v>
      </c>
      <c r="T34" s="842">
        <f t="shared" si="7"/>
        <v>281.56257996499954</v>
      </c>
      <c r="U34" s="437">
        <f t="shared" ref="U34:AI38" si="20">U33</f>
        <v>1497.5</v>
      </c>
      <c r="V34" s="844">
        <f t="shared" si="20"/>
        <v>0</v>
      </c>
      <c r="W34" s="433">
        <f t="shared" si="20"/>
        <v>11.850336516618988</v>
      </c>
      <c r="X34" s="433">
        <f t="shared" si="20"/>
        <v>18.706897575313814</v>
      </c>
      <c r="Y34" s="433">
        <f t="shared" si="20"/>
        <v>2.622528429710703</v>
      </c>
      <c r="Z34" s="433">
        <f t="shared" si="20"/>
        <v>22.367583907923944</v>
      </c>
      <c r="AA34" s="433">
        <f t="shared" si="20"/>
        <v>100.47598912731932</v>
      </c>
      <c r="AB34" s="433">
        <f t="shared" si="20"/>
        <v>12.370595192958357</v>
      </c>
      <c r="AC34" s="433">
        <f t="shared" si="20"/>
        <v>5.8490760029265241</v>
      </c>
      <c r="AD34" s="433">
        <f t="shared" si="20"/>
        <v>31.640221540639249</v>
      </c>
      <c r="AE34" s="846">
        <f t="shared" si="20"/>
        <v>75.679351671588662</v>
      </c>
      <c r="AF34" s="434">
        <f t="shared" si="20"/>
        <v>168.31135000756902</v>
      </c>
      <c r="AG34" s="434">
        <f t="shared" si="20"/>
        <v>254.35458483480704</v>
      </c>
      <c r="AH34" s="434">
        <f t="shared" si="20"/>
        <v>112.20363425541383</v>
      </c>
      <c r="AI34" s="437">
        <f t="shared" si="20"/>
        <v>3.7633223980104105</v>
      </c>
      <c r="AJ34" s="606"/>
      <c r="AK34" s="753"/>
      <c r="AL34" s="847"/>
      <c r="AM34" s="55">
        <f t="shared" si="8"/>
        <v>10340.954897582455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6"/>
        <v>1719.059717463583</v>
      </c>
      <c r="F35" s="434">
        <f t="shared" si="16"/>
        <v>399.95033209200284</v>
      </c>
      <c r="G35" s="340">
        <f t="shared" si="16"/>
        <v>0</v>
      </c>
      <c r="H35" s="340">
        <f t="shared" si="16"/>
        <v>168.27595826087926</v>
      </c>
      <c r="I35" s="340">
        <f t="shared" si="16"/>
        <v>0</v>
      </c>
      <c r="J35" s="19"/>
      <c r="K35" s="434">
        <f t="shared" si="19"/>
        <v>238.68193967569474</v>
      </c>
      <c r="L35" s="434">
        <f t="shared" si="19"/>
        <v>219.97150292571192</v>
      </c>
      <c r="M35" s="434">
        <f t="shared" si="19"/>
        <v>1982.9405807823816</v>
      </c>
      <c r="N35" s="434">
        <f t="shared" si="19"/>
        <v>0</v>
      </c>
      <c r="O35" s="434">
        <f t="shared" si="19"/>
        <v>0</v>
      </c>
      <c r="P35" s="340">
        <f t="shared" si="19"/>
        <v>0</v>
      </c>
      <c r="Q35" s="340">
        <f t="shared" si="19"/>
        <v>0</v>
      </c>
      <c r="R35" s="215">
        <f t="shared" ref="R35:R40" si="21">SUM(AF35:AI35)</f>
        <v>538.63289149580021</v>
      </c>
      <c r="S35" s="437">
        <f t="shared" si="14"/>
        <v>3294.3793949214028</v>
      </c>
      <c r="T35" s="842">
        <f t="shared" ref="T35:T40" si="22">SUM(V35:AE35)</f>
        <v>281.56257996499954</v>
      </c>
      <c r="U35" s="437">
        <f t="shared" si="20"/>
        <v>1497.5</v>
      </c>
      <c r="V35" s="844">
        <f t="shared" si="20"/>
        <v>0</v>
      </c>
      <c r="W35" s="433">
        <f t="shared" si="20"/>
        <v>11.850336516618988</v>
      </c>
      <c r="X35" s="433">
        <f t="shared" si="20"/>
        <v>18.706897575313814</v>
      </c>
      <c r="Y35" s="433">
        <f t="shared" si="20"/>
        <v>2.622528429710703</v>
      </c>
      <c r="Z35" s="433">
        <f t="shared" si="20"/>
        <v>22.367583907923944</v>
      </c>
      <c r="AA35" s="433">
        <f t="shared" si="20"/>
        <v>100.47598912731932</v>
      </c>
      <c r="AB35" s="433">
        <f t="shared" si="20"/>
        <v>12.370595192958357</v>
      </c>
      <c r="AC35" s="433">
        <f t="shared" si="20"/>
        <v>5.8490760029265241</v>
      </c>
      <c r="AD35" s="433">
        <f t="shared" si="20"/>
        <v>31.640221540639249</v>
      </c>
      <c r="AE35" s="846">
        <f t="shared" si="20"/>
        <v>75.679351671588662</v>
      </c>
      <c r="AF35" s="434">
        <f t="shared" si="20"/>
        <v>168.31135000756902</v>
      </c>
      <c r="AG35" s="434">
        <f t="shared" si="20"/>
        <v>254.35458483480704</v>
      </c>
      <c r="AH35" s="434">
        <f t="shared" si="20"/>
        <v>112.20363425541383</v>
      </c>
      <c r="AI35" s="437">
        <f t="shared" si="20"/>
        <v>3.7633223980104105</v>
      </c>
      <c r="AJ35" s="606"/>
      <c r="AK35" s="753"/>
      <c r="AL35" s="847"/>
      <c r="AM35" s="55">
        <f t="shared" si="8"/>
        <v>10340.954897582455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6"/>
        <v>1719.059717463583</v>
      </c>
      <c r="F36" s="434">
        <f t="shared" si="16"/>
        <v>399.95033209200284</v>
      </c>
      <c r="G36" s="340">
        <f t="shared" si="16"/>
        <v>0</v>
      </c>
      <c r="H36" s="340">
        <f t="shared" si="16"/>
        <v>168.27595826087926</v>
      </c>
      <c r="I36" s="340">
        <f t="shared" si="16"/>
        <v>0</v>
      </c>
      <c r="J36" s="19"/>
      <c r="K36" s="434">
        <f t="shared" si="19"/>
        <v>238.68193967569474</v>
      </c>
      <c r="L36" s="434">
        <f t="shared" si="19"/>
        <v>219.97150292571192</v>
      </c>
      <c r="M36" s="434">
        <f t="shared" si="19"/>
        <v>1982.9405807823816</v>
      </c>
      <c r="N36" s="434">
        <f t="shared" si="19"/>
        <v>0</v>
      </c>
      <c r="O36" s="434">
        <f t="shared" si="19"/>
        <v>0</v>
      </c>
      <c r="P36" s="340">
        <f t="shared" si="19"/>
        <v>0</v>
      </c>
      <c r="Q36" s="340">
        <f t="shared" si="19"/>
        <v>0</v>
      </c>
      <c r="R36" s="215">
        <f t="shared" si="21"/>
        <v>538.63289149580021</v>
      </c>
      <c r="S36" s="437">
        <f>S35</f>
        <v>3294.3793949214028</v>
      </c>
      <c r="T36" s="842">
        <f t="shared" si="22"/>
        <v>281.56257996499954</v>
      </c>
      <c r="U36" s="437">
        <f t="shared" si="20"/>
        <v>1497.5</v>
      </c>
      <c r="V36" s="844">
        <f t="shared" si="20"/>
        <v>0</v>
      </c>
      <c r="W36" s="433">
        <f t="shared" si="20"/>
        <v>11.850336516618988</v>
      </c>
      <c r="X36" s="433">
        <f t="shared" si="20"/>
        <v>18.706897575313814</v>
      </c>
      <c r="Y36" s="433">
        <f t="shared" si="20"/>
        <v>2.622528429710703</v>
      </c>
      <c r="Z36" s="433">
        <f t="shared" si="20"/>
        <v>22.367583907923944</v>
      </c>
      <c r="AA36" s="433">
        <f t="shared" si="20"/>
        <v>100.47598912731932</v>
      </c>
      <c r="AB36" s="433">
        <f t="shared" si="20"/>
        <v>12.370595192958357</v>
      </c>
      <c r="AC36" s="433">
        <f t="shared" si="20"/>
        <v>5.8490760029265241</v>
      </c>
      <c r="AD36" s="433">
        <f t="shared" si="20"/>
        <v>31.640221540639249</v>
      </c>
      <c r="AE36" s="846">
        <f t="shared" si="20"/>
        <v>75.679351671588662</v>
      </c>
      <c r="AF36" s="434">
        <f t="shared" si="20"/>
        <v>168.31135000756902</v>
      </c>
      <c r="AG36" s="434">
        <f t="shared" si="20"/>
        <v>254.35458483480704</v>
      </c>
      <c r="AH36" s="434">
        <f t="shared" si="20"/>
        <v>112.20363425541383</v>
      </c>
      <c r="AI36" s="437">
        <f t="shared" si="20"/>
        <v>3.7633223980104105</v>
      </c>
      <c r="AJ36" s="606"/>
      <c r="AK36" s="753"/>
      <c r="AL36" s="847"/>
      <c r="AM36" s="55">
        <f t="shared" si="8"/>
        <v>10340.954897582455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6"/>
        <v>1719.059717463583</v>
      </c>
      <c r="F37" s="434">
        <f t="shared" si="16"/>
        <v>399.95033209200284</v>
      </c>
      <c r="G37" s="340">
        <f t="shared" si="16"/>
        <v>0</v>
      </c>
      <c r="H37" s="340">
        <f t="shared" si="16"/>
        <v>168.27595826087926</v>
      </c>
      <c r="I37" s="340">
        <f t="shared" si="16"/>
        <v>0</v>
      </c>
      <c r="J37" s="19"/>
      <c r="K37" s="434">
        <f t="shared" si="19"/>
        <v>238.68193967569474</v>
      </c>
      <c r="L37" s="434">
        <f t="shared" si="19"/>
        <v>219.97150292571192</v>
      </c>
      <c r="M37" s="434">
        <f t="shared" si="19"/>
        <v>1982.9405807823816</v>
      </c>
      <c r="N37" s="434">
        <f t="shared" si="19"/>
        <v>0</v>
      </c>
      <c r="O37" s="434">
        <f t="shared" si="19"/>
        <v>0</v>
      </c>
      <c r="P37" s="340">
        <f t="shared" si="19"/>
        <v>0</v>
      </c>
      <c r="Q37" s="340">
        <f t="shared" si="19"/>
        <v>0</v>
      </c>
      <c r="R37" s="215">
        <f t="shared" si="21"/>
        <v>538.63289149580021</v>
      </c>
      <c r="S37" s="437">
        <f>S36</f>
        <v>3294.3793949214028</v>
      </c>
      <c r="T37" s="842">
        <f t="shared" si="22"/>
        <v>281.56257996499954</v>
      </c>
      <c r="U37" s="437">
        <f t="shared" si="20"/>
        <v>1497.5</v>
      </c>
      <c r="V37" s="844">
        <f t="shared" si="20"/>
        <v>0</v>
      </c>
      <c r="W37" s="433">
        <f t="shared" si="20"/>
        <v>11.850336516618988</v>
      </c>
      <c r="X37" s="433">
        <f t="shared" si="20"/>
        <v>18.706897575313814</v>
      </c>
      <c r="Y37" s="433">
        <f t="shared" si="20"/>
        <v>2.622528429710703</v>
      </c>
      <c r="Z37" s="433">
        <f t="shared" si="20"/>
        <v>22.367583907923944</v>
      </c>
      <c r="AA37" s="433">
        <f t="shared" si="20"/>
        <v>100.47598912731932</v>
      </c>
      <c r="AB37" s="433">
        <f t="shared" si="20"/>
        <v>12.370595192958357</v>
      </c>
      <c r="AC37" s="433">
        <f t="shared" si="20"/>
        <v>5.8490760029265241</v>
      </c>
      <c r="AD37" s="433">
        <f t="shared" si="20"/>
        <v>31.640221540639249</v>
      </c>
      <c r="AE37" s="846">
        <f t="shared" si="20"/>
        <v>75.679351671588662</v>
      </c>
      <c r="AF37" s="434">
        <f t="shared" si="20"/>
        <v>168.31135000756902</v>
      </c>
      <c r="AG37" s="434">
        <f t="shared" si="20"/>
        <v>254.35458483480704</v>
      </c>
      <c r="AH37" s="434">
        <f t="shared" si="20"/>
        <v>112.20363425541383</v>
      </c>
      <c r="AI37" s="437">
        <f t="shared" si="20"/>
        <v>3.7633223980104105</v>
      </c>
      <c r="AJ37" s="606"/>
      <c r="AK37" s="753"/>
      <c r="AL37" s="847"/>
      <c r="AM37" s="55">
        <f t="shared" si="8"/>
        <v>10340.954897582455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6"/>
        <v>1719.059717463583</v>
      </c>
      <c r="F38" s="434">
        <f t="shared" si="16"/>
        <v>399.95033209200284</v>
      </c>
      <c r="G38" s="340">
        <f t="shared" si="16"/>
        <v>0</v>
      </c>
      <c r="H38" s="340">
        <f t="shared" si="16"/>
        <v>168.27595826087926</v>
      </c>
      <c r="I38" s="340">
        <f t="shared" si="16"/>
        <v>0</v>
      </c>
      <c r="J38" s="19"/>
      <c r="K38" s="434">
        <f t="shared" si="19"/>
        <v>238.68193967569474</v>
      </c>
      <c r="L38" s="434">
        <f t="shared" si="19"/>
        <v>219.97150292571192</v>
      </c>
      <c r="M38" s="434">
        <f t="shared" si="19"/>
        <v>1982.9405807823816</v>
      </c>
      <c r="N38" s="434">
        <f t="shared" si="19"/>
        <v>0</v>
      </c>
      <c r="O38" s="434">
        <f t="shared" si="19"/>
        <v>0</v>
      </c>
      <c r="P38" s="340">
        <f t="shared" si="19"/>
        <v>0</v>
      </c>
      <c r="Q38" s="340">
        <f t="shared" si="19"/>
        <v>0</v>
      </c>
      <c r="R38" s="215">
        <f t="shared" si="21"/>
        <v>538.63289149580021</v>
      </c>
      <c r="S38" s="437">
        <f>S37</f>
        <v>3294.3793949214028</v>
      </c>
      <c r="T38" s="842">
        <f t="shared" si="22"/>
        <v>281.56257996499954</v>
      </c>
      <c r="U38" s="437">
        <f t="shared" si="20"/>
        <v>1497.5</v>
      </c>
      <c r="V38" s="844">
        <f t="shared" si="20"/>
        <v>0</v>
      </c>
      <c r="W38" s="433">
        <f t="shared" si="20"/>
        <v>11.850336516618988</v>
      </c>
      <c r="X38" s="433">
        <f t="shared" si="20"/>
        <v>18.706897575313814</v>
      </c>
      <c r="Y38" s="433">
        <f t="shared" si="20"/>
        <v>2.622528429710703</v>
      </c>
      <c r="Z38" s="433">
        <f t="shared" si="20"/>
        <v>22.367583907923944</v>
      </c>
      <c r="AA38" s="433">
        <f t="shared" si="20"/>
        <v>100.47598912731932</v>
      </c>
      <c r="AB38" s="433">
        <f t="shared" si="20"/>
        <v>12.370595192958357</v>
      </c>
      <c r="AC38" s="433">
        <f t="shared" si="20"/>
        <v>5.8490760029265241</v>
      </c>
      <c r="AD38" s="433">
        <f t="shared" si="20"/>
        <v>31.640221540639249</v>
      </c>
      <c r="AE38" s="846">
        <f t="shared" si="20"/>
        <v>75.679351671588662</v>
      </c>
      <c r="AF38" s="434">
        <f t="shared" si="20"/>
        <v>168.31135000756902</v>
      </c>
      <c r="AG38" s="434">
        <f t="shared" si="20"/>
        <v>254.35458483480704</v>
      </c>
      <c r="AH38" s="434">
        <f t="shared" si="20"/>
        <v>112.20363425541383</v>
      </c>
      <c r="AI38" s="437">
        <f t="shared" si="20"/>
        <v>3.7633223980104105</v>
      </c>
      <c r="AJ38" s="606"/>
      <c r="AK38" s="753"/>
      <c r="AL38" s="847"/>
      <c r="AM38" s="55">
        <f t="shared" si="8"/>
        <v>10340.954897582455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I40" si="23">E38</f>
        <v>1719.059717463583</v>
      </c>
      <c r="F39" s="434">
        <f t="shared" si="23"/>
        <v>399.95033209200284</v>
      </c>
      <c r="G39" s="340">
        <f t="shared" si="23"/>
        <v>0</v>
      </c>
      <c r="H39" s="340">
        <f t="shared" si="23"/>
        <v>168.27595826087926</v>
      </c>
      <c r="I39" s="340">
        <f t="shared" si="23"/>
        <v>0</v>
      </c>
      <c r="J39" s="19"/>
      <c r="K39" s="434">
        <f t="shared" ref="K39:Q39" si="24">K38</f>
        <v>238.68193967569474</v>
      </c>
      <c r="L39" s="434">
        <f t="shared" si="24"/>
        <v>219.97150292571192</v>
      </c>
      <c r="M39" s="434">
        <f t="shared" si="24"/>
        <v>1982.9405807823816</v>
      </c>
      <c r="N39" s="434">
        <f t="shared" si="24"/>
        <v>0</v>
      </c>
      <c r="O39" s="434">
        <f t="shared" si="24"/>
        <v>0</v>
      </c>
      <c r="P39" s="340">
        <f t="shared" si="24"/>
        <v>0</v>
      </c>
      <c r="Q39" s="340">
        <f t="shared" si="24"/>
        <v>0</v>
      </c>
      <c r="R39" s="215">
        <f t="shared" si="21"/>
        <v>538.63289149580021</v>
      </c>
      <c r="S39" s="437">
        <f>S38</f>
        <v>3294.3793949214028</v>
      </c>
      <c r="T39" s="842">
        <f t="shared" si="22"/>
        <v>281.56257996499954</v>
      </c>
      <c r="U39" s="437">
        <f t="shared" ref="U39:AI39" si="25">U38</f>
        <v>1497.5</v>
      </c>
      <c r="V39" s="844">
        <f t="shared" si="25"/>
        <v>0</v>
      </c>
      <c r="W39" s="433">
        <f t="shared" si="25"/>
        <v>11.850336516618988</v>
      </c>
      <c r="X39" s="433">
        <f t="shared" si="25"/>
        <v>18.706897575313814</v>
      </c>
      <c r="Y39" s="433">
        <f t="shared" si="25"/>
        <v>2.622528429710703</v>
      </c>
      <c r="Z39" s="433">
        <f t="shared" si="25"/>
        <v>22.367583907923944</v>
      </c>
      <c r="AA39" s="433">
        <f t="shared" si="25"/>
        <v>100.47598912731932</v>
      </c>
      <c r="AB39" s="433">
        <f t="shared" si="25"/>
        <v>12.370595192958357</v>
      </c>
      <c r="AC39" s="433">
        <f t="shared" si="25"/>
        <v>5.8490760029265241</v>
      </c>
      <c r="AD39" s="433">
        <f t="shared" si="25"/>
        <v>31.640221540639249</v>
      </c>
      <c r="AE39" s="846">
        <f t="shared" si="25"/>
        <v>75.679351671588662</v>
      </c>
      <c r="AF39" s="434">
        <f t="shared" si="25"/>
        <v>168.31135000756902</v>
      </c>
      <c r="AG39" s="434">
        <f t="shared" si="25"/>
        <v>254.35458483480704</v>
      </c>
      <c r="AH39" s="434">
        <f t="shared" si="25"/>
        <v>112.20363425541383</v>
      </c>
      <c r="AI39" s="437">
        <f t="shared" si="25"/>
        <v>3.7633223980104105</v>
      </c>
      <c r="AJ39" s="606"/>
      <c r="AK39" s="753"/>
      <c r="AL39" s="847"/>
      <c r="AM39" s="55">
        <f t="shared" si="8"/>
        <v>10340.954897582455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si="23"/>
        <v>1719.059717463583</v>
      </c>
      <c r="F40" s="434">
        <f t="shared" si="23"/>
        <v>399.95033209200284</v>
      </c>
      <c r="G40" s="340">
        <f t="shared" si="23"/>
        <v>0</v>
      </c>
      <c r="H40" s="340">
        <f t="shared" si="23"/>
        <v>168.27595826087926</v>
      </c>
      <c r="I40" s="340">
        <f t="shared" si="23"/>
        <v>0</v>
      </c>
      <c r="J40" s="19"/>
      <c r="K40" s="434">
        <f t="shared" ref="K40:Q40" si="26">K39</f>
        <v>238.68193967569474</v>
      </c>
      <c r="L40" s="434">
        <f t="shared" si="26"/>
        <v>219.97150292571192</v>
      </c>
      <c r="M40" s="434">
        <f t="shared" si="26"/>
        <v>1982.9405807823816</v>
      </c>
      <c r="N40" s="434">
        <f t="shared" si="26"/>
        <v>0</v>
      </c>
      <c r="O40" s="434">
        <f t="shared" si="26"/>
        <v>0</v>
      </c>
      <c r="P40" s="340">
        <f t="shared" si="26"/>
        <v>0</v>
      </c>
      <c r="Q40" s="340">
        <f t="shared" si="26"/>
        <v>0</v>
      </c>
      <c r="R40" s="215">
        <f t="shared" si="21"/>
        <v>538.63289149580021</v>
      </c>
      <c r="S40" s="437">
        <f>S39</f>
        <v>3294.3793949214028</v>
      </c>
      <c r="T40" s="842">
        <f t="shared" si="22"/>
        <v>281.56257996499954</v>
      </c>
      <c r="U40" s="437">
        <f t="shared" ref="U40:AI40" si="27">U39</f>
        <v>1497.5</v>
      </c>
      <c r="V40" s="844">
        <f t="shared" si="27"/>
        <v>0</v>
      </c>
      <c r="W40" s="433">
        <f t="shared" si="27"/>
        <v>11.850336516618988</v>
      </c>
      <c r="X40" s="433">
        <f t="shared" si="27"/>
        <v>18.706897575313814</v>
      </c>
      <c r="Y40" s="433">
        <f t="shared" si="27"/>
        <v>2.622528429710703</v>
      </c>
      <c r="Z40" s="433">
        <f t="shared" si="27"/>
        <v>22.367583907923944</v>
      </c>
      <c r="AA40" s="433">
        <f t="shared" si="27"/>
        <v>100.47598912731932</v>
      </c>
      <c r="AB40" s="433">
        <f t="shared" si="27"/>
        <v>12.370595192958357</v>
      </c>
      <c r="AC40" s="433">
        <f t="shared" si="27"/>
        <v>5.8490760029265241</v>
      </c>
      <c r="AD40" s="433">
        <f t="shared" si="27"/>
        <v>31.640221540639249</v>
      </c>
      <c r="AE40" s="846">
        <f t="shared" si="27"/>
        <v>75.679351671588662</v>
      </c>
      <c r="AF40" s="434">
        <f t="shared" si="27"/>
        <v>168.31135000756902</v>
      </c>
      <c r="AG40" s="434">
        <f t="shared" si="27"/>
        <v>254.35458483480704</v>
      </c>
      <c r="AH40" s="434">
        <f t="shared" si="27"/>
        <v>112.20363425541383</v>
      </c>
      <c r="AI40" s="437">
        <f t="shared" si="27"/>
        <v>3.7633223980104105</v>
      </c>
      <c r="AJ40" s="606"/>
      <c r="AK40" s="753"/>
      <c r="AL40" s="847"/>
      <c r="AM40" s="55">
        <f t="shared" si="8"/>
        <v>10340.954897582455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8">SUM(C29:C40)</f>
        <v>0</v>
      </c>
      <c r="D41" s="446"/>
      <c r="E41" s="115">
        <f t="shared" si="28"/>
        <v>20628.716609562995</v>
      </c>
      <c r="F41" s="115">
        <f t="shared" si="28"/>
        <v>4799.4039851040352</v>
      </c>
      <c r="G41" s="435">
        <f t="shared" si="28"/>
        <v>0</v>
      </c>
      <c r="H41" s="191">
        <f t="shared" si="28"/>
        <v>2019.3114991305508</v>
      </c>
      <c r="I41" s="191">
        <f t="shared" si="28"/>
        <v>0</v>
      </c>
      <c r="J41" s="195">
        <f>SUM(J29:J40)</f>
        <v>0</v>
      </c>
      <c r="K41" s="115">
        <f t="shared" si="28"/>
        <v>2864.1832761083365</v>
      </c>
      <c r="L41" s="115">
        <f t="shared" si="28"/>
        <v>2639.6580351085431</v>
      </c>
      <c r="M41" s="115">
        <f t="shared" si="28"/>
        <v>23795.286969388584</v>
      </c>
      <c r="N41" s="115">
        <f t="shared" si="28"/>
        <v>0</v>
      </c>
      <c r="O41" s="115">
        <f t="shared" si="28"/>
        <v>0</v>
      </c>
      <c r="P41" s="191">
        <f t="shared" si="28"/>
        <v>0</v>
      </c>
      <c r="Q41" s="191">
        <f t="shared" si="28"/>
        <v>0</v>
      </c>
      <c r="R41" s="115">
        <f t="shared" si="28"/>
        <v>6463.594697949603</v>
      </c>
      <c r="S41" s="118">
        <f t="shared" si="28"/>
        <v>39532.552739056824</v>
      </c>
      <c r="T41" s="843">
        <f>SUM(T29:T40)</f>
        <v>3378.7509595799952</v>
      </c>
      <c r="U41" s="841">
        <f t="shared" si="28"/>
        <v>17970</v>
      </c>
      <c r="V41" s="706">
        <f t="shared" si="28"/>
        <v>0</v>
      </c>
      <c r="W41" s="119">
        <f t="shared" si="28"/>
        <v>142.20403819942788</v>
      </c>
      <c r="X41" s="119">
        <f t="shared" si="28"/>
        <v>224.48277090376573</v>
      </c>
      <c r="Y41" s="119">
        <f t="shared" si="28"/>
        <v>31.470341156528431</v>
      </c>
      <c r="Z41" s="119">
        <f t="shared" si="28"/>
        <v>268.41100689508733</v>
      </c>
      <c r="AA41" s="119">
        <f t="shared" si="28"/>
        <v>1205.7118695278316</v>
      </c>
      <c r="AB41" s="119">
        <f t="shared" si="28"/>
        <v>148.44714231550029</v>
      </c>
      <c r="AC41" s="119">
        <f t="shared" si="28"/>
        <v>70.188912035118292</v>
      </c>
      <c r="AD41" s="119">
        <f t="shared" si="28"/>
        <v>379.68265848767095</v>
      </c>
      <c r="AE41" s="121">
        <f t="shared" si="28"/>
        <v>908.15222005906378</v>
      </c>
      <c r="AF41" s="183">
        <f t="shared" si="28"/>
        <v>2019.7362000908281</v>
      </c>
      <c r="AG41" s="120">
        <f t="shared" si="28"/>
        <v>3052.2550180176854</v>
      </c>
      <c r="AH41" s="120">
        <f t="shared" si="28"/>
        <v>1346.443611064966</v>
      </c>
      <c r="AI41" s="183">
        <f t="shared" si="28"/>
        <v>45.159868776124917</v>
      </c>
      <c r="AJ41" s="655">
        <f t="shared" si="28"/>
        <v>0</v>
      </c>
      <c r="AK41" s="119">
        <f t="shared" si="28"/>
        <v>0</v>
      </c>
      <c r="AL41" s="848">
        <f t="shared" si="28"/>
        <v>0</v>
      </c>
      <c r="AM41" s="67">
        <f>SUM(C41:S41)</f>
        <v>102742.70781140948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291"/>
      <c r="AO43" s="291"/>
      <c r="AP43" s="292"/>
      <c r="AQ43" s="292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 VILLANOVA.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98</v>
      </c>
      <c r="C48" s="155" t="s">
        <v>4</v>
      </c>
      <c r="D48" s="155"/>
      <c r="E48" s="156" t="s">
        <v>5</v>
      </c>
      <c r="F48" s="157" t="s">
        <v>6</v>
      </c>
      <c r="G48" s="158" t="s">
        <v>212</v>
      </c>
      <c r="H48" s="159" t="s">
        <v>8</v>
      </c>
      <c r="I48" s="157" t="s">
        <v>9</v>
      </c>
      <c r="J48" s="10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75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426"/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136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33" customHeight="1" thickBot="1" x14ac:dyDescent="0.3">
      <c r="B50" s="216" t="s">
        <v>41</v>
      </c>
      <c r="C50" s="263"/>
      <c r="D50" s="459"/>
      <c r="E50" s="302"/>
      <c r="F50" s="264"/>
      <c r="G50" s="302">
        <v>0</v>
      </c>
      <c r="H50" s="262"/>
      <c r="I50" s="262"/>
      <c r="J50" s="558">
        <v>0</v>
      </c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9">(AM50*100)/(AM50+AQ50)</f>
        <v>#DIV/0!</v>
      </c>
      <c r="AQ50" s="59">
        <f t="shared" ref="AQ50:AQ57" si="30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558"/>
      <c r="K51" s="215"/>
      <c r="L51" s="215"/>
      <c r="M51" s="219"/>
      <c r="N51" s="215"/>
      <c r="O51" s="215"/>
      <c r="P51" s="218"/>
      <c r="Q51" s="218"/>
      <c r="R51" s="304">
        <f t="shared" ref="R51:R61" si="31">SUM(AF51:AI51)</f>
        <v>0</v>
      </c>
      <c r="S51" s="220"/>
      <c r="T51" s="315">
        <f t="shared" ref="T51:T61" si="32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2" si="33">SUM(C51:U51)</f>
        <v>0</v>
      </c>
      <c r="AN51" s="56"/>
      <c r="AO51" s="57"/>
      <c r="AP51" s="58" t="e">
        <f t="shared" si="29"/>
        <v>#DIV/0!</v>
      </c>
      <c r="AQ51" s="59">
        <f t="shared" si="30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558"/>
      <c r="K52" s="215"/>
      <c r="L52" s="215"/>
      <c r="M52" s="219"/>
      <c r="N52" s="215"/>
      <c r="O52" s="215"/>
      <c r="P52" s="218"/>
      <c r="Q52" s="218"/>
      <c r="R52" s="304">
        <f t="shared" si="31"/>
        <v>0</v>
      </c>
      <c r="S52" s="220"/>
      <c r="T52" s="315">
        <f t="shared" si="32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3"/>
        <v>0</v>
      </c>
      <c r="AN52" s="56"/>
      <c r="AO52" s="57"/>
      <c r="AP52" s="58" t="e">
        <f t="shared" si="29"/>
        <v>#DIV/0!</v>
      </c>
      <c r="AQ52" s="59">
        <f t="shared" si="30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558"/>
      <c r="K53" s="215"/>
      <c r="L53" s="215"/>
      <c r="M53" s="219"/>
      <c r="N53" s="215"/>
      <c r="O53" s="215"/>
      <c r="P53" s="218"/>
      <c r="Q53" s="218"/>
      <c r="R53" s="304">
        <f t="shared" si="31"/>
        <v>0</v>
      </c>
      <c r="S53" s="220"/>
      <c r="T53" s="315">
        <f t="shared" si="32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3"/>
        <v>0</v>
      </c>
      <c r="AN53" s="56"/>
      <c r="AO53" s="57"/>
      <c r="AP53" s="58" t="e">
        <f t="shared" si="29"/>
        <v>#DIV/0!</v>
      </c>
      <c r="AQ53" s="59">
        <f t="shared" si="30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558"/>
      <c r="K54" s="215"/>
      <c r="L54" s="215"/>
      <c r="M54" s="219"/>
      <c r="N54" s="215"/>
      <c r="O54" s="215"/>
      <c r="P54" s="218"/>
      <c r="Q54" s="218"/>
      <c r="R54" s="304">
        <f t="shared" si="31"/>
        <v>0</v>
      </c>
      <c r="S54" s="220"/>
      <c r="T54" s="315">
        <f t="shared" si="32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3"/>
        <v>0</v>
      </c>
      <c r="AN54" s="56"/>
      <c r="AO54" s="57"/>
      <c r="AP54" s="58" t="e">
        <f t="shared" si="29"/>
        <v>#DIV/0!</v>
      </c>
      <c r="AQ54" s="59">
        <f t="shared" si="30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558"/>
      <c r="K55" s="215"/>
      <c r="L55" s="215"/>
      <c r="M55" s="219"/>
      <c r="N55" s="215"/>
      <c r="O55" s="215"/>
      <c r="P55" s="218"/>
      <c r="Q55" s="218"/>
      <c r="R55" s="304">
        <f t="shared" si="31"/>
        <v>0</v>
      </c>
      <c r="S55" s="220"/>
      <c r="T55" s="315">
        <f t="shared" si="32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3"/>
        <v>0</v>
      </c>
      <c r="AN55" s="61"/>
      <c r="AO55" s="62"/>
      <c r="AP55" s="63" t="e">
        <f t="shared" si="29"/>
        <v>#DIV/0!</v>
      </c>
      <c r="AQ55" s="64">
        <f t="shared" si="30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558"/>
      <c r="K56" s="215"/>
      <c r="L56" s="215"/>
      <c r="M56" s="219"/>
      <c r="N56" s="215"/>
      <c r="O56" s="215"/>
      <c r="P56" s="218"/>
      <c r="Q56" s="218"/>
      <c r="R56" s="304">
        <f t="shared" si="31"/>
        <v>0</v>
      </c>
      <c r="S56" s="220"/>
      <c r="T56" s="315">
        <f t="shared" si="32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3"/>
        <v>0</v>
      </c>
      <c r="AN56" s="56"/>
      <c r="AO56" s="57"/>
      <c r="AP56" s="58" t="e">
        <f t="shared" si="29"/>
        <v>#DIV/0!</v>
      </c>
      <c r="AQ56" s="59">
        <f t="shared" si="30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558"/>
      <c r="K57" s="215"/>
      <c r="L57" s="215"/>
      <c r="M57" s="219"/>
      <c r="N57" s="215"/>
      <c r="O57" s="215"/>
      <c r="P57" s="218"/>
      <c r="Q57" s="218"/>
      <c r="R57" s="304">
        <f t="shared" si="31"/>
        <v>0</v>
      </c>
      <c r="S57" s="220"/>
      <c r="T57" s="315">
        <f t="shared" si="32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3"/>
        <v>0</v>
      </c>
      <c r="AN57" s="56"/>
      <c r="AO57" s="57"/>
      <c r="AP57" s="58" t="e">
        <f t="shared" ref="AP57:AP62" si="34">(AM57*100)/(AM57+AQ57)</f>
        <v>#DIV/0!</v>
      </c>
      <c r="AQ57" s="59">
        <f t="shared" si="30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558"/>
      <c r="K58" s="215"/>
      <c r="L58" s="215"/>
      <c r="M58" s="219"/>
      <c r="N58" s="215"/>
      <c r="O58" s="215"/>
      <c r="P58" s="218"/>
      <c r="Q58" s="218"/>
      <c r="R58" s="304">
        <f t="shared" si="31"/>
        <v>0</v>
      </c>
      <c r="S58" s="220"/>
      <c r="T58" s="315">
        <f t="shared" si="32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33"/>
        <v>0</v>
      </c>
      <c r="AN58" s="56"/>
      <c r="AO58" s="57"/>
      <c r="AP58" s="58" t="e">
        <f t="shared" si="34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558"/>
      <c r="K59" s="215"/>
      <c r="L59" s="215"/>
      <c r="M59" s="219"/>
      <c r="N59" s="215"/>
      <c r="O59" s="215"/>
      <c r="P59" s="329"/>
      <c r="Q59" s="329"/>
      <c r="R59" s="304">
        <f t="shared" si="31"/>
        <v>0</v>
      </c>
      <c r="S59" s="220"/>
      <c r="T59" s="315">
        <f t="shared" si="32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33"/>
        <v>0</v>
      </c>
      <c r="AN59" s="56"/>
      <c r="AO59" s="57"/>
      <c r="AP59" s="58" t="e">
        <f t="shared" si="34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558"/>
      <c r="K60" s="215"/>
      <c r="L60" s="215"/>
      <c r="M60" s="219"/>
      <c r="N60" s="215"/>
      <c r="O60" s="215"/>
      <c r="P60" s="329"/>
      <c r="Q60" s="329"/>
      <c r="R60" s="304">
        <f t="shared" si="31"/>
        <v>0</v>
      </c>
      <c r="S60" s="220"/>
      <c r="T60" s="315">
        <f t="shared" si="32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33"/>
        <v>0</v>
      </c>
      <c r="AN60" s="56"/>
      <c r="AO60" s="57"/>
      <c r="AP60" s="58" t="e">
        <f t="shared" si="34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559"/>
      <c r="K61" s="307">
        <v>14856</v>
      </c>
      <c r="L61" s="307"/>
      <c r="M61" s="309"/>
      <c r="N61" s="307"/>
      <c r="O61" s="307"/>
      <c r="P61" s="330"/>
      <c r="Q61" s="330">
        <v>1760</v>
      </c>
      <c r="R61" s="304">
        <f t="shared" si="31"/>
        <v>0</v>
      </c>
      <c r="S61" s="310"/>
      <c r="T61" s="315">
        <f t="shared" si="32"/>
        <v>55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55</v>
      </c>
      <c r="AE61" s="311">
        <v>0</v>
      </c>
      <c r="AF61" s="504"/>
      <c r="AG61" s="504"/>
      <c r="AH61" s="504"/>
      <c r="AI61" s="504"/>
      <c r="AJ61" s="312"/>
      <c r="AK61" s="313"/>
      <c r="AL61" s="314"/>
      <c r="AM61" s="1045">
        <f t="shared" si="33"/>
        <v>16671</v>
      </c>
      <c r="AN61" s="112"/>
      <c r="AO61" s="113"/>
      <c r="AP61" s="65">
        <f t="shared" si="34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5">SUM(C50:C61)</f>
        <v>0</v>
      </c>
      <c r="D62" s="427"/>
      <c r="E62" s="115">
        <f t="shared" si="35"/>
        <v>0</v>
      </c>
      <c r="F62" s="191">
        <f t="shared" si="35"/>
        <v>0</v>
      </c>
      <c r="G62" s="115">
        <f t="shared" si="35"/>
        <v>0</v>
      </c>
      <c r="H62" s="191">
        <f t="shared" si="35"/>
        <v>0</v>
      </c>
      <c r="I62" s="191">
        <f t="shared" si="35"/>
        <v>0</v>
      </c>
      <c r="J62" s="191">
        <f t="shared" si="35"/>
        <v>0</v>
      </c>
      <c r="K62" s="115">
        <f t="shared" si="35"/>
        <v>14856</v>
      </c>
      <c r="L62" s="115">
        <f t="shared" si="35"/>
        <v>0</v>
      </c>
      <c r="M62" s="115">
        <f t="shared" si="35"/>
        <v>0</v>
      </c>
      <c r="N62" s="115">
        <f t="shared" si="35"/>
        <v>0</v>
      </c>
      <c r="O62" s="115">
        <f t="shared" si="35"/>
        <v>0</v>
      </c>
      <c r="P62" s="191">
        <f t="shared" si="35"/>
        <v>0</v>
      </c>
      <c r="Q62" s="191">
        <f t="shared" si="35"/>
        <v>1760</v>
      </c>
      <c r="R62" s="115">
        <f>SUM(R50:R61)</f>
        <v>0</v>
      </c>
      <c r="S62" s="116">
        <f>SUM(S50:S61)</f>
        <v>0</v>
      </c>
      <c r="T62" s="117">
        <f>SUM(T50:T61)</f>
        <v>55</v>
      </c>
      <c r="U62" s="118">
        <f t="shared" ref="U62:AL62" si="36">SUM(U50:U61)</f>
        <v>0</v>
      </c>
      <c r="V62" s="186">
        <f t="shared" si="36"/>
        <v>0</v>
      </c>
      <c r="W62" s="119">
        <f t="shared" si="36"/>
        <v>0</v>
      </c>
      <c r="X62" s="119">
        <f t="shared" si="36"/>
        <v>0</v>
      </c>
      <c r="Y62" s="119">
        <f t="shared" si="36"/>
        <v>0</v>
      </c>
      <c r="Z62" s="119">
        <f t="shared" si="36"/>
        <v>0</v>
      </c>
      <c r="AA62" s="119">
        <f t="shared" si="36"/>
        <v>0</v>
      </c>
      <c r="AB62" s="119">
        <f t="shared" si="36"/>
        <v>0</v>
      </c>
      <c r="AC62" s="119">
        <f t="shared" si="36"/>
        <v>0</v>
      </c>
      <c r="AD62" s="119">
        <f t="shared" si="36"/>
        <v>55</v>
      </c>
      <c r="AE62" s="184">
        <f t="shared" si="36"/>
        <v>0</v>
      </c>
      <c r="AF62" s="183">
        <f t="shared" si="36"/>
        <v>0</v>
      </c>
      <c r="AG62" s="183">
        <f t="shared" si="36"/>
        <v>0</v>
      </c>
      <c r="AH62" s="183">
        <f t="shared" si="36"/>
        <v>0</v>
      </c>
      <c r="AI62" s="183">
        <f t="shared" si="36"/>
        <v>0</v>
      </c>
      <c r="AJ62" s="183">
        <f t="shared" si="36"/>
        <v>0</v>
      </c>
      <c r="AK62" s="120">
        <f t="shared" si="36"/>
        <v>0</v>
      </c>
      <c r="AL62" s="121">
        <f t="shared" si="36"/>
        <v>0</v>
      </c>
      <c r="AM62" s="1046">
        <f t="shared" si="33"/>
        <v>16671</v>
      </c>
      <c r="AN62" s="122">
        <f>SUM(AN50:AN61)</f>
        <v>0</v>
      </c>
      <c r="AO62" s="123">
        <f>SUM(AO50:AO61)</f>
        <v>0</v>
      </c>
      <c r="AP62" s="68">
        <f t="shared" si="34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/>
      <c r="E63" s="41">
        <v>0.83473379629629629</v>
      </c>
      <c r="F63" s="41" t="s">
        <v>55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57</v>
      </c>
      <c r="M63" s="41">
        <v>0.83446759259259251</v>
      </c>
      <c r="N63" s="41">
        <v>0.83415509259259257</v>
      </c>
      <c r="O63" s="41" t="s">
        <v>58</v>
      </c>
      <c r="P63" s="41" t="s">
        <v>214</v>
      </c>
      <c r="Q63" s="41" t="s">
        <v>238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 VILLANOVA.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98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 t="s">
        <v>39</v>
      </c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8.5" customHeight="1" x14ac:dyDescent="0.2">
      <c r="B72" s="150" t="s">
        <v>41</v>
      </c>
      <c r="C72" s="261">
        <f t="shared" ref="C72:Q72" si="37">C29+C8+C50</f>
        <v>4890</v>
      </c>
      <c r="D72" s="261">
        <f t="shared" si="37"/>
        <v>0</v>
      </c>
      <c r="E72" s="79">
        <f t="shared" si="37"/>
        <v>3049.0597174635832</v>
      </c>
      <c r="F72" s="524">
        <f t="shared" si="37"/>
        <v>3319.950332092003</v>
      </c>
      <c r="G72" s="524">
        <f t="shared" si="37"/>
        <v>1300</v>
      </c>
      <c r="H72" s="524">
        <f t="shared" si="37"/>
        <v>3578.2759582608792</v>
      </c>
      <c r="I72" s="524">
        <f t="shared" si="37"/>
        <v>0</v>
      </c>
      <c r="J72" s="524">
        <f t="shared" si="37"/>
        <v>0</v>
      </c>
      <c r="K72" s="524">
        <f t="shared" si="37"/>
        <v>308.68193967569471</v>
      </c>
      <c r="L72" s="524">
        <f t="shared" si="37"/>
        <v>219.97150292571192</v>
      </c>
      <c r="M72" s="524">
        <f t="shared" si="37"/>
        <v>2572.9405807823814</v>
      </c>
      <c r="N72" s="524">
        <f t="shared" si="37"/>
        <v>0</v>
      </c>
      <c r="O72" s="524">
        <f t="shared" si="37"/>
        <v>0</v>
      </c>
      <c r="P72" s="524">
        <f t="shared" si="37"/>
        <v>2880</v>
      </c>
      <c r="Q72" s="524">
        <f t="shared" si="37"/>
        <v>0</v>
      </c>
      <c r="R72" s="524">
        <f>SUM(AF72:AI72)</f>
        <v>908.63289149580021</v>
      </c>
      <c r="S72" s="665">
        <f t="shared" ref="S72:S83" si="38">S8+S29</f>
        <v>3854.3793949214028</v>
      </c>
      <c r="T72" s="867">
        <f>SUM(V72:AE72)</f>
        <v>281.56257996499954</v>
      </c>
      <c r="U72" s="864">
        <f t="shared" ref="U72:AL72" si="39">U29+U8+U50</f>
        <v>1497.5</v>
      </c>
      <c r="V72" s="860">
        <f t="shared" si="39"/>
        <v>0</v>
      </c>
      <c r="W72" s="666">
        <f t="shared" si="39"/>
        <v>11.850336516618988</v>
      </c>
      <c r="X72" s="666">
        <f t="shared" si="39"/>
        <v>18.706897575313814</v>
      </c>
      <c r="Y72" s="666">
        <f t="shared" si="39"/>
        <v>2.622528429710703</v>
      </c>
      <c r="Z72" s="666">
        <f t="shared" si="39"/>
        <v>22.367583907923944</v>
      </c>
      <c r="AA72" s="666">
        <f t="shared" si="39"/>
        <v>100.47598912731932</v>
      </c>
      <c r="AB72" s="666">
        <f t="shared" si="39"/>
        <v>12.370595192958357</v>
      </c>
      <c r="AC72" s="666">
        <f t="shared" si="39"/>
        <v>5.8490760029265241</v>
      </c>
      <c r="AD72" s="666">
        <f t="shared" si="39"/>
        <v>31.640221540639249</v>
      </c>
      <c r="AE72" s="861">
        <f t="shared" si="39"/>
        <v>75.679351671588662</v>
      </c>
      <c r="AF72" s="855">
        <f t="shared" si="39"/>
        <v>168.31135000756902</v>
      </c>
      <c r="AG72" s="688">
        <f t="shared" si="39"/>
        <v>624.35458483480704</v>
      </c>
      <c r="AH72" s="688">
        <f t="shared" si="39"/>
        <v>112.20363425541383</v>
      </c>
      <c r="AI72" s="689">
        <f t="shared" si="39"/>
        <v>3.7633223980104105</v>
      </c>
      <c r="AJ72" s="667">
        <f t="shared" si="39"/>
        <v>0</v>
      </c>
      <c r="AK72" s="851">
        <f t="shared" si="39"/>
        <v>0</v>
      </c>
      <c r="AL72" s="853">
        <f t="shared" si="39"/>
        <v>0</v>
      </c>
      <c r="AM72" s="100">
        <f t="shared" ref="AM72:AM83" si="40">SUM(C72:S72)+T72+U72+AJ72+AK72+AL72</f>
        <v>28660.954897582458</v>
      </c>
      <c r="AN72" s="668">
        <f t="shared" ref="AN72:AO83" si="41">AN8</f>
        <v>8570</v>
      </c>
      <c r="AO72" s="669">
        <f t="shared" si="41"/>
        <v>0</v>
      </c>
      <c r="AP72" s="690">
        <f t="shared" ref="AP72:AP84" si="42">(AM72*100)/(AM72+AQ72)</f>
        <v>76.981519749963539</v>
      </c>
      <c r="AQ72" s="691">
        <f t="shared" ref="AQ72:AQ84" si="43">AN72+AO72</f>
        <v>8570</v>
      </c>
    </row>
    <row r="73" spans="2:43" ht="26.25" customHeight="1" x14ac:dyDescent="0.2">
      <c r="B73" s="151" t="s">
        <v>42</v>
      </c>
      <c r="C73" s="17">
        <f t="shared" ref="C73:Q73" si="44">C30+C9+C51</f>
        <v>3820</v>
      </c>
      <c r="D73" s="94">
        <f t="shared" si="44"/>
        <v>0</v>
      </c>
      <c r="E73" s="18">
        <f t="shared" si="44"/>
        <v>2139.0597174635832</v>
      </c>
      <c r="F73" s="18">
        <f t="shared" si="44"/>
        <v>2879.950332092003</v>
      </c>
      <c r="G73" s="18">
        <f t="shared" si="44"/>
        <v>1360</v>
      </c>
      <c r="H73" s="18">
        <f t="shared" si="44"/>
        <v>4558.2759582608796</v>
      </c>
      <c r="I73" s="18">
        <f t="shared" si="44"/>
        <v>0</v>
      </c>
      <c r="J73" s="18">
        <f t="shared" si="44"/>
        <v>0</v>
      </c>
      <c r="K73" s="18">
        <f t="shared" si="44"/>
        <v>268.68193967569471</v>
      </c>
      <c r="L73" s="18">
        <f t="shared" si="44"/>
        <v>219.97150292571192</v>
      </c>
      <c r="M73" s="18">
        <f t="shared" si="44"/>
        <v>2062.9405807823814</v>
      </c>
      <c r="N73" s="18">
        <f t="shared" si="44"/>
        <v>0</v>
      </c>
      <c r="O73" s="18">
        <f t="shared" si="44"/>
        <v>0</v>
      </c>
      <c r="P73" s="18">
        <f t="shared" si="44"/>
        <v>2760</v>
      </c>
      <c r="Q73" s="18">
        <f t="shared" si="44"/>
        <v>0</v>
      </c>
      <c r="R73" s="18">
        <f t="shared" ref="R73:R83" si="45">SUM(AF73:AI73)</f>
        <v>688.63289149580021</v>
      </c>
      <c r="S73" s="20">
        <f t="shared" si="38"/>
        <v>3534.3793949214028</v>
      </c>
      <c r="T73" s="768">
        <f t="shared" ref="T73:T83" si="46">SUM(V73:AE73)</f>
        <v>281.56257996499954</v>
      </c>
      <c r="U73" s="865">
        <f t="shared" ref="U73:AL73" si="47">U30+U9+U51</f>
        <v>1497.5</v>
      </c>
      <c r="V73" s="775">
        <f t="shared" si="47"/>
        <v>0</v>
      </c>
      <c r="W73" s="76">
        <f t="shared" si="47"/>
        <v>11.850336516618988</v>
      </c>
      <c r="X73" s="76">
        <f t="shared" si="47"/>
        <v>18.706897575313814</v>
      </c>
      <c r="Y73" s="76">
        <f t="shared" si="47"/>
        <v>2.622528429710703</v>
      </c>
      <c r="Z73" s="76">
        <f t="shared" si="47"/>
        <v>22.367583907923944</v>
      </c>
      <c r="AA73" s="76">
        <f t="shared" si="47"/>
        <v>100.47598912731932</v>
      </c>
      <c r="AB73" s="76">
        <f t="shared" si="47"/>
        <v>12.370595192958357</v>
      </c>
      <c r="AC73" s="76">
        <f t="shared" si="47"/>
        <v>5.8490760029265241</v>
      </c>
      <c r="AD73" s="76">
        <f t="shared" si="47"/>
        <v>31.640221540639249</v>
      </c>
      <c r="AE73" s="765">
        <f t="shared" si="47"/>
        <v>75.679351671588662</v>
      </c>
      <c r="AF73" s="856">
        <f t="shared" si="47"/>
        <v>168.31135000756902</v>
      </c>
      <c r="AG73" s="500">
        <f t="shared" si="47"/>
        <v>404.35458483480704</v>
      </c>
      <c r="AH73" s="500">
        <f t="shared" si="47"/>
        <v>112.20363425541383</v>
      </c>
      <c r="AI73" s="554">
        <f t="shared" si="47"/>
        <v>3.7633223980104105</v>
      </c>
      <c r="AJ73" s="529">
        <f t="shared" si="47"/>
        <v>0</v>
      </c>
      <c r="AK73" s="793">
        <f t="shared" si="47"/>
        <v>0</v>
      </c>
      <c r="AL73" s="525">
        <f t="shared" si="47"/>
        <v>0</v>
      </c>
      <c r="AM73" s="22">
        <f t="shared" si="40"/>
        <v>26070.954897582455</v>
      </c>
      <c r="AN73" s="102">
        <f t="shared" si="41"/>
        <v>7610</v>
      </c>
      <c r="AO73" s="24">
        <f t="shared" si="41"/>
        <v>0</v>
      </c>
      <c r="AP73" s="455">
        <f t="shared" si="42"/>
        <v>77.405628720620896</v>
      </c>
      <c r="AQ73" s="301">
        <f t="shared" si="43"/>
        <v>7610</v>
      </c>
    </row>
    <row r="74" spans="2:43" ht="26.25" customHeight="1" x14ac:dyDescent="0.2">
      <c r="B74" s="152" t="s">
        <v>43</v>
      </c>
      <c r="C74" s="17">
        <f t="shared" ref="C74:Q74" si="48">C31+C10+C52</f>
        <v>4760</v>
      </c>
      <c r="D74" s="94">
        <f t="shared" si="48"/>
        <v>0</v>
      </c>
      <c r="E74" s="18">
        <f t="shared" si="48"/>
        <v>4729.0597174635832</v>
      </c>
      <c r="F74" s="18">
        <f t="shared" si="48"/>
        <v>3119.950332092003</v>
      </c>
      <c r="G74" s="18">
        <f t="shared" si="48"/>
        <v>1760</v>
      </c>
      <c r="H74" s="18">
        <f t="shared" si="48"/>
        <v>3388.2759582608792</v>
      </c>
      <c r="I74" s="18">
        <f t="shared" si="48"/>
        <v>0</v>
      </c>
      <c r="J74" s="18">
        <f t="shared" si="48"/>
        <v>0</v>
      </c>
      <c r="K74" s="18">
        <f t="shared" si="48"/>
        <v>348.68193967569471</v>
      </c>
      <c r="L74" s="18">
        <f t="shared" si="48"/>
        <v>219.97150292571192</v>
      </c>
      <c r="M74" s="18">
        <f t="shared" si="48"/>
        <v>2302.9405807823814</v>
      </c>
      <c r="N74" s="18">
        <f t="shared" si="48"/>
        <v>0</v>
      </c>
      <c r="O74" s="18">
        <f t="shared" si="48"/>
        <v>0</v>
      </c>
      <c r="P74" s="18">
        <f t="shared" si="48"/>
        <v>2580</v>
      </c>
      <c r="Q74" s="18">
        <f t="shared" si="48"/>
        <v>0</v>
      </c>
      <c r="R74" s="18">
        <f t="shared" si="45"/>
        <v>648.63289149580021</v>
      </c>
      <c r="S74" s="20">
        <f t="shared" si="38"/>
        <v>3474.3793949214028</v>
      </c>
      <c r="T74" s="768">
        <f t="shared" si="46"/>
        <v>281.56257996499954</v>
      </c>
      <c r="U74" s="865">
        <f t="shared" ref="U74:AL74" si="49">U31+U10+U52</f>
        <v>1497.5</v>
      </c>
      <c r="V74" s="775">
        <f t="shared" si="49"/>
        <v>0</v>
      </c>
      <c r="W74" s="76">
        <f t="shared" si="49"/>
        <v>11.850336516618988</v>
      </c>
      <c r="X74" s="76">
        <f t="shared" si="49"/>
        <v>18.706897575313814</v>
      </c>
      <c r="Y74" s="76">
        <f t="shared" si="49"/>
        <v>2.622528429710703</v>
      </c>
      <c r="Z74" s="76">
        <f t="shared" si="49"/>
        <v>22.367583907923944</v>
      </c>
      <c r="AA74" s="76">
        <f t="shared" si="49"/>
        <v>100.47598912731932</v>
      </c>
      <c r="AB74" s="76">
        <f t="shared" si="49"/>
        <v>12.370595192958357</v>
      </c>
      <c r="AC74" s="76">
        <f t="shared" si="49"/>
        <v>5.8490760029265241</v>
      </c>
      <c r="AD74" s="76">
        <f t="shared" si="49"/>
        <v>31.640221540639249</v>
      </c>
      <c r="AE74" s="765">
        <f t="shared" si="49"/>
        <v>75.679351671588662</v>
      </c>
      <c r="AF74" s="856">
        <f t="shared" si="49"/>
        <v>168.31135000756902</v>
      </c>
      <c r="AG74" s="500">
        <f t="shared" si="49"/>
        <v>364.35458483480704</v>
      </c>
      <c r="AH74" s="500">
        <f t="shared" si="49"/>
        <v>112.20363425541383</v>
      </c>
      <c r="AI74" s="554">
        <f t="shared" si="49"/>
        <v>3.7633223980104105</v>
      </c>
      <c r="AJ74" s="529">
        <f t="shared" si="49"/>
        <v>0</v>
      </c>
      <c r="AK74" s="793">
        <f t="shared" si="49"/>
        <v>0</v>
      </c>
      <c r="AL74" s="525">
        <f t="shared" si="49"/>
        <v>0</v>
      </c>
      <c r="AM74" s="22">
        <f t="shared" si="40"/>
        <v>29110.954897582458</v>
      </c>
      <c r="AN74" s="102">
        <f t="shared" si="41"/>
        <v>8500</v>
      </c>
      <c r="AO74" s="24">
        <f t="shared" si="41"/>
        <v>0</v>
      </c>
      <c r="AP74" s="455">
        <f t="shared" si="42"/>
        <v>77.400201555248572</v>
      </c>
      <c r="AQ74" s="301">
        <f t="shared" si="43"/>
        <v>8500</v>
      </c>
    </row>
    <row r="75" spans="2:43" ht="26.25" customHeight="1" x14ac:dyDescent="0.2">
      <c r="B75" s="152" t="s">
        <v>44</v>
      </c>
      <c r="C75" s="17">
        <f t="shared" ref="C75:Q75" si="50">C32+C11+C53</f>
        <v>4350</v>
      </c>
      <c r="D75" s="94">
        <f t="shared" si="50"/>
        <v>0</v>
      </c>
      <c r="E75" s="18">
        <f t="shared" si="50"/>
        <v>6659.0597174635832</v>
      </c>
      <c r="F75" s="18">
        <f t="shared" si="50"/>
        <v>2519.950332092003</v>
      </c>
      <c r="G75" s="18">
        <f t="shared" si="50"/>
        <v>1340</v>
      </c>
      <c r="H75" s="18">
        <f t="shared" si="50"/>
        <v>6178.2759582608796</v>
      </c>
      <c r="I75" s="18">
        <f t="shared" si="50"/>
        <v>0</v>
      </c>
      <c r="J75" s="18">
        <f t="shared" si="50"/>
        <v>0</v>
      </c>
      <c r="K75" s="18">
        <f t="shared" si="50"/>
        <v>238.68193967569474</v>
      </c>
      <c r="L75" s="18">
        <f t="shared" si="50"/>
        <v>219.97150292571192</v>
      </c>
      <c r="M75" s="18">
        <f t="shared" si="50"/>
        <v>2152.9405807823814</v>
      </c>
      <c r="N75" s="18">
        <f t="shared" si="50"/>
        <v>0</v>
      </c>
      <c r="O75" s="18">
        <f t="shared" si="50"/>
        <v>0</v>
      </c>
      <c r="P75" s="18">
        <f t="shared" si="50"/>
        <v>2840</v>
      </c>
      <c r="Q75" s="18">
        <f t="shared" si="50"/>
        <v>0</v>
      </c>
      <c r="R75" s="18">
        <f t="shared" si="45"/>
        <v>538.63289149580021</v>
      </c>
      <c r="S75" s="20">
        <f t="shared" si="38"/>
        <v>3544.3793949214028</v>
      </c>
      <c r="T75" s="768">
        <f t="shared" si="46"/>
        <v>281.56257996499954</v>
      </c>
      <c r="U75" s="865">
        <f t="shared" ref="U75:AL75" si="51">U32+U11+U53</f>
        <v>1497.5</v>
      </c>
      <c r="V75" s="775">
        <f t="shared" si="51"/>
        <v>0</v>
      </c>
      <c r="W75" s="76">
        <f t="shared" si="51"/>
        <v>11.850336516618988</v>
      </c>
      <c r="X75" s="76">
        <f t="shared" si="51"/>
        <v>18.706897575313814</v>
      </c>
      <c r="Y75" s="76">
        <f t="shared" si="51"/>
        <v>2.622528429710703</v>
      </c>
      <c r="Z75" s="76">
        <f t="shared" si="51"/>
        <v>22.367583907923944</v>
      </c>
      <c r="AA75" s="76">
        <f t="shared" si="51"/>
        <v>100.47598912731932</v>
      </c>
      <c r="AB75" s="76">
        <f t="shared" si="51"/>
        <v>12.370595192958357</v>
      </c>
      <c r="AC75" s="76">
        <f t="shared" si="51"/>
        <v>5.8490760029265241</v>
      </c>
      <c r="AD75" s="76">
        <f t="shared" si="51"/>
        <v>31.640221540639249</v>
      </c>
      <c r="AE75" s="765">
        <f t="shared" si="51"/>
        <v>75.679351671588662</v>
      </c>
      <c r="AF75" s="856">
        <f t="shared" si="51"/>
        <v>168.31135000756902</v>
      </c>
      <c r="AG75" s="500">
        <f t="shared" si="51"/>
        <v>254.35458483480704</v>
      </c>
      <c r="AH75" s="500">
        <f t="shared" si="51"/>
        <v>112.20363425541383</v>
      </c>
      <c r="AI75" s="554">
        <f t="shared" si="51"/>
        <v>3.7633223980104105</v>
      </c>
      <c r="AJ75" s="529">
        <f t="shared" si="51"/>
        <v>0</v>
      </c>
      <c r="AK75" s="793">
        <f t="shared" si="51"/>
        <v>0</v>
      </c>
      <c r="AL75" s="525">
        <f t="shared" si="51"/>
        <v>0</v>
      </c>
      <c r="AM75" s="22">
        <f t="shared" si="40"/>
        <v>32360.954897582458</v>
      </c>
      <c r="AN75" s="102">
        <f t="shared" si="41"/>
        <v>8230</v>
      </c>
      <c r="AO75" s="24">
        <f t="shared" si="41"/>
        <v>0</v>
      </c>
      <c r="AP75" s="455">
        <f t="shared" si="42"/>
        <v>79.724546956912889</v>
      </c>
      <c r="AQ75" s="301">
        <f t="shared" si="43"/>
        <v>8230</v>
      </c>
    </row>
    <row r="76" spans="2:43" ht="26.25" customHeight="1" x14ac:dyDescent="0.2">
      <c r="B76" s="153" t="s">
        <v>45</v>
      </c>
      <c r="C76" s="17">
        <f t="shared" ref="C76:Q76" si="52">C33+C12+C54</f>
        <v>4080</v>
      </c>
      <c r="D76" s="94">
        <f t="shared" si="52"/>
        <v>0</v>
      </c>
      <c r="E76" s="18">
        <f t="shared" si="52"/>
        <v>7719.0597174635832</v>
      </c>
      <c r="F76" s="18">
        <f t="shared" si="52"/>
        <v>3739.950332092003</v>
      </c>
      <c r="G76" s="18">
        <f t="shared" si="52"/>
        <v>2070</v>
      </c>
      <c r="H76" s="18">
        <f t="shared" si="52"/>
        <v>2918.2759582608792</v>
      </c>
      <c r="I76" s="18">
        <f t="shared" si="52"/>
        <v>0</v>
      </c>
      <c r="J76" s="18">
        <f t="shared" si="52"/>
        <v>0</v>
      </c>
      <c r="K76" s="18">
        <f t="shared" si="52"/>
        <v>348.68193967569471</v>
      </c>
      <c r="L76" s="18">
        <f t="shared" si="52"/>
        <v>219.97150292571192</v>
      </c>
      <c r="M76" s="18">
        <f t="shared" si="52"/>
        <v>2202.9405807823814</v>
      </c>
      <c r="N76" s="18">
        <f t="shared" si="52"/>
        <v>0</v>
      </c>
      <c r="O76" s="18">
        <f t="shared" si="52"/>
        <v>0</v>
      </c>
      <c r="P76" s="18">
        <f t="shared" si="52"/>
        <v>2940</v>
      </c>
      <c r="Q76" s="18">
        <f t="shared" si="52"/>
        <v>0</v>
      </c>
      <c r="R76" s="18">
        <f t="shared" si="45"/>
        <v>648.63289149580021</v>
      </c>
      <c r="S76" s="20">
        <f t="shared" si="38"/>
        <v>3414.3793949214028</v>
      </c>
      <c r="T76" s="768">
        <f t="shared" si="46"/>
        <v>281.56257996499954</v>
      </c>
      <c r="U76" s="865">
        <f t="shared" ref="U76:AL76" si="53">U33+U12+U54</f>
        <v>1497.5</v>
      </c>
      <c r="V76" s="862">
        <f t="shared" si="53"/>
        <v>0</v>
      </c>
      <c r="W76" s="749">
        <f t="shared" si="53"/>
        <v>11.850336516618988</v>
      </c>
      <c r="X76" s="749">
        <f t="shared" si="53"/>
        <v>18.706897575313814</v>
      </c>
      <c r="Y76" s="749">
        <f t="shared" si="53"/>
        <v>2.622528429710703</v>
      </c>
      <c r="Z76" s="749">
        <f t="shared" si="53"/>
        <v>22.367583907923944</v>
      </c>
      <c r="AA76" s="749">
        <f t="shared" si="53"/>
        <v>100.47598912731932</v>
      </c>
      <c r="AB76" s="749">
        <f t="shared" si="53"/>
        <v>12.370595192958357</v>
      </c>
      <c r="AC76" s="749">
        <f t="shared" si="53"/>
        <v>5.8490760029265241</v>
      </c>
      <c r="AD76" s="749">
        <f t="shared" si="53"/>
        <v>31.640221540639249</v>
      </c>
      <c r="AE76" s="863">
        <f t="shared" si="53"/>
        <v>75.679351671588662</v>
      </c>
      <c r="AF76" s="857">
        <f t="shared" si="53"/>
        <v>168.31135000756902</v>
      </c>
      <c r="AG76" s="750">
        <f t="shared" si="53"/>
        <v>364.35458483480704</v>
      </c>
      <c r="AH76" s="750">
        <f t="shared" si="53"/>
        <v>112.20363425541383</v>
      </c>
      <c r="AI76" s="751">
        <f t="shared" si="53"/>
        <v>3.7633223980104105</v>
      </c>
      <c r="AJ76" s="752">
        <f t="shared" si="53"/>
        <v>0</v>
      </c>
      <c r="AK76" s="852">
        <f t="shared" si="53"/>
        <v>0</v>
      </c>
      <c r="AL76" s="854">
        <f t="shared" si="53"/>
        <v>0</v>
      </c>
      <c r="AM76" s="22">
        <f t="shared" si="40"/>
        <v>32080.954897582458</v>
      </c>
      <c r="AN76" s="102">
        <f t="shared" si="41"/>
        <v>13060</v>
      </c>
      <c r="AO76" s="24">
        <f t="shared" si="41"/>
        <v>0</v>
      </c>
      <c r="AP76" s="455">
        <f t="shared" si="42"/>
        <v>71.068401123478594</v>
      </c>
      <c r="AQ76" s="301">
        <f t="shared" si="43"/>
        <v>13060</v>
      </c>
    </row>
    <row r="77" spans="2:43" ht="26.25" customHeight="1" x14ac:dyDescent="0.2">
      <c r="B77" s="151" t="s">
        <v>46</v>
      </c>
      <c r="C77" s="17">
        <f t="shared" ref="C77:Q77" si="54">C34+C13+C55</f>
        <v>4290</v>
      </c>
      <c r="D77" s="94">
        <f t="shared" si="54"/>
        <v>0</v>
      </c>
      <c r="E77" s="18">
        <f t="shared" si="54"/>
        <v>8179.0597174635832</v>
      </c>
      <c r="F77" s="18">
        <f t="shared" si="54"/>
        <v>3339.950332092003</v>
      </c>
      <c r="G77" s="18">
        <f t="shared" si="54"/>
        <v>1970</v>
      </c>
      <c r="H77" s="18">
        <f t="shared" si="54"/>
        <v>3858.2759582608792</v>
      </c>
      <c r="I77" s="18">
        <f t="shared" si="54"/>
        <v>0</v>
      </c>
      <c r="J77" s="18">
        <f t="shared" si="54"/>
        <v>0</v>
      </c>
      <c r="K77" s="18">
        <f t="shared" si="54"/>
        <v>238.68193967569474</v>
      </c>
      <c r="L77" s="18">
        <f t="shared" si="54"/>
        <v>219.97150292571192</v>
      </c>
      <c r="M77" s="18">
        <f t="shared" si="54"/>
        <v>1982.9405807823816</v>
      </c>
      <c r="N77" s="18">
        <f t="shared" si="54"/>
        <v>0</v>
      </c>
      <c r="O77" s="18">
        <f t="shared" si="54"/>
        <v>0</v>
      </c>
      <c r="P77" s="18">
        <f t="shared" si="54"/>
        <v>4160</v>
      </c>
      <c r="Q77" s="18">
        <f t="shared" si="54"/>
        <v>0</v>
      </c>
      <c r="R77" s="18">
        <f t="shared" si="45"/>
        <v>538.63289149580021</v>
      </c>
      <c r="S77" s="20">
        <f t="shared" si="38"/>
        <v>3294.3793949214028</v>
      </c>
      <c r="T77" s="768">
        <f t="shared" si="46"/>
        <v>281.56257996499954</v>
      </c>
      <c r="U77" s="865">
        <f t="shared" ref="U77:AL77" si="55">U34+U13+U55</f>
        <v>1497.5</v>
      </c>
      <c r="V77" s="775">
        <f t="shared" si="55"/>
        <v>0</v>
      </c>
      <c r="W77" s="76">
        <f t="shared" si="55"/>
        <v>11.850336516618988</v>
      </c>
      <c r="X77" s="76">
        <f t="shared" si="55"/>
        <v>18.706897575313814</v>
      </c>
      <c r="Y77" s="76">
        <f t="shared" si="55"/>
        <v>2.622528429710703</v>
      </c>
      <c r="Z77" s="76">
        <f t="shared" si="55"/>
        <v>22.367583907923944</v>
      </c>
      <c r="AA77" s="76">
        <f t="shared" si="55"/>
        <v>100.47598912731932</v>
      </c>
      <c r="AB77" s="76">
        <f t="shared" si="55"/>
        <v>12.370595192958357</v>
      </c>
      <c r="AC77" s="76">
        <f t="shared" si="55"/>
        <v>5.8490760029265241</v>
      </c>
      <c r="AD77" s="76">
        <f t="shared" si="55"/>
        <v>31.640221540639249</v>
      </c>
      <c r="AE77" s="765">
        <f t="shared" si="55"/>
        <v>75.679351671588662</v>
      </c>
      <c r="AF77" s="856">
        <f t="shared" si="55"/>
        <v>168.31135000756902</v>
      </c>
      <c r="AG77" s="500">
        <f t="shared" si="55"/>
        <v>254.35458483480704</v>
      </c>
      <c r="AH77" s="500">
        <f t="shared" si="55"/>
        <v>112.20363425541383</v>
      </c>
      <c r="AI77" s="554">
        <f t="shared" si="55"/>
        <v>3.7633223980104105</v>
      </c>
      <c r="AJ77" s="529">
        <f t="shared" si="55"/>
        <v>0</v>
      </c>
      <c r="AK77" s="793">
        <f t="shared" si="55"/>
        <v>0</v>
      </c>
      <c r="AL77" s="525">
        <f t="shared" si="55"/>
        <v>0</v>
      </c>
      <c r="AM77" s="22">
        <f t="shared" si="40"/>
        <v>33850.954897582458</v>
      </c>
      <c r="AN77" s="102">
        <f t="shared" si="41"/>
        <v>13600</v>
      </c>
      <c r="AO77" s="24">
        <f t="shared" si="41"/>
        <v>0</v>
      </c>
      <c r="AP77" s="455">
        <f t="shared" si="42"/>
        <v>71.338827576064446</v>
      </c>
      <c r="AQ77" s="301">
        <f t="shared" si="43"/>
        <v>13600</v>
      </c>
    </row>
    <row r="78" spans="2:43" ht="26.25" customHeight="1" x14ac:dyDescent="0.2">
      <c r="B78" s="152" t="s">
        <v>47</v>
      </c>
      <c r="C78" s="17">
        <f t="shared" ref="C78:Q78" si="56">C35+C14+C56</f>
        <v>4510</v>
      </c>
      <c r="D78" s="94">
        <f t="shared" si="56"/>
        <v>0</v>
      </c>
      <c r="E78" s="18">
        <f t="shared" si="56"/>
        <v>4739.0597174635832</v>
      </c>
      <c r="F78" s="553">
        <f t="shared" si="56"/>
        <v>3199.950332092003</v>
      </c>
      <c r="G78" s="18">
        <f t="shared" si="56"/>
        <v>1530</v>
      </c>
      <c r="H78" s="18">
        <f t="shared" si="56"/>
        <v>4898.2759582608796</v>
      </c>
      <c r="I78" s="553">
        <f t="shared" si="56"/>
        <v>0</v>
      </c>
      <c r="J78" s="553">
        <f t="shared" si="56"/>
        <v>0</v>
      </c>
      <c r="K78" s="553">
        <f t="shared" si="56"/>
        <v>238.68193967569474</v>
      </c>
      <c r="L78" s="553">
        <f t="shared" si="56"/>
        <v>219.97150292571192</v>
      </c>
      <c r="M78" s="553">
        <f t="shared" si="56"/>
        <v>1982.9405807823816</v>
      </c>
      <c r="N78" s="553">
        <f t="shared" si="56"/>
        <v>0</v>
      </c>
      <c r="O78" s="553">
        <f t="shared" si="56"/>
        <v>0</v>
      </c>
      <c r="P78" s="18">
        <f t="shared" si="56"/>
        <v>2890</v>
      </c>
      <c r="Q78" s="18">
        <f t="shared" si="56"/>
        <v>0</v>
      </c>
      <c r="R78" s="18">
        <f t="shared" si="45"/>
        <v>538.63289149580021</v>
      </c>
      <c r="S78" s="20">
        <f t="shared" si="38"/>
        <v>3294.3793949214028</v>
      </c>
      <c r="T78" s="768">
        <f t="shared" si="46"/>
        <v>281.56257996499954</v>
      </c>
      <c r="U78" s="865">
        <f t="shared" ref="U78:AL78" si="57">U35+U14+U56</f>
        <v>1497.5</v>
      </c>
      <c r="V78" s="775">
        <f t="shared" si="57"/>
        <v>0</v>
      </c>
      <c r="W78" s="76">
        <f t="shared" si="57"/>
        <v>11.850336516618988</v>
      </c>
      <c r="X78" s="76">
        <f t="shared" si="57"/>
        <v>18.706897575313814</v>
      </c>
      <c r="Y78" s="76">
        <f t="shared" si="57"/>
        <v>2.622528429710703</v>
      </c>
      <c r="Z78" s="76">
        <f t="shared" si="57"/>
        <v>22.367583907923944</v>
      </c>
      <c r="AA78" s="76">
        <f t="shared" si="57"/>
        <v>100.47598912731932</v>
      </c>
      <c r="AB78" s="76">
        <f t="shared" si="57"/>
        <v>12.370595192958357</v>
      </c>
      <c r="AC78" s="76">
        <f t="shared" si="57"/>
        <v>5.8490760029265241</v>
      </c>
      <c r="AD78" s="76">
        <f t="shared" si="57"/>
        <v>31.640221540639249</v>
      </c>
      <c r="AE78" s="765">
        <f t="shared" si="57"/>
        <v>75.679351671588662</v>
      </c>
      <c r="AF78" s="856">
        <f t="shared" si="57"/>
        <v>168.31135000756902</v>
      </c>
      <c r="AG78" s="500">
        <f t="shared" si="57"/>
        <v>254.35458483480704</v>
      </c>
      <c r="AH78" s="500">
        <f t="shared" si="57"/>
        <v>112.20363425541383</v>
      </c>
      <c r="AI78" s="554">
        <f t="shared" si="57"/>
        <v>3.7633223980104105</v>
      </c>
      <c r="AJ78" s="529">
        <f t="shared" si="57"/>
        <v>0</v>
      </c>
      <c r="AK78" s="793">
        <f t="shared" si="57"/>
        <v>0</v>
      </c>
      <c r="AL78" s="525">
        <f t="shared" si="57"/>
        <v>0</v>
      </c>
      <c r="AM78" s="22">
        <f t="shared" si="40"/>
        <v>29820.954897582458</v>
      </c>
      <c r="AN78" s="102">
        <f t="shared" si="41"/>
        <v>9470</v>
      </c>
      <c r="AO78" s="24">
        <f t="shared" si="41"/>
        <v>0</v>
      </c>
      <c r="AP78" s="455">
        <f t="shared" si="42"/>
        <v>75.897760630443003</v>
      </c>
      <c r="AQ78" s="301">
        <f t="shared" si="43"/>
        <v>9470</v>
      </c>
    </row>
    <row r="79" spans="2:43" ht="26.25" customHeight="1" x14ac:dyDescent="0.2">
      <c r="B79" s="151" t="s">
        <v>48</v>
      </c>
      <c r="C79" s="17">
        <f t="shared" ref="C79:Q79" si="58">C36+C15+C57</f>
        <v>5770</v>
      </c>
      <c r="D79" s="94">
        <f t="shared" si="58"/>
        <v>0</v>
      </c>
      <c r="E79" s="18">
        <f t="shared" si="58"/>
        <v>7459.0597174635832</v>
      </c>
      <c r="F79" s="553">
        <f t="shared" si="58"/>
        <v>2559.950332092003</v>
      </c>
      <c r="G79" s="18">
        <f t="shared" si="58"/>
        <v>1600</v>
      </c>
      <c r="H79" s="18">
        <f t="shared" si="58"/>
        <v>3268.2759582608792</v>
      </c>
      <c r="I79" s="553">
        <f t="shared" si="58"/>
        <v>0</v>
      </c>
      <c r="J79" s="553">
        <f t="shared" si="58"/>
        <v>0</v>
      </c>
      <c r="K79" s="553">
        <f t="shared" si="58"/>
        <v>298.68193967569471</v>
      </c>
      <c r="L79" s="553">
        <f t="shared" si="58"/>
        <v>219.97150292571192</v>
      </c>
      <c r="M79" s="553">
        <f t="shared" si="58"/>
        <v>2322.9405807823814</v>
      </c>
      <c r="N79" s="553">
        <f t="shared" si="58"/>
        <v>0</v>
      </c>
      <c r="O79" s="553">
        <f t="shared" si="58"/>
        <v>0</v>
      </c>
      <c r="P79" s="18">
        <f t="shared" si="58"/>
        <v>2360</v>
      </c>
      <c r="Q79" s="18">
        <f t="shared" si="58"/>
        <v>0</v>
      </c>
      <c r="R79" s="18">
        <f t="shared" si="45"/>
        <v>658.63289149580021</v>
      </c>
      <c r="S79" s="20">
        <f t="shared" si="38"/>
        <v>3934.3793949214028</v>
      </c>
      <c r="T79" s="768">
        <f t="shared" si="46"/>
        <v>281.56257996499954</v>
      </c>
      <c r="U79" s="865">
        <f t="shared" ref="U79:AL79" si="59">U36+U15+U57</f>
        <v>1497.5</v>
      </c>
      <c r="V79" s="775">
        <f t="shared" si="59"/>
        <v>0</v>
      </c>
      <c r="W79" s="76">
        <f t="shared" si="59"/>
        <v>11.850336516618988</v>
      </c>
      <c r="X79" s="76">
        <f t="shared" si="59"/>
        <v>18.706897575313814</v>
      </c>
      <c r="Y79" s="76">
        <f t="shared" si="59"/>
        <v>2.622528429710703</v>
      </c>
      <c r="Z79" s="76">
        <f t="shared" si="59"/>
        <v>22.367583907923944</v>
      </c>
      <c r="AA79" s="76">
        <f t="shared" si="59"/>
        <v>100.47598912731932</v>
      </c>
      <c r="AB79" s="76">
        <f t="shared" si="59"/>
        <v>12.370595192958357</v>
      </c>
      <c r="AC79" s="76">
        <f t="shared" si="59"/>
        <v>5.8490760029265241</v>
      </c>
      <c r="AD79" s="76">
        <f t="shared" si="59"/>
        <v>31.640221540639249</v>
      </c>
      <c r="AE79" s="765">
        <f t="shared" si="59"/>
        <v>75.679351671588662</v>
      </c>
      <c r="AF79" s="856">
        <f t="shared" si="59"/>
        <v>168.31135000756902</v>
      </c>
      <c r="AG79" s="500">
        <f t="shared" si="59"/>
        <v>374.35458483480704</v>
      </c>
      <c r="AH79" s="500">
        <f t="shared" si="59"/>
        <v>112.20363425541383</v>
      </c>
      <c r="AI79" s="554">
        <f t="shared" si="59"/>
        <v>3.7633223980104105</v>
      </c>
      <c r="AJ79" s="529">
        <f t="shared" si="59"/>
        <v>0</v>
      </c>
      <c r="AK79" s="793">
        <f t="shared" si="59"/>
        <v>0</v>
      </c>
      <c r="AL79" s="525">
        <f t="shared" si="59"/>
        <v>0</v>
      </c>
      <c r="AM79" s="22">
        <f t="shared" si="40"/>
        <v>32230.954897582458</v>
      </c>
      <c r="AN79" s="102">
        <f t="shared" si="41"/>
        <v>8240</v>
      </c>
      <c r="AO79" s="24">
        <f t="shared" si="41"/>
        <v>0</v>
      </c>
      <c r="AP79" s="455">
        <f t="shared" si="42"/>
        <v>79.639719347239279</v>
      </c>
      <c r="AQ79" s="301">
        <f t="shared" si="43"/>
        <v>8240</v>
      </c>
    </row>
    <row r="80" spans="2:43" ht="26.25" customHeight="1" x14ac:dyDescent="0.2">
      <c r="B80" s="152" t="s">
        <v>49</v>
      </c>
      <c r="C80" s="17">
        <f t="shared" ref="C80:Q80" si="60">C37+C16+C58</f>
        <v>4670</v>
      </c>
      <c r="D80" s="94">
        <f t="shared" si="60"/>
        <v>0</v>
      </c>
      <c r="E80" s="18">
        <f t="shared" si="60"/>
        <v>5269.0597174635832</v>
      </c>
      <c r="F80" s="553">
        <f t="shared" si="60"/>
        <v>3079.950332092003</v>
      </c>
      <c r="G80" s="18">
        <f t="shared" si="60"/>
        <v>1710</v>
      </c>
      <c r="H80" s="18">
        <f t="shared" si="60"/>
        <v>4788.2759582608796</v>
      </c>
      <c r="I80" s="553">
        <f t="shared" si="60"/>
        <v>0</v>
      </c>
      <c r="J80" s="553">
        <f t="shared" si="60"/>
        <v>0</v>
      </c>
      <c r="K80" s="553">
        <f t="shared" si="60"/>
        <v>358.68193967569471</v>
      </c>
      <c r="L80" s="553">
        <f t="shared" si="60"/>
        <v>219.97150292571192</v>
      </c>
      <c r="M80" s="553">
        <f t="shared" si="60"/>
        <v>2192.9405807823814</v>
      </c>
      <c r="N80" s="553">
        <f t="shared" si="60"/>
        <v>0</v>
      </c>
      <c r="O80" s="553">
        <f t="shared" si="60"/>
        <v>0</v>
      </c>
      <c r="P80" s="18">
        <f t="shared" si="60"/>
        <v>2680</v>
      </c>
      <c r="Q80" s="18">
        <f t="shared" si="60"/>
        <v>0</v>
      </c>
      <c r="R80" s="18">
        <f t="shared" si="45"/>
        <v>538.63289149580021</v>
      </c>
      <c r="S80" s="20">
        <f t="shared" si="38"/>
        <v>3804.3793949214028</v>
      </c>
      <c r="T80" s="768">
        <f t="shared" si="46"/>
        <v>281.56257996499954</v>
      </c>
      <c r="U80" s="865">
        <f t="shared" ref="U80:AL80" si="61">U37+U16+U58</f>
        <v>1497.5</v>
      </c>
      <c r="V80" s="775">
        <f t="shared" si="61"/>
        <v>0</v>
      </c>
      <c r="W80" s="76">
        <f t="shared" si="61"/>
        <v>11.850336516618988</v>
      </c>
      <c r="X80" s="76">
        <f t="shared" si="61"/>
        <v>18.706897575313814</v>
      </c>
      <c r="Y80" s="76">
        <f t="shared" si="61"/>
        <v>2.622528429710703</v>
      </c>
      <c r="Z80" s="76">
        <f t="shared" si="61"/>
        <v>22.367583907923944</v>
      </c>
      <c r="AA80" s="76">
        <f t="shared" si="61"/>
        <v>100.47598912731932</v>
      </c>
      <c r="AB80" s="76">
        <f t="shared" si="61"/>
        <v>12.370595192958357</v>
      </c>
      <c r="AC80" s="76">
        <f t="shared" si="61"/>
        <v>5.8490760029265241</v>
      </c>
      <c r="AD80" s="76">
        <f t="shared" si="61"/>
        <v>31.640221540639249</v>
      </c>
      <c r="AE80" s="765">
        <f t="shared" si="61"/>
        <v>75.679351671588662</v>
      </c>
      <c r="AF80" s="856">
        <f t="shared" si="61"/>
        <v>168.31135000756902</v>
      </c>
      <c r="AG80" s="500">
        <f t="shared" si="61"/>
        <v>254.35458483480704</v>
      </c>
      <c r="AH80" s="500">
        <f t="shared" si="61"/>
        <v>112.20363425541383</v>
      </c>
      <c r="AI80" s="554">
        <f t="shared" si="61"/>
        <v>3.7633223980104105</v>
      </c>
      <c r="AJ80" s="529">
        <f t="shared" si="61"/>
        <v>0</v>
      </c>
      <c r="AK80" s="793">
        <f t="shared" si="61"/>
        <v>0</v>
      </c>
      <c r="AL80" s="525">
        <f t="shared" si="61"/>
        <v>0</v>
      </c>
      <c r="AM80" s="22">
        <f t="shared" si="40"/>
        <v>31090.954897582458</v>
      </c>
      <c r="AN80" s="102">
        <f t="shared" si="41"/>
        <v>8110</v>
      </c>
      <c r="AO80" s="24">
        <f t="shared" si="41"/>
        <v>0</v>
      </c>
      <c r="AP80" s="455">
        <f t="shared" si="42"/>
        <v>79.311728448481873</v>
      </c>
      <c r="AQ80" s="301">
        <f>AN80+AO80</f>
        <v>8110</v>
      </c>
    </row>
    <row r="81" spans="2:43" ht="26.25" customHeight="1" x14ac:dyDescent="0.2">
      <c r="B81" s="152" t="s">
        <v>50</v>
      </c>
      <c r="C81" s="17">
        <f t="shared" ref="C81:Q81" si="62">C38+C17+C59</f>
        <v>5280</v>
      </c>
      <c r="D81" s="94">
        <f t="shared" si="62"/>
        <v>0</v>
      </c>
      <c r="E81" s="18">
        <f t="shared" si="62"/>
        <v>6209.0597174635832</v>
      </c>
      <c r="F81" s="553">
        <f t="shared" si="62"/>
        <v>4199.950332092003</v>
      </c>
      <c r="G81" s="18">
        <f t="shared" si="62"/>
        <v>1740</v>
      </c>
      <c r="H81" s="18">
        <f t="shared" si="62"/>
        <v>3498.2759582608792</v>
      </c>
      <c r="I81" s="553">
        <f t="shared" si="62"/>
        <v>0</v>
      </c>
      <c r="J81" s="553">
        <f t="shared" si="62"/>
        <v>0</v>
      </c>
      <c r="K81" s="553">
        <f t="shared" si="62"/>
        <v>238.68193967569474</v>
      </c>
      <c r="L81" s="553">
        <f t="shared" si="62"/>
        <v>219.97150292571192</v>
      </c>
      <c r="M81" s="553">
        <f t="shared" si="62"/>
        <v>2132.9405807823814</v>
      </c>
      <c r="N81" s="553">
        <f t="shared" si="62"/>
        <v>0</v>
      </c>
      <c r="O81" s="553">
        <f t="shared" si="62"/>
        <v>0</v>
      </c>
      <c r="P81" s="18">
        <f t="shared" si="62"/>
        <v>2810</v>
      </c>
      <c r="Q81" s="18">
        <f t="shared" si="62"/>
        <v>0</v>
      </c>
      <c r="R81" s="18">
        <f t="shared" si="45"/>
        <v>678.63289149580021</v>
      </c>
      <c r="S81" s="20">
        <f t="shared" si="38"/>
        <v>3444.3793949214028</v>
      </c>
      <c r="T81" s="768">
        <f t="shared" si="46"/>
        <v>281.56257996499954</v>
      </c>
      <c r="U81" s="865">
        <f t="shared" ref="U81:AL81" si="63">U38+U17+U59</f>
        <v>1497.5</v>
      </c>
      <c r="V81" s="775">
        <f t="shared" si="63"/>
        <v>0</v>
      </c>
      <c r="W81" s="76">
        <f t="shared" si="63"/>
        <v>11.850336516618988</v>
      </c>
      <c r="X81" s="76">
        <f t="shared" si="63"/>
        <v>18.706897575313814</v>
      </c>
      <c r="Y81" s="76">
        <f t="shared" si="63"/>
        <v>2.622528429710703</v>
      </c>
      <c r="Z81" s="76">
        <f t="shared" si="63"/>
        <v>22.367583907923944</v>
      </c>
      <c r="AA81" s="76">
        <f t="shared" si="63"/>
        <v>100.47598912731932</v>
      </c>
      <c r="AB81" s="76">
        <f t="shared" si="63"/>
        <v>12.370595192958357</v>
      </c>
      <c r="AC81" s="76">
        <f t="shared" si="63"/>
        <v>5.8490760029265241</v>
      </c>
      <c r="AD81" s="76">
        <f t="shared" si="63"/>
        <v>31.640221540639249</v>
      </c>
      <c r="AE81" s="765">
        <f t="shared" si="63"/>
        <v>75.679351671588662</v>
      </c>
      <c r="AF81" s="856">
        <f t="shared" si="63"/>
        <v>168.31135000756902</v>
      </c>
      <c r="AG81" s="500">
        <f t="shared" si="63"/>
        <v>394.35458483480704</v>
      </c>
      <c r="AH81" s="500">
        <f t="shared" si="63"/>
        <v>112.20363425541383</v>
      </c>
      <c r="AI81" s="554">
        <f t="shared" si="63"/>
        <v>3.7633223980104105</v>
      </c>
      <c r="AJ81" s="529">
        <f t="shared" si="63"/>
        <v>0</v>
      </c>
      <c r="AK81" s="793">
        <f t="shared" si="63"/>
        <v>0</v>
      </c>
      <c r="AL81" s="525">
        <f t="shared" si="63"/>
        <v>0</v>
      </c>
      <c r="AM81" s="22">
        <f t="shared" si="40"/>
        <v>32230.954897582458</v>
      </c>
      <c r="AN81" s="102">
        <f t="shared" si="41"/>
        <v>13475</v>
      </c>
      <c r="AO81" s="24">
        <f t="shared" si="41"/>
        <v>0</v>
      </c>
      <c r="AP81" s="455">
        <f t="shared" si="42"/>
        <v>70.518064811916361</v>
      </c>
      <c r="AQ81" s="301">
        <f t="shared" si="43"/>
        <v>13475</v>
      </c>
    </row>
    <row r="82" spans="2:43" ht="26.25" customHeight="1" x14ac:dyDescent="0.2">
      <c r="B82" s="151" t="s">
        <v>51</v>
      </c>
      <c r="C82" s="17">
        <f t="shared" ref="C82:Q82" si="64">C39+C18+C60</f>
        <v>4800</v>
      </c>
      <c r="D82" s="94">
        <f t="shared" si="64"/>
        <v>0</v>
      </c>
      <c r="E82" s="18">
        <f t="shared" si="64"/>
        <v>5179.0597174635832</v>
      </c>
      <c r="F82" s="553">
        <f t="shared" si="64"/>
        <v>2679.950332092003</v>
      </c>
      <c r="G82" s="18">
        <f t="shared" si="64"/>
        <v>1720</v>
      </c>
      <c r="H82" s="18">
        <f t="shared" si="64"/>
        <v>5218.2759582608796</v>
      </c>
      <c r="I82" s="553">
        <f t="shared" si="64"/>
        <v>0</v>
      </c>
      <c r="J82" s="553">
        <f t="shared" si="64"/>
        <v>0</v>
      </c>
      <c r="K82" s="553">
        <f t="shared" si="64"/>
        <v>238.68193967569474</v>
      </c>
      <c r="L82" s="553">
        <f t="shared" si="64"/>
        <v>219.97150292571192</v>
      </c>
      <c r="M82" s="553">
        <f t="shared" si="64"/>
        <v>2072.9405807823814</v>
      </c>
      <c r="N82" s="553">
        <f t="shared" si="64"/>
        <v>0</v>
      </c>
      <c r="O82" s="553">
        <f t="shared" si="64"/>
        <v>0</v>
      </c>
      <c r="P82" s="18">
        <f t="shared" si="64"/>
        <v>2660</v>
      </c>
      <c r="Q82" s="18">
        <f t="shared" si="64"/>
        <v>0</v>
      </c>
      <c r="R82" s="18">
        <f t="shared" si="45"/>
        <v>718.63289149580021</v>
      </c>
      <c r="S82" s="20">
        <f t="shared" si="38"/>
        <v>3724.3793949214028</v>
      </c>
      <c r="T82" s="768">
        <f t="shared" si="46"/>
        <v>281.56257996499954</v>
      </c>
      <c r="U82" s="865">
        <f t="shared" ref="U82:AL82" si="65">U39+U18+U60</f>
        <v>1497.5</v>
      </c>
      <c r="V82" s="775">
        <f t="shared" si="65"/>
        <v>0</v>
      </c>
      <c r="W82" s="76">
        <f t="shared" si="65"/>
        <v>11.850336516618988</v>
      </c>
      <c r="X82" s="76">
        <f t="shared" si="65"/>
        <v>18.706897575313814</v>
      </c>
      <c r="Y82" s="76">
        <f t="shared" si="65"/>
        <v>2.622528429710703</v>
      </c>
      <c r="Z82" s="76">
        <f t="shared" si="65"/>
        <v>22.367583907923944</v>
      </c>
      <c r="AA82" s="76">
        <f t="shared" si="65"/>
        <v>100.47598912731932</v>
      </c>
      <c r="AB82" s="76">
        <f t="shared" si="65"/>
        <v>12.370595192958357</v>
      </c>
      <c r="AC82" s="76">
        <f t="shared" si="65"/>
        <v>5.8490760029265241</v>
      </c>
      <c r="AD82" s="76">
        <f t="shared" si="65"/>
        <v>31.640221540639249</v>
      </c>
      <c r="AE82" s="765">
        <f t="shared" si="65"/>
        <v>75.679351671588662</v>
      </c>
      <c r="AF82" s="856">
        <f t="shared" si="65"/>
        <v>168.31135000756902</v>
      </c>
      <c r="AG82" s="500">
        <f t="shared" si="65"/>
        <v>434.35458483480704</v>
      </c>
      <c r="AH82" s="500">
        <f t="shared" si="65"/>
        <v>112.20363425541383</v>
      </c>
      <c r="AI82" s="554">
        <f t="shared" si="65"/>
        <v>3.7633223980104105</v>
      </c>
      <c r="AJ82" s="529">
        <f t="shared" si="65"/>
        <v>0</v>
      </c>
      <c r="AK82" s="793">
        <f t="shared" si="65"/>
        <v>0</v>
      </c>
      <c r="AL82" s="525">
        <f t="shared" si="65"/>
        <v>0</v>
      </c>
      <c r="AM82" s="22">
        <f t="shared" si="40"/>
        <v>31010.954897582458</v>
      </c>
      <c r="AN82" s="102">
        <f t="shared" si="41"/>
        <v>7120</v>
      </c>
      <c r="AO82" s="24">
        <f t="shared" si="41"/>
        <v>0</v>
      </c>
      <c r="AP82" s="455">
        <f t="shared" si="42"/>
        <v>81.327506696006139</v>
      </c>
      <c r="AQ82" s="301">
        <f t="shared" si="43"/>
        <v>7120</v>
      </c>
    </row>
    <row r="83" spans="2:43" ht="26.25" customHeight="1" thickBot="1" x14ac:dyDescent="0.25">
      <c r="B83" s="154" t="s">
        <v>52</v>
      </c>
      <c r="C83" s="295">
        <f t="shared" ref="C83:Q83" si="66">C40+C19+C61</f>
        <v>3700</v>
      </c>
      <c r="D83" s="295">
        <f t="shared" si="66"/>
        <v>103560</v>
      </c>
      <c r="E83" s="98">
        <f t="shared" si="66"/>
        <v>4019.0597174635832</v>
      </c>
      <c r="F83" s="623">
        <f t="shared" si="66"/>
        <v>2959.950332092003</v>
      </c>
      <c r="G83" s="98">
        <f t="shared" si="66"/>
        <v>1630</v>
      </c>
      <c r="H83" s="98">
        <f t="shared" si="66"/>
        <v>2788.2759582608792</v>
      </c>
      <c r="I83" s="623">
        <f t="shared" si="66"/>
        <v>0</v>
      </c>
      <c r="J83" s="623">
        <f t="shared" si="66"/>
        <v>0</v>
      </c>
      <c r="K83" s="623">
        <f t="shared" si="66"/>
        <v>15094.681939675695</v>
      </c>
      <c r="L83" s="623">
        <f t="shared" si="66"/>
        <v>219.97150292571192</v>
      </c>
      <c r="M83" s="623">
        <f t="shared" si="66"/>
        <v>1982.9405807823816</v>
      </c>
      <c r="N83" s="623">
        <f t="shared" si="66"/>
        <v>0</v>
      </c>
      <c r="O83" s="623">
        <f t="shared" si="66"/>
        <v>0</v>
      </c>
      <c r="P83" s="98">
        <f t="shared" si="66"/>
        <v>3510</v>
      </c>
      <c r="Q83" s="98">
        <f t="shared" si="66"/>
        <v>1760</v>
      </c>
      <c r="R83" s="98">
        <f t="shared" si="45"/>
        <v>538.63289149580021</v>
      </c>
      <c r="S83" s="296">
        <f t="shared" si="38"/>
        <v>3294.3793949214028</v>
      </c>
      <c r="T83" s="868">
        <f t="shared" si="46"/>
        <v>336.56257996499954</v>
      </c>
      <c r="U83" s="866">
        <f t="shared" ref="U83:AL83" si="67">U40+U19+U61</f>
        <v>1497.5</v>
      </c>
      <c r="V83" s="860">
        <f t="shared" si="67"/>
        <v>0</v>
      </c>
      <c r="W83" s="666">
        <f t="shared" si="67"/>
        <v>11.850336516618988</v>
      </c>
      <c r="X83" s="666">
        <f t="shared" si="67"/>
        <v>18.706897575313814</v>
      </c>
      <c r="Y83" s="666">
        <f t="shared" si="67"/>
        <v>2.622528429710703</v>
      </c>
      <c r="Z83" s="666">
        <f t="shared" si="67"/>
        <v>22.367583907923944</v>
      </c>
      <c r="AA83" s="666">
        <f t="shared" si="67"/>
        <v>100.47598912731932</v>
      </c>
      <c r="AB83" s="666">
        <f t="shared" si="67"/>
        <v>12.370595192958357</v>
      </c>
      <c r="AC83" s="666">
        <f t="shared" si="67"/>
        <v>5.8490760029265241</v>
      </c>
      <c r="AD83" s="666">
        <f t="shared" si="67"/>
        <v>86.640221540639246</v>
      </c>
      <c r="AE83" s="861">
        <f t="shared" si="67"/>
        <v>75.679351671588662</v>
      </c>
      <c r="AF83" s="855">
        <f t="shared" si="67"/>
        <v>168.31135000756902</v>
      </c>
      <c r="AG83" s="688">
        <f t="shared" si="67"/>
        <v>254.35458483480704</v>
      </c>
      <c r="AH83" s="688">
        <f t="shared" si="67"/>
        <v>112.20363425541383</v>
      </c>
      <c r="AI83" s="689">
        <f t="shared" si="67"/>
        <v>3.7633223980104105</v>
      </c>
      <c r="AJ83" s="667">
        <f t="shared" si="67"/>
        <v>0</v>
      </c>
      <c r="AK83" s="851">
        <f t="shared" si="67"/>
        <v>0</v>
      </c>
      <c r="AL83" s="853">
        <f t="shared" si="67"/>
        <v>0</v>
      </c>
      <c r="AM83" s="461">
        <f t="shared" si="40"/>
        <v>146891.95489758247</v>
      </c>
      <c r="AN83" s="299">
        <f t="shared" si="41"/>
        <v>7580</v>
      </c>
      <c r="AO83" s="670">
        <f t="shared" si="41"/>
        <v>0</v>
      </c>
      <c r="AP83" s="906">
        <f t="shared" si="42"/>
        <v>95.092960398523047</v>
      </c>
      <c r="AQ83" s="692">
        <f t="shared" si="43"/>
        <v>7580</v>
      </c>
    </row>
    <row r="84" spans="2:43" ht="26.25" customHeight="1" thickBot="1" x14ac:dyDescent="0.25">
      <c r="B84" s="265" t="s">
        <v>53</v>
      </c>
      <c r="C84" s="82">
        <f t="shared" ref="C84:AL84" si="68">SUM(C72:C83)</f>
        <v>54920</v>
      </c>
      <c r="D84" s="82">
        <f t="shared" si="68"/>
        <v>103560</v>
      </c>
      <c r="E84" s="83">
        <f t="shared" si="68"/>
        <v>65348.716609563002</v>
      </c>
      <c r="F84" s="83">
        <f t="shared" si="68"/>
        <v>37599.403985104043</v>
      </c>
      <c r="G84" s="83">
        <f t="shared" si="68"/>
        <v>19730</v>
      </c>
      <c r="H84" s="83">
        <f t="shared" si="68"/>
        <v>48939.311499130541</v>
      </c>
      <c r="I84" s="83">
        <f t="shared" si="68"/>
        <v>0</v>
      </c>
      <c r="J84" s="83">
        <f>SUM(J72:J83)</f>
        <v>0</v>
      </c>
      <c r="K84" s="115">
        <f t="shared" si="68"/>
        <v>18220.183276108335</v>
      </c>
      <c r="L84" s="83">
        <f t="shared" si="68"/>
        <v>2639.6580351085431</v>
      </c>
      <c r="M84" s="83">
        <f t="shared" si="68"/>
        <v>25965.286969388584</v>
      </c>
      <c r="N84" s="83">
        <f t="shared" si="68"/>
        <v>0</v>
      </c>
      <c r="O84" s="83">
        <f t="shared" si="68"/>
        <v>0</v>
      </c>
      <c r="P84" s="83">
        <f t="shared" si="68"/>
        <v>35070</v>
      </c>
      <c r="Q84" s="83">
        <f t="shared" si="68"/>
        <v>1760</v>
      </c>
      <c r="R84" s="83">
        <f t="shared" si="68"/>
        <v>7643.594697949603</v>
      </c>
      <c r="S84" s="84">
        <f>SUM(S72:S83)</f>
        <v>42612.552739056824</v>
      </c>
      <c r="T84" s="769">
        <f t="shared" si="68"/>
        <v>3433.7509595799952</v>
      </c>
      <c r="U84" s="772">
        <f t="shared" si="68"/>
        <v>17970</v>
      </c>
      <c r="V84" s="530">
        <f t="shared" si="68"/>
        <v>0</v>
      </c>
      <c r="W84" s="85">
        <f t="shared" si="68"/>
        <v>142.20403819942788</v>
      </c>
      <c r="X84" s="85">
        <f t="shared" si="68"/>
        <v>224.48277090376573</v>
      </c>
      <c r="Y84" s="85">
        <f t="shared" si="68"/>
        <v>31.470341156528431</v>
      </c>
      <c r="Z84" s="85">
        <f t="shared" si="68"/>
        <v>268.41100689508733</v>
      </c>
      <c r="AA84" s="85">
        <f t="shared" si="68"/>
        <v>1205.7118695278316</v>
      </c>
      <c r="AB84" s="85">
        <f t="shared" si="68"/>
        <v>148.44714231550029</v>
      </c>
      <c r="AC84" s="85">
        <f t="shared" si="68"/>
        <v>70.188912035118292</v>
      </c>
      <c r="AD84" s="85">
        <f t="shared" si="68"/>
        <v>434.68265848767095</v>
      </c>
      <c r="AE84" s="87">
        <f t="shared" si="68"/>
        <v>908.15222005906378</v>
      </c>
      <c r="AF84" s="183">
        <f>SUM(AF72:AF83)</f>
        <v>2019.7362000908281</v>
      </c>
      <c r="AG84" s="120">
        <f>SUM(AG72:AG83)</f>
        <v>4232.255018017685</v>
      </c>
      <c r="AH84" s="419">
        <f>SUM(AH72:AH83)</f>
        <v>1346.443611064966</v>
      </c>
      <c r="AI84" s="183">
        <f>SUM(AI72:AI83)</f>
        <v>45.159868776124917</v>
      </c>
      <c r="AJ84" s="530">
        <f t="shared" si="68"/>
        <v>0</v>
      </c>
      <c r="AK84" s="196">
        <f t="shared" si="68"/>
        <v>0</v>
      </c>
      <c r="AL84" s="598">
        <f t="shared" si="68"/>
        <v>0</v>
      </c>
      <c r="AM84" s="298">
        <f>SUM(C84:S84)+T84+U84+AJ84+AK84+AL84</f>
        <v>485412.4587709895</v>
      </c>
      <c r="AN84" s="324">
        <f>SUM(AN72:AN83)</f>
        <v>113565</v>
      </c>
      <c r="AO84" s="266">
        <f>SUM(AO72:AO83)</f>
        <v>0</v>
      </c>
      <c r="AP84" s="454">
        <f t="shared" si="42"/>
        <v>81.0401880175895</v>
      </c>
      <c r="AQ84" s="200">
        <f t="shared" si="43"/>
        <v>113565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09" spans="2:10" ht="16.5" x14ac:dyDescent="0.25">
      <c r="B109" s="1074"/>
      <c r="C109" s="1074"/>
      <c r="D109" s="1074"/>
      <c r="E109" s="1074"/>
      <c r="F109" s="1074"/>
      <c r="G109" s="1074"/>
      <c r="H109" s="1074"/>
      <c r="I109" s="1074"/>
      <c r="J109" s="1074"/>
    </row>
    <row r="110" spans="2:10" ht="16.5" x14ac:dyDescent="0.25">
      <c r="B110" s="1073"/>
      <c r="C110" s="1073"/>
      <c r="D110" s="1073"/>
      <c r="E110" s="1073"/>
      <c r="F110" s="1073"/>
      <c r="G110" s="1073"/>
      <c r="H110" s="1073"/>
      <c r="I110" s="1073"/>
      <c r="J110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0:J110"/>
    <mergeCell ref="B67:AQ67"/>
    <mergeCell ref="B68:AQ68"/>
    <mergeCell ref="B109:J109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verticalDpi="4" r:id="rId1"/>
  <drawing r:id="rId2"/>
  <legacyDrawing r:id="rId3"/>
  <oleObjects>
    <mc:AlternateContent xmlns:mc="http://schemas.openxmlformats.org/markup-compatibility/2006">
      <mc:Choice Requires="x14">
        <oleObject progId="Word.Document.8" shapeId="1432577" r:id="rId4">
          <objectPr defaultSize="0" r:id="rId5">
            <anchor moveWithCells="1" sizeWithCells="1">
              <from>
                <xdr:col>1</xdr:col>
                <xdr:colOff>676275</xdr:colOff>
                <xdr:row>0</xdr:row>
                <xdr:rowOff>238125</xdr:rowOff>
              </from>
              <to>
                <xdr:col>2</xdr:col>
                <xdr:colOff>723900</xdr:colOff>
                <xdr:row>3</xdr:row>
                <xdr:rowOff>200025</xdr:rowOff>
              </to>
            </anchor>
          </objectPr>
        </oleObject>
      </mc:Choice>
      <mc:Fallback>
        <oleObject progId="Word.Document.8" shapeId="1432577" r:id="rId4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AQ111"/>
  <sheetViews>
    <sheetView topLeftCell="Q64" zoomScale="77" zoomScaleNormal="77" workbookViewId="0">
      <selection activeCell="AM85" sqref="AM85"/>
    </sheetView>
  </sheetViews>
  <sheetFormatPr defaultColWidth="10" defaultRowHeight="12.75" x14ac:dyDescent="0.2"/>
  <cols>
    <col min="1" max="1" width="2.5703125" style="1" customWidth="1"/>
    <col min="2" max="2" width="19.140625" style="1" customWidth="1"/>
    <col min="3" max="4" width="14.28515625" style="1" customWidth="1"/>
    <col min="5" max="5" width="12.7109375" style="1" customWidth="1"/>
    <col min="6" max="7" width="13.7109375" style="1" customWidth="1"/>
    <col min="8" max="8" width="12.7109375" style="1" customWidth="1"/>
    <col min="9" max="9" width="13.28515625" style="1" customWidth="1"/>
    <col min="10" max="10" width="15.28515625" style="1" customWidth="1"/>
    <col min="11" max="13" width="12.7109375" style="1" customWidth="1"/>
    <col min="14" max="14" width="12.85546875" style="1" customWidth="1"/>
    <col min="15" max="15" width="12.7109375" style="1" customWidth="1"/>
    <col min="16" max="16" width="15.42578125" style="1" customWidth="1"/>
    <col min="17" max="17" width="14.28515625" style="1" bestFit="1" customWidth="1"/>
    <col min="18" max="35" width="12.7109375" style="1" customWidth="1"/>
    <col min="36" max="36" width="13.5703125" style="1" customWidth="1"/>
    <col min="37" max="40" width="12.7109375" style="1" customWidth="1"/>
    <col min="41" max="41" width="12.7109375" style="1" bestFit="1" customWidth="1"/>
    <col min="42" max="42" width="11.5703125" style="1" bestFit="1" customWidth="1"/>
    <col min="43" max="43" width="11.5703125" style="1" customWidth="1"/>
    <col min="44" max="16384" width="10" style="1"/>
  </cols>
  <sheetData>
    <row r="1" spans="2:43" ht="24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43" ht="33" customHeight="1" x14ac:dyDescent="0.3">
      <c r="B2" s="1067" t="s">
        <v>1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  <c r="AH2" s="1067"/>
      <c r="AI2" s="1067"/>
      <c r="AJ2" s="1067"/>
      <c r="AK2" s="1067"/>
      <c r="AL2" s="1067"/>
      <c r="AM2" s="1067"/>
      <c r="AN2" s="1067"/>
      <c r="AO2" s="1067"/>
      <c r="AP2" s="1067"/>
      <c r="AQ2" s="1067"/>
    </row>
    <row r="3" spans="2:43" ht="25.5" customHeight="1" x14ac:dyDescent="0.3">
      <c r="B3" s="1067" t="s">
        <v>278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1067"/>
      <c r="Z3" s="1067"/>
      <c r="AA3" s="1067"/>
      <c r="AB3" s="1067"/>
      <c r="AC3" s="1067"/>
      <c r="AD3" s="1067"/>
      <c r="AE3" s="1067"/>
      <c r="AF3" s="1067"/>
      <c r="AG3" s="1067"/>
      <c r="AH3" s="1067"/>
      <c r="AI3" s="1067"/>
      <c r="AJ3" s="1067"/>
      <c r="AK3" s="1067"/>
      <c r="AL3" s="1067"/>
      <c r="AM3" s="1067"/>
      <c r="AN3" s="1067"/>
      <c r="AO3" s="1067"/>
      <c r="AP3" s="1067"/>
      <c r="AQ3" s="1067"/>
    </row>
    <row r="4" spans="2:43" ht="19.5" customHeight="1" x14ac:dyDescent="0.3">
      <c r="B4" s="1068" t="s">
        <v>2</v>
      </c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</row>
    <row r="5" spans="2:43" ht="15.75" customHeight="1" thickBot="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</row>
    <row r="6" spans="2:43" ht="80.25" customHeight="1" x14ac:dyDescent="0.2">
      <c r="B6" s="1064" t="s">
        <v>99</v>
      </c>
      <c r="C6" s="727" t="s">
        <v>4</v>
      </c>
      <c r="D6" s="720" t="s">
        <v>176</v>
      </c>
      <c r="E6" s="719" t="s">
        <v>5</v>
      </c>
      <c r="F6" s="720" t="s">
        <v>6</v>
      </c>
      <c r="G6" s="720" t="s">
        <v>212</v>
      </c>
      <c r="H6" s="719" t="s">
        <v>8</v>
      </c>
      <c r="I6" s="721" t="s">
        <v>9</v>
      </c>
      <c r="J6" s="723" t="s">
        <v>197</v>
      </c>
      <c r="K6" s="728" t="s">
        <v>11</v>
      </c>
      <c r="L6" s="728" t="s">
        <v>12</v>
      </c>
      <c r="M6" s="723" t="s">
        <v>13</v>
      </c>
      <c r="N6" s="723" t="s">
        <v>14</v>
      </c>
      <c r="O6" s="729" t="s">
        <v>8</v>
      </c>
      <c r="P6" s="723" t="s">
        <v>16</v>
      </c>
      <c r="Q6" s="723" t="s">
        <v>219</v>
      </c>
      <c r="R6" s="724" t="s">
        <v>18</v>
      </c>
      <c r="S6" s="724" t="s">
        <v>19</v>
      </c>
      <c r="T6" s="767" t="s">
        <v>20</v>
      </c>
      <c r="U6" s="783" t="s">
        <v>21</v>
      </c>
      <c r="V6" s="548" t="s">
        <v>184</v>
      </c>
      <c r="W6" s="549" t="s">
        <v>183</v>
      </c>
      <c r="X6" s="549" t="s">
        <v>182</v>
      </c>
      <c r="Y6" s="549" t="s">
        <v>185</v>
      </c>
      <c r="Z6" s="549" t="s">
        <v>181</v>
      </c>
      <c r="AA6" s="549" t="s">
        <v>191</v>
      </c>
      <c r="AB6" s="549" t="s">
        <v>192</v>
      </c>
      <c r="AC6" s="549" t="s">
        <v>186</v>
      </c>
      <c r="AD6" s="549" t="s">
        <v>193</v>
      </c>
      <c r="AE6" s="549" t="s">
        <v>194</v>
      </c>
      <c r="AF6" s="617" t="s">
        <v>187</v>
      </c>
      <c r="AG6" s="538" t="s">
        <v>189</v>
      </c>
      <c r="AH6" s="539" t="s">
        <v>188</v>
      </c>
      <c r="AI6" s="754" t="s">
        <v>190</v>
      </c>
      <c r="AJ6" s="682" t="s">
        <v>32</v>
      </c>
      <c r="AK6" s="681" t="s">
        <v>33</v>
      </c>
      <c r="AL6" s="657" t="s">
        <v>150</v>
      </c>
      <c r="AM6" s="647" t="s">
        <v>35</v>
      </c>
      <c r="AN6" s="658" t="s">
        <v>236</v>
      </c>
      <c r="AO6" s="659" t="s">
        <v>36</v>
      </c>
      <c r="AP6" s="660" t="s">
        <v>37</v>
      </c>
      <c r="AQ6" s="148" t="s">
        <v>38</v>
      </c>
    </row>
    <row r="7" spans="2:43" ht="13.5" customHeight="1" thickBot="1" x14ac:dyDescent="0.25">
      <c r="B7" s="1065"/>
      <c r="C7" s="683" t="s">
        <v>39</v>
      </c>
      <c r="D7" s="710" t="s">
        <v>39</v>
      </c>
      <c r="E7" s="710" t="s">
        <v>39</v>
      </c>
      <c r="F7" s="710" t="s">
        <v>39</v>
      </c>
      <c r="G7" s="710" t="s">
        <v>39</v>
      </c>
      <c r="H7" s="627" t="s">
        <v>39</v>
      </c>
      <c r="I7" s="684" t="s">
        <v>39</v>
      </c>
      <c r="J7" s="711" t="s">
        <v>39</v>
      </c>
      <c r="K7" s="685" t="s">
        <v>39</v>
      </c>
      <c r="L7" s="685" t="s">
        <v>39</v>
      </c>
      <c r="M7" s="627" t="s">
        <v>39</v>
      </c>
      <c r="N7" s="627" t="s">
        <v>39</v>
      </c>
      <c r="O7" s="685" t="s">
        <v>39</v>
      </c>
      <c r="P7" s="627" t="s">
        <v>39</v>
      </c>
      <c r="Q7" s="627" t="s">
        <v>39</v>
      </c>
      <c r="R7" s="627" t="s">
        <v>39</v>
      </c>
      <c r="S7" s="205" t="s">
        <v>39</v>
      </c>
      <c r="T7" s="781" t="s">
        <v>39</v>
      </c>
      <c r="U7" s="784" t="s">
        <v>39</v>
      </c>
      <c r="V7" s="687" t="s">
        <v>39</v>
      </c>
      <c r="W7" s="686" t="s">
        <v>39</v>
      </c>
      <c r="X7" s="713" t="s">
        <v>39</v>
      </c>
      <c r="Y7" s="686" t="s">
        <v>39</v>
      </c>
      <c r="Z7" s="686" t="s">
        <v>39</v>
      </c>
      <c r="AA7" s="686" t="s">
        <v>39</v>
      </c>
      <c r="AB7" s="686" t="s">
        <v>39</v>
      </c>
      <c r="AC7" s="686" t="s">
        <v>39</v>
      </c>
      <c r="AD7" s="686" t="s">
        <v>39</v>
      </c>
      <c r="AE7" s="686" t="s">
        <v>39</v>
      </c>
      <c r="AF7" s="756" t="s">
        <v>39</v>
      </c>
      <c r="AG7" s="686" t="s">
        <v>39</v>
      </c>
      <c r="AH7" s="686" t="s">
        <v>39</v>
      </c>
      <c r="AI7" s="755" t="s">
        <v>39</v>
      </c>
      <c r="AJ7" s="687" t="s">
        <v>39</v>
      </c>
      <c r="AK7" s="206" t="s">
        <v>39</v>
      </c>
      <c r="AL7" s="207" t="s">
        <v>39</v>
      </c>
      <c r="AM7" s="11" t="s">
        <v>39</v>
      </c>
      <c r="AN7" s="282" t="s">
        <v>39</v>
      </c>
      <c r="AO7" s="283" t="s">
        <v>39</v>
      </c>
      <c r="AP7" s="12" t="s">
        <v>39</v>
      </c>
      <c r="AQ7" s="680" t="s">
        <v>39</v>
      </c>
    </row>
    <row r="8" spans="2:43" ht="26.25" customHeight="1" x14ac:dyDescent="0.2">
      <c r="B8" s="150" t="s">
        <v>41</v>
      </c>
      <c r="C8" s="98">
        <v>40</v>
      </c>
      <c r="D8" s="98"/>
      <c r="E8" s="98">
        <v>0</v>
      </c>
      <c r="F8" s="98">
        <v>1840</v>
      </c>
      <c r="G8" s="98">
        <v>0</v>
      </c>
      <c r="H8" s="98">
        <v>2420</v>
      </c>
      <c r="I8" s="326"/>
      <c r="J8" s="609"/>
      <c r="K8" s="326"/>
      <c r="L8" s="326"/>
      <c r="M8" s="98"/>
      <c r="N8" s="98">
        <v>290</v>
      </c>
      <c r="O8" s="326"/>
      <c r="P8" s="98">
        <v>1700</v>
      </c>
      <c r="Q8" s="98">
        <v>0</v>
      </c>
      <c r="R8" s="98">
        <f>SUM(AF8:AI8)</f>
        <v>0</v>
      </c>
      <c r="S8" s="296">
        <v>3980</v>
      </c>
      <c r="T8" s="776">
        <f>SUM(V8:AE8)</f>
        <v>0</v>
      </c>
      <c r="U8" s="785">
        <v>0</v>
      </c>
      <c r="V8" s="467">
        <v>0</v>
      </c>
      <c r="W8" s="478">
        <v>0</v>
      </c>
      <c r="X8" s="478">
        <v>0</v>
      </c>
      <c r="Y8" s="478">
        <v>0</v>
      </c>
      <c r="Z8" s="478">
        <v>0</v>
      </c>
      <c r="AA8" s="478">
        <v>0</v>
      </c>
      <c r="AB8" s="478">
        <v>0</v>
      </c>
      <c r="AC8" s="478">
        <v>0</v>
      </c>
      <c r="AD8" s="478">
        <v>0</v>
      </c>
      <c r="AE8" s="541">
        <v>0</v>
      </c>
      <c r="AF8" s="757"/>
      <c r="AG8" s="98"/>
      <c r="AH8" s="98"/>
      <c r="AI8" s="758"/>
      <c r="AJ8" s="496">
        <v>0</v>
      </c>
      <c r="AK8" s="473">
        <v>0</v>
      </c>
      <c r="AL8" s="474">
        <v>0</v>
      </c>
      <c r="AM8" s="460">
        <f t="shared" ref="AM8:AM20" si="0">SUM(C8:S8)+T8+U8+AJ8+AK8+AL8</f>
        <v>10270</v>
      </c>
      <c r="AN8" s="299">
        <v>13300</v>
      </c>
      <c r="AO8" s="281">
        <v>0</v>
      </c>
      <c r="AP8" s="14">
        <f t="shared" ref="AP8:AP20" si="1">(AM8*100)/(AM8+AQ8)</f>
        <v>43.572337717437421</v>
      </c>
      <c r="AQ8" s="550">
        <f t="shared" ref="AQ8:AQ20" si="2">AN8+AO8</f>
        <v>13300</v>
      </c>
    </row>
    <row r="9" spans="2:43" ht="26.25" customHeight="1" x14ac:dyDescent="0.2">
      <c r="B9" s="151" t="s">
        <v>42</v>
      </c>
      <c r="C9" s="18">
        <v>0</v>
      </c>
      <c r="D9" s="98"/>
      <c r="E9" s="18">
        <v>0</v>
      </c>
      <c r="F9" s="18">
        <v>680</v>
      </c>
      <c r="G9" s="18">
        <v>0</v>
      </c>
      <c r="H9" s="18">
        <v>1920</v>
      </c>
      <c r="I9" s="277"/>
      <c r="J9" s="609"/>
      <c r="K9" s="277"/>
      <c r="L9" s="277"/>
      <c r="M9" s="98"/>
      <c r="N9" s="18">
        <v>190</v>
      </c>
      <c r="O9" s="277"/>
      <c r="P9" s="18">
        <v>680</v>
      </c>
      <c r="Q9" s="18">
        <v>0</v>
      </c>
      <c r="R9" s="18">
        <f t="shared" ref="R9:R19" si="3">SUM(AF9:AI9)</f>
        <v>0</v>
      </c>
      <c r="S9" s="20">
        <v>6900</v>
      </c>
      <c r="T9" s="777">
        <f t="shared" ref="T9:T19" si="4">SUM(V9:AE9)</f>
        <v>0</v>
      </c>
      <c r="U9" s="786"/>
      <c r="V9" s="297"/>
      <c r="W9" s="76"/>
      <c r="X9" s="76"/>
      <c r="Y9" s="76"/>
      <c r="Z9" s="76"/>
      <c r="AA9" s="76"/>
      <c r="AB9" s="76"/>
      <c r="AC9" s="76"/>
      <c r="AD9" s="76"/>
      <c r="AE9" s="511"/>
      <c r="AF9" s="521"/>
      <c r="AG9" s="498"/>
      <c r="AH9" s="498"/>
      <c r="AI9" s="522"/>
      <c r="AJ9" s="77"/>
      <c r="AK9" s="78"/>
      <c r="AL9" s="188"/>
      <c r="AM9" s="22">
        <f t="shared" si="0"/>
        <v>10370</v>
      </c>
      <c r="AN9" s="101">
        <v>8350</v>
      </c>
      <c r="AO9" s="24">
        <v>0</v>
      </c>
      <c r="AP9" s="25">
        <f t="shared" si="1"/>
        <v>55.395299145299148</v>
      </c>
      <c r="AQ9" s="301">
        <f t="shared" si="2"/>
        <v>8350</v>
      </c>
    </row>
    <row r="10" spans="2:43" ht="26.25" customHeight="1" x14ac:dyDescent="0.2">
      <c r="B10" s="152" t="s">
        <v>43</v>
      </c>
      <c r="C10" s="18">
        <v>0</v>
      </c>
      <c r="D10" s="98"/>
      <c r="E10" s="18">
        <v>0</v>
      </c>
      <c r="F10" s="18">
        <v>1380</v>
      </c>
      <c r="G10" s="18">
        <v>0</v>
      </c>
      <c r="H10" s="18">
        <v>1640</v>
      </c>
      <c r="I10" s="19"/>
      <c r="J10" s="609"/>
      <c r="K10" s="277"/>
      <c r="L10" s="277"/>
      <c r="M10" s="98"/>
      <c r="N10" s="18">
        <v>370</v>
      </c>
      <c r="O10" s="277"/>
      <c r="P10" s="18">
        <v>610</v>
      </c>
      <c r="Q10" s="18">
        <v>0</v>
      </c>
      <c r="R10" s="18">
        <f t="shared" si="3"/>
        <v>0</v>
      </c>
      <c r="S10" s="20">
        <v>7660</v>
      </c>
      <c r="T10" s="777">
        <f t="shared" si="4"/>
        <v>120</v>
      </c>
      <c r="U10" s="786"/>
      <c r="V10" s="297"/>
      <c r="W10" s="76"/>
      <c r="X10" s="76">
        <v>120</v>
      </c>
      <c r="Y10" s="76"/>
      <c r="Z10" s="76"/>
      <c r="AA10" s="76"/>
      <c r="AB10" s="76"/>
      <c r="AC10" s="76"/>
      <c r="AD10" s="76"/>
      <c r="AE10" s="511"/>
      <c r="AF10" s="521"/>
      <c r="AG10" s="498"/>
      <c r="AH10" s="498"/>
      <c r="AI10" s="522"/>
      <c r="AJ10" s="181"/>
      <c r="AK10" s="110"/>
      <c r="AL10" s="189"/>
      <c r="AM10" s="22">
        <f t="shared" si="0"/>
        <v>11780</v>
      </c>
      <c r="AN10" s="101">
        <v>8320</v>
      </c>
      <c r="AO10" s="24">
        <v>0</v>
      </c>
      <c r="AP10" s="25">
        <f t="shared" si="1"/>
        <v>58.60696517412935</v>
      </c>
      <c r="AQ10" s="301">
        <f t="shared" si="2"/>
        <v>8320</v>
      </c>
    </row>
    <row r="11" spans="2:43" ht="26.25" customHeight="1" x14ac:dyDescent="0.2">
      <c r="B11" s="152" t="s">
        <v>44</v>
      </c>
      <c r="C11" s="18">
        <v>0</v>
      </c>
      <c r="D11" s="98"/>
      <c r="E11" s="18">
        <v>0</v>
      </c>
      <c r="F11" s="18">
        <v>1670</v>
      </c>
      <c r="G11" s="18">
        <v>0</v>
      </c>
      <c r="H11" s="18">
        <v>2700</v>
      </c>
      <c r="I11" s="19"/>
      <c r="J11" s="609"/>
      <c r="K11" s="277"/>
      <c r="L11" s="277"/>
      <c r="M11" s="98"/>
      <c r="N11" s="18">
        <v>340</v>
      </c>
      <c r="O11" s="277"/>
      <c r="P11" s="18">
        <v>1880</v>
      </c>
      <c r="Q11" s="18">
        <v>0</v>
      </c>
      <c r="R11" s="18">
        <f t="shared" si="3"/>
        <v>0</v>
      </c>
      <c r="S11" s="462">
        <v>7920</v>
      </c>
      <c r="T11" s="777">
        <f t="shared" si="4"/>
        <v>0</v>
      </c>
      <c r="U11" s="786"/>
      <c r="V11" s="297"/>
      <c r="W11" s="76"/>
      <c r="X11" s="76"/>
      <c r="Y11" s="76"/>
      <c r="Z11" s="76"/>
      <c r="AA11" s="76"/>
      <c r="AB11" s="76"/>
      <c r="AC11" s="76"/>
      <c r="AD11" s="76"/>
      <c r="AE11" s="511"/>
      <c r="AF11" s="521"/>
      <c r="AG11" s="498"/>
      <c r="AH11" s="498"/>
      <c r="AI11" s="522"/>
      <c r="AJ11" s="181"/>
      <c r="AK11" s="110"/>
      <c r="AL11" s="189"/>
      <c r="AM11" s="22">
        <f t="shared" si="0"/>
        <v>14510</v>
      </c>
      <c r="AN11" s="102">
        <v>11360</v>
      </c>
      <c r="AO11" s="24">
        <v>0</v>
      </c>
      <c r="AP11" s="25">
        <f t="shared" si="1"/>
        <v>56.08813297255508</v>
      </c>
      <c r="AQ11" s="301">
        <f t="shared" si="2"/>
        <v>11360</v>
      </c>
    </row>
    <row r="12" spans="2:43" ht="26.25" customHeight="1" x14ac:dyDescent="0.2">
      <c r="B12" s="153" t="s">
        <v>45</v>
      </c>
      <c r="C12" s="334">
        <v>0</v>
      </c>
      <c r="D12" s="18"/>
      <c r="E12" s="334">
        <v>0</v>
      </c>
      <c r="F12" s="334">
        <v>1130</v>
      </c>
      <c r="G12" s="18">
        <v>0</v>
      </c>
      <c r="H12" s="18">
        <v>5130</v>
      </c>
      <c r="I12" s="277"/>
      <c r="J12" s="609"/>
      <c r="K12" s="612"/>
      <c r="L12" s="612"/>
      <c r="M12" s="98"/>
      <c r="N12" s="334">
        <v>210</v>
      </c>
      <c r="O12" s="612"/>
      <c r="P12" s="18">
        <v>2860</v>
      </c>
      <c r="Q12" s="18">
        <v>0</v>
      </c>
      <c r="R12" s="18">
        <f t="shared" si="3"/>
        <v>0</v>
      </c>
      <c r="S12" s="20">
        <v>10260</v>
      </c>
      <c r="T12" s="777">
        <f t="shared" si="4"/>
        <v>0</v>
      </c>
      <c r="U12" s="786"/>
      <c r="V12" s="297"/>
      <c r="W12" s="76"/>
      <c r="X12" s="76"/>
      <c r="Y12" s="76"/>
      <c r="Z12" s="76"/>
      <c r="AA12" s="76"/>
      <c r="AB12" s="76"/>
      <c r="AC12" s="76"/>
      <c r="AD12" s="76"/>
      <c r="AE12" s="511"/>
      <c r="AF12" s="521"/>
      <c r="AG12" s="498"/>
      <c r="AH12" s="498"/>
      <c r="AI12" s="522"/>
      <c r="AJ12" s="77"/>
      <c r="AK12" s="78"/>
      <c r="AL12" s="188"/>
      <c r="AM12" s="22">
        <f t="shared" si="0"/>
        <v>19590</v>
      </c>
      <c r="AN12" s="102">
        <v>13180</v>
      </c>
      <c r="AO12" s="24">
        <v>0</v>
      </c>
      <c r="AP12" s="25">
        <f t="shared" si="1"/>
        <v>59.780286847726579</v>
      </c>
      <c r="AQ12" s="301">
        <f t="shared" si="2"/>
        <v>13180</v>
      </c>
    </row>
    <row r="13" spans="2:43" ht="26.25" customHeight="1" x14ac:dyDescent="0.2">
      <c r="B13" s="151" t="s">
        <v>46</v>
      </c>
      <c r="C13" s="18">
        <v>0</v>
      </c>
      <c r="D13" s="18"/>
      <c r="E13" s="18">
        <v>10580</v>
      </c>
      <c r="F13" s="18">
        <v>4670</v>
      </c>
      <c r="G13" s="18">
        <v>0</v>
      </c>
      <c r="H13" s="18">
        <v>5580</v>
      </c>
      <c r="I13" s="277"/>
      <c r="J13" s="610"/>
      <c r="K13" s="277"/>
      <c r="L13" s="277"/>
      <c r="M13" s="18"/>
      <c r="N13" s="18">
        <v>680</v>
      </c>
      <c r="O13" s="277"/>
      <c r="P13" s="18">
        <v>3870</v>
      </c>
      <c r="Q13" s="18">
        <v>0</v>
      </c>
      <c r="R13" s="18">
        <f t="shared" si="3"/>
        <v>0</v>
      </c>
      <c r="S13" s="462">
        <v>8420</v>
      </c>
      <c r="T13" s="777">
        <f t="shared" si="4"/>
        <v>37</v>
      </c>
      <c r="U13" s="786"/>
      <c r="V13" s="297"/>
      <c r="W13" s="76"/>
      <c r="X13" s="76">
        <v>37</v>
      </c>
      <c r="Y13" s="76"/>
      <c r="Z13" s="76"/>
      <c r="AA13" s="76"/>
      <c r="AB13" s="76"/>
      <c r="AC13" s="76"/>
      <c r="AD13" s="76"/>
      <c r="AE13" s="511"/>
      <c r="AF13" s="521"/>
      <c r="AG13" s="498"/>
      <c r="AH13" s="498"/>
      <c r="AI13" s="522"/>
      <c r="AJ13" s="77"/>
      <c r="AK13" s="78"/>
      <c r="AL13" s="188"/>
      <c r="AM13" s="22">
        <f t="shared" si="0"/>
        <v>33837</v>
      </c>
      <c r="AN13" s="103">
        <v>29800</v>
      </c>
      <c r="AO13" s="31">
        <v>0</v>
      </c>
      <c r="AP13" s="32">
        <f t="shared" si="1"/>
        <v>53.171896852460044</v>
      </c>
      <c r="AQ13" s="620">
        <f t="shared" si="2"/>
        <v>29800</v>
      </c>
    </row>
    <row r="14" spans="2:43" ht="26.25" customHeight="1" x14ac:dyDescent="0.2">
      <c r="B14" s="152" t="s">
        <v>47</v>
      </c>
      <c r="C14" s="18">
        <v>0</v>
      </c>
      <c r="D14" s="18"/>
      <c r="E14" s="18">
        <v>4760</v>
      </c>
      <c r="F14" s="18">
        <v>5830</v>
      </c>
      <c r="G14" s="18">
        <v>0</v>
      </c>
      <c r="H14" s="18">
        <v>7800</v>
      </c>
      <c r="I14" s="277"/>
      <c r="J14" s="610"/>
      <c r="K14" s="277"/>
      <c r="L14" s="277"/>
      <c r="M14" s="18"/>
      <c r="N14" s="18">
        <v>300</v>
      </c>
      <c r="O14" s="277"/>
      <c r="P14" s="18">
        <v>4740</v>
      </c>
      <c r="Q14" s="18">
        <v>0</v>
      </c>
      <c r="R14" s="18">
        <f t="shared" si="3"/>
        <v>0</v>
      </c>
      <c r="S14" s="20">
        <v>11400</v>
      </c>
      <c r="T14" s="777">
        <f t="shared" si="4"/>
        <v>0</v>
      </c>
      <c r="U14" s="786"/>
      <c r="V14" s="297"/>
      <c r="W14" s="76"/>
      <c r="X14" s="76"/>
      <c r="Y14" s="76"/>
      <c r="Z14" s="76"/>
      <c r="AA14" s="76"/>
      <c r="AB14" s="76"/>
      <c r="AC14" s="76"/>
      <c r="AD14" s="76"/>
      <c r="AE14" s="511"/>
      <c r="AF14" s="521"/>
      <c r="AG14" s="498"/>
      <c r="AH14" s="498"/>
      <c r="AI14" s="522"/>
      <c r="AJ14" s="77"/>
      <c r="AK14" s="78"/>
      <c r="AL14" s="188"/>
      <c r="AM14" s="22">
        <f t="shared" si="0"/>
        <v>34830</v>
      </c>
      <c r="AN14" s="23">
        <v>36410</v>
      </c>
      <c r="AO14" s="24">
        <v>0</v>
      </c>
      <c r="AP14" s="25">
        <f t="shared" si="1"/>
        <v>48.891072431218419</v>
      </c>
      <c r="AQ14" s="301">
        <f t="shared" si="2"/>
        <v>36410</v>
      </c>
    </row>
    <row r="15" spans="2:43" ht="26.25" customHeight="1" x14ac:dyDescent="0.2">
      <c r="B15" s="151" t="s">
        <v>48</v>
      </c>
      <c r="C15" s="18">
        <v>0</v>
      </c>
      <c r="D15" s="18"/>
      <c r="E15" s="18">
        <v>3000</v>
      </c>
      <c r="F15" s="18">
        <v>6280</v>
      </c>
      <c r="G15" s="18">
        <v>0</v>
      </c>
      <c r="H15" s="18">
        <v>13550</v>
      </c>
      <c r="I15" s="277"/>
      <c r="J15" s="610"/>
      <c r="K15" s="277"/>
      <c r="L15" s="608"/>
      <c r="M15" s="18"/>
      <c r="N15" s="18">
        <v>200</v>
      </c>
      <c r="O15" s="608"/>
      <c r="P15" s="18">
        <v>2120</v>
      </c>
      <c r="Q15" s="18">
        <v>0</v>
      </c>
      <c r="R15" s="18">
        <f t="shared" si="3"/>
        <v>0</v>
      </c>
      <c r="S15" s="20">
        <v>7000</v>
      </c>
      <c r="T15" s="777">
        <f t="shared" si="4"/>
        <v>0</v>
      </c>
      <c r="U15" s="786"/>
      <c r="V15" s="297"/>
      <c r="W15" s="76"/>
      <c r="X15" s="76"/>
      <c r="Y15" s="76"/>
      <c r="Z15" s="76"/>
      <c r="AA15" s="76"/>
      <c r="AB15" s="76"/>
      <c r="AC15" s="76"/>
      <c r="AD15" s="76"/>
      <c r="AE15" s="511"/>
      <c r="AF15" s="521"/>
      <c r="AG15" s="498"/>
      <c r="AH15" s="498"/>
      <c r="AI15" s="522"/>
      <c r="AJ15" s="77"/>
      <c r="AK15" s="78"/>
      <c r="AL15" s="188"/>
      <c r="AM15" s="22">
        <f t="shared" si="0"/>
        <v>32150</v>
      </c>
      <c r="AN15" s="23">
        <v>56130</v>
      </c>
      <c r="AO15" s="24">
        <v>0</v>
      </c>
      <c r="AP15" s="25">
        <f t="shared" si="1"/>
        <v>36.418214771182598</v>
      </c>
      <c r="AQ15" s="301">
        <f t="shared" si="2"/>
        <v>56130</v>
      </c>
    </row>
    <row r="16" spans="2:43" ht="26.25" customHeight="1" x14ac:dyDescent="0.2">
      <c r="B16" s="152" t="s">
        <v>49</v>
      </c>
      <c r="C16" s="18">
        <v>0</v>
      </c>
      <c r="D16" s="18"/>
      <c r="E16" s="18">
        <v>0</v>
      </c>
      <c r="F16" s="18">
        <v>4920</v>
      </c>
      <c r="G16" s="18">
        <v>0</v>
      </c>
      <c r="H16" s="18">
        <v>4710</v>
      </c>
      <c r="I16" s="277"/>
      <c r="J16" s="610"/>
      <c r="K16" s="277"/>
      <c r="L16" s="608"/>
      <c r="M16" s="18"/>
      <c r="N16" s="18">
        <v>360</v>
      </c>
      <c r="O16" s="608"/>
      <c r="P16" s="18">
        <v>3370</v>
      </c>
      <c r="Q16" s="18">
        <v>0</v>
      </c>
      <c r="R16" s="18">
        <f t="shared" si="3"/>
        <v>0</v>
      </c>
      <c r="S16" s="20">
        <v>8840</v>
      </c>
      <c r="T16" s="777">
        <f t="shared" si="4"/>
        <v>0</v>
      </c>
      <c r="U16" s="786"/>
      <c r="V16" s="297"/>
      <c r="W16" s="76"/>
      <c r="X16" s="76"/>
      <c r="Y16" s="76"/>
      <c r="Z16" s="76"/>
      <c r="AA16" s="76"/>
      <c r="AB16" s="76"/>
      <c r="AC16" s="76"/>
      <c r="AD16" s="76"/>
      <c r="AE16" s="511"/>
      <c r="AF16" s="521"/>
      <c r="AG16" s="498"/>
      <c r="AH16" s="498"/>
      <c r="AI16" s="522"/>
      <c r="AJ16" s="77"/>
      <c r="AK16" s="78"/>
      <c r="AL16" s="188"/>
      <c r="AM16" s="22">
        <f t="shared" si="0"/>
        <v>22200</v>
      </c>
      <c r="AN16" s="23">
        <v>33230</v>
      </c>
      <c r="AO16" s="24">
        <v>0</v>
      </c>
      <c r="AP16" s="25">
        <f t="shared" si="1"/>
        <v>40.050514162006131</v>
      </c>
      <c r="AQ16" s="301">
        <f t="shared" si="2"/>
        <v>33230</v>
      </c>
    </row>
    <row r="17" spans="2:43" ht="26.25" customHeight="1" x14ac:dyDescent="0.2">
      <c r="B17" s="152" t="s">
        <v>50</v>
      </c>
      <c r="C17" s="18">
        <v>1200</v>
      </c>
      <c r="D17" s="18"/>
      <c r="E17" s="18">
        <v>7860</v>
      </c>
      <c r="F17" s="18">
        <v>2810</v>
      </c>
      <c r="G17" s="18">
        <v>0</v>
      </c>
      <c r="H17" s="18">
        <v>7600</v>
      </c>
      <c r="I17" s="277"/>
      <c r="J17" s="610"/>
      <c r="K17" s="277"/>
      <c r="L17" s="608"/>
      <c r="M17" s="18"/>
      <c r="N17" s="18">
        <v>360</v>
      </c>
      <c r="O17" s="608"/>
      <c r="P17" s="18">
        <v>2040</v>
      </c>
      <c r="Q17" s="18">
        <v>0</v>
      </c>
      <c r="R17" s="18">
        <f t="shared" si="3"/>
        <v>0</v>
      </c>
      <c r="S17" s="20">
        <v>9900</v>
      </c>
      <c r="T17" s="777">
        <f t="shared" si="4"/>
        <v>102</v>
      </c>
      <c r="U17" s="786"/>
      <c r="V17" s="297"/>
      <c r="W17" s="76"/>
      <c r="X17" s="76">
        <v>102</v>
      </c>
      <c r="Y17" s="76"/>
      <c r="Z17" s="76"/>
      <c r="AA17" s="76"/>
      <c r="AB17" s="76"/>
      <c r="AC17" s="76"/>
      <c r="AD17" s="76"/>
      <c r="AE17" s="511"/>
      <c r="AF17" s="521"/>
      <c r="AG17" s="498"/>
      <c r="AH17" s="498"/>
      <c r="AI17" s="522"/>
      <c r="AJ17" s="77"/>
      <c r="AK17" s="78"/>
      <c r="AL17" s="188"/>
      <c r="AM17" s="22">
        <f t="shared" si="0"/>
        <v>31872</v>
      </c>
      <c r="AN17" s="23">
        <v>21260</v>
      </c>
      <c r="AO17" s="24">
        <v>0</v>
      </c>
      <c r="AP17" s="25">
        <f t="shared" si="1"/>
        <v>59.98644884438756</v>
      </c>
      <c r="AQ17" s="301">
        <f t="shared" si="2"/>
        <v>21260</v>
      </c>
    </row>
    <row r="18" spans="2:43" ht="26.25" customHeight="1" x14ac:dyDescent="0.2">
      <c r="B18" s="151" t="s">
        <v>51</v>
      </c>
      <c r="C18" s="18">
        <v>600</v>
      </c>
      <c r="D18" s="18"/>
      <c r="E18" s="18">
        <v>0</v>
      </c>
      <c r="F18" s="18">
        <v>2330</v>
      </c>
      <c r="G18" s="18">
        <v>0</v>
      </c>
      <c r="H18" s="18">
        <v>4680</v>
      </c>
      <c r="I18" s="277"/>
      <c r="J18" s="610">
        <v>0</v>
      </c>
      <c r="K18" s="277"/>
      <c r="L18" s="608"/>
      <c r="M18" s="18"/>
      <c r="N18" s="18">
        <v>230</v>
      </c>
      <c r="O18" s="608"/>
      <c r="P18" s="18">
        <v>1860</v>
      </c>
      <c r="Q18" s="18">
        <v>0</v>
      </c>
      <c r="R18" s="18">
        <f t="shared" si="3"/>
        <v>0</v>
      </c>
      <c r="S18" s="20">
        <v>8820</v>
      </c>
      <c r="T18" s="777">
        <f t="shared" si="4"/>
        <v>0</v>
      </c>
      <c r="U18" s="786"/>
      <c r="V18" s="297"/>
      <c r="W18" s="76"/>
      <c r="X18" s="76"/>
      <c r="Y18" s="76"/>
      <c r="Z18" s="76"/>
      <c r="AA18" s="76"/>
      <c r="AB18" s="76"/>
      <c r="AC18" s="76"/>
      <c r="AD18" s="76"/>
      <c r="AE18" s="511"/>
      <c r="AF18" s="521"/>
      <c r="AG18" s="498"/>
      <c r="AH18" s="498"/>
      <c r="AI18" s="522"/>
      <c r="AJ18" s="480"/>
      <c r="AK18" s="99"/>
      <c r="AL18" s="204"/>
      <c r="AM18" s="22">
        <f t="shared" si="0"/>
        <v>18520</v>
      </c>
      <c r="AN18" s="23">
        <v>19990</v>
      </c>
      <c r="AO18" s="24">
        <v>0</v>
      </c>
      <c r="AP18" s="25">
        <f t="shared" si="1"/>
        <v>48.09140482991431</v>
      </c>
      <c r="AQ18" s="301">
        <f t="shared" si="2"/>
        <v>19990</v>
      </c>
    </row>
    <row r="19" spans="2:43" ht="26.25" customHeight="1" thickBot="1" x14ac:dyDescent="0.25">
      <c r="B19" s="154" t="s">
        <v>52</v>
      </c>
      <c r="C19" s="79">
        <v>870</v>
      </c>
      <c r="D19" s="79">
        <v>23760</v>
      </c>
      <c r="E19" s="79">
        <v>10900</v>
      </c>
      <c r="F19" s="79">
        <v>2090</v>
      </c>
      <c r="G19" s="79">
        <v>0</v>
      </c>
      <c r="H19" s="79">
        <v>1900</v>
      </c>
      <c r="I19" s="327"/>
      <c r="J19" s="611"/>
      <c r="K19" s="327"/>
      <c r="L19" s="327"/>
      <c r="M19" s="79"/>
      <c r="N19" s="79">
        <v>250</v>
      </c>
      <c r="O19" s="327"/>
      <c r="P19" s="79">
        <v>2330</v>
      </c>
      <c r="Q19" s="79">
        <v>0</v>
      </c>
      <c r="R19" s="18">
        <f t="shared" si="3"/>
        <v>0</v>
      </c>
      <c r="S19" s="80">
        <v>5600</v>
      </c>
      <c r="T19" s="782">
        <f t="shared" si="4"/>
        <v>0</v>
      </c>
      <c r="U19" s="787"/>
      <c r="V19" s="322"/>
      <c r="W19" s="81"/>
      <c r="X19" s="81"/>
      <c r="Y19" s="81"/>
      <c r="Z19" s="81"/>
      <c r="AA19" s="81"/>
      <c r="AB19" s="81"/>
      <c r="AC19" s="81"/>
      <c r="AD19" s="81"/>
      <c r="AE19" s="545"/>
      <c r="AF19" s="551"/>
      <c r="AG19" s="499"/>
      <c r="AH19" s="499"/>
      <c r="AI19" s="552"/>
      <c r="AJ19" s="481"/>
      <c r="AK19" s="192"/>
      <c r="AL19" s="187"/>
      <c r="AM19" s="460">
        <f t="shared" si="0"/>
        <v>47700</v>
      </c>
      <c r="AN19" s="193">
        <v>11670</v>
      </c>
      <c r="AO19" s="194">
        <v>0</v>
      </c>
      <c r="AP19" s="33">
        <f t="shared" si="1"/>
        <v>80.343607882769078</v>
      </c>
      <c r="AQ19" s="323">
        <f t="shared" si="2"/>
        <v>11670</v>
      </c>
    </row>
    <row r="20" spans="2:43" ht="26.25" customHeight="1" thickBot="1" x14ac:dyDescent="0.25">
      <c r="B20" s="179" t="s">
        <v>53</v>
      </c>
      <c r="C20" s="82">
        <f t="shared" ref="C20:AO20" si="5">SUM(C8:C19)</f>
        <v>2710</v>
      </c>
      <c r="D20" s="82">
        <f t="shared" si="5"/>
        <v>23760</v>
      </c>
      <c r="E20" s="83">
        <f t="shared" si="5"/>
        <v>37100</v>
      </c>
      <c r="F20" s="83">
        <f t="shared" si="5"/>
        <v>35630</v>
      </c>
      <c r="G20" s="83">
        <f t="shared" si="5"/>
        <v>0</v>
      </c>
      <c r="H20" s="83">
        <f t="shared" si="5"/>
        <v>59630</v>
      </c>
      <c r="I20" s="195">
        <f t="shared" si="5"/>
        <v>0</v>
      </c>
      <c r="J20" s="83">
        <f t="shared" si="5"/>
        <v>0</v>
      </c>
      <c r="K20" s="328">
        <f t="shared" si="5"/>
        <v>0</v>
      </c>
      <c r="L20" s="328">
        <f t="shared" si="5"/>
        <v>0</v>
      </c>
      <c r="M20" s="83">
        <f t="shared" si="5"/>
        <v>0</v>
      </c>
      <c r="N20" s="83">
        <f t="shared" si="5"/>
        <v>3780</v>
      </c>
      <c r="O20" s="328">
        <f t="shared" si="5"/>
        <v>0</v>
      </c>
      <c r="P20" s="83">
        <f t="shared" si="5"/>
        <v>28060</v>
      </c>
      <c r="Q20" s="83">
        <f t="shared" si="5"/>
        <v>0</v>
      </c>
      <c r="R20" s="83">
        <f t="shared" si="5"/>
        <v>0</v>
      </c>
      <c r="S20" s="84">
        <f t="shared" si="5"/>
        <v>96700</v>
      </c>
      <c r="T20" s="791">
        <f t="shared" si="5"/>
        <v>259</v>
      </c>
      <c r="U20" s="788">
        <f t="shared" si="5"/>
        <v>0</v>
      </c>
      <c r="V20" s="789">
        <f t="shared" si="5"/>
        <v>0</v>
      </c>
      <c r="W20" s="790">
        <f t="shared" si="5"/>
        <v>0</v>
      </c>
      <c r="X20" s="790">
        <f t="shared" si="5"/>
        <v>259</v>
      </c>
      <c r="Y20" s="790">
        <f t="shared" si="5"/>
        <v>0</v>
      </c>
      <c r="Z20" s="790">
        <f t="shared" si="5"/>
        <v>0</v>
      </c>
      <c r="AA20" s="790">
        <f t="shared" si="5"/>
        <v>0</v>
      </c>
      <c r="AB20" s="790">
        <f t="shared" si="5"/>
        <v>0</v>
      </c>
      <c r="AC20" s="790">
        <f t="shared" si="5"/>
        <v>0</v>
      </c>
      <c r="AD20" s="790">
        <f t="shared" si="5"/>
        <v>0</v>
      </c>
      <c r="AE20" s="790">
        <f t="shared" si="5"/>
        <v>0</v>
      </c>
      <c r="AF20" s="547">
        <f t="shared" si="5"/>
        <v>0</v>
      </c>
      <c r="AG20" s="196">
        <f t="shared" si="5"/>
        <v>0</v>
      </c>
      <c r="AH20" s="196">
        <f t="shared" si="5"/>
        <v>0</v>
      </c>
      <c r="AI20" s="87">
        <f t="shared" si="5"/>
        <v>0</v>
      </c>
      <c r="AJ20" s="86">
        <f t="shared" si="5"/>
        <v>0</v>
      </c>
      <c r="AK20" s="197">
        <f t="shared" si="5"/>
        <v>0</v>
      </c>
      <c r="AL20" s="257">
        <f t="shared" si="5"/>
        <v>0</v>
      </c>
      <c r="AM20" s="36">
        <f t="shared" si="0"/>
        <v>287629</v>
      </c>
      <c r="AN20" s="198">
        <f t="shared" si="5"/>
        <v>263000</v>
      </c>
      <c r="AO20" s="199">
        <f t="shared" si="5"/>
        <v>0</v>
      </c>
      <c r="AP20" s="37">
        <f t="shared" si="1"/>
        <v>52.236442323233973</v>
      </c>
      <c r="AQ20" s="200">
        <f t="shared" si="2"/>
        <v>263000</v>
      </c>
    </row>
    <row r="21" spans="2:43" ht="36" customHeight="1" thickBot="1" x14ac:dyDescent="0.25">
      <c r="B21" s="639" t="s">
        <v>54</v>
      </c>
      <c r="C21" s="628">
        <v>0.83412037037037035</v>
      </c>
      <c r="D21" s="628">
        <v>0.83412037037037035</v>
      </c>
      <c r="E21" s="629">
        <v>0.83473379629629629</v>
      </c>
      <c r="F21" s="629" t="s">
        <v>221</v>
      </c>
      <c r="G21" s="629" t="s">
        <v>213</v>
      </c>
      <c r="H21" s="629">
        <v>0.62577546296296294</v>
      </c>
      <c r="I21" s="629"/>
      <c r="J21" s="629" t="s">
        <v>198</v>
      </c>
      <c r="K21" s="629" t="s">
        <v>56</v>
      </c>
      <c r="L21" s="629" t="s">
        <v>222</v>
      </c>
      <c r="M21" s="629">
        <v>0.83446759259259251</v>
      </c>
      <c r="N21" s="629">
        <v>0.83415509259259257</v>
      </c>
      <c r="O21" s="629">
        <v>0.62577546296296294</v>
      </c>
      <c r="P21" s="629" t="s">
        <v>214</v>
      </c>
      <c r="Q21" s="629" t="s">
        <v>238</v>
      </c>
      <c r="R21" s="629">
        <v>0.83429398148148148</v>
      </c>
      <c r="S21" s="632">
        <v>0.83549768518518519</v>
      </c>
      <c r="T21" s="374"/>
      <c r="U21" s="375">
        <v>0.70906250000000004</v>
      </c>
      <c r="V21" s="740" t="s">
        <v>223</v>
      </c>
      <c r="W21" s="634">
        <v>0.83439814814814817</v>
      </c>
      <c r="X21" s="634" t="s">
        <v>224</v>
      </c>
      <c r="Y21" s="634" t="s">
        <v>225</v>
      </c>
      <c r="Z21" s="634" t="s">
        <v>195</v>
      </c>
      <c r="AA21" s="634" t="s">
        <v>172</v>
      </c>
      <c r="AB21" s="634">
        <v>0.62581018518518516</v>
      </c>
      <c r="AC21" s="634" t="s">
        <v>226</v>
      </c>
      <c r="AD21" s="634" t="s">
        <v>180</v>
      </c>
      <c r="AE21" s="632">
        <v>0.6673958333333333</v>
      </c>
      <c r="AF21" s="635" t="s">
        <v>208</v>
      </c>
      <c r="AG21" s="634" t="s">
        <v>209</v>
      </c>
      <c r="AH21" s="634" t="s">
        <v>210</v>
      </c>
      <c r="AI21" s="636" t="s">
        <v>211</v>
      </c>
      <c r="AJ21" s="740">
        <v>0.6257638888888889</v>
      </c>
      <c r="AK21" s="376">
        <v>0.83543981481481477</v>
      </c>
      <c r="AL21" s="636">
        <v>0.83545138888888892</v>
      </c>
      <c r="AM21" s="374"/>
      <c r="AN21" s="375">
        <v>0.83542824074074085</v>
      </c>
      <c r="AO21" s="376">
        <v>0.83549768518518519</v>
      </c>
      <c r="AP21" s="518"/>
      <c r="AQ21" s="518"/>
    </row>
    <row r="22" spans="2:43" ht="30" customHeight="1" x14ac:dyDescent="0.2">
      <c r="B22" s="52" t="s">
        <v>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2:43" ht="20.25" x14ac:dyDescent="0.3">
      <c r="B23" s="1067" t="s">
        <v>1</v>
      </c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1067"/>
      <c r="AN23" s="1067"/>
      <c r="AO23" s="1067"/>
      <c r="AP23" s="1067"/>
      <c r="AQ23" s="1067"/>
    </row>
    <row r="24" spans="2:43" ht="20.25" x14ac:dyDescent="0.3">
      <c r="B24" s="1067" t="str">
        <f>B3</f>
        <v>RACCOLTA DIFFERENZIATA ANNO 2023-VIU'.</v>
      </c>
      <c r="C24" s="1067"/>
      <c r="D24" s="1067"/>
      <c r="E24" s="1067"/>
      <c r="F24" s="1067"/>
      <c r="G24" s="1067"/>
      <c r="H24" s="1067"/>
      <c r="I24" s="1067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1067"/>
      <c r="U24" s="1067"/>
      <c r="V24" s="1067"/>
      <c r="W24" s="1067"/>
      <c r="X24" s="1067"/>
      <c r="Y24" s="1067"/>
      <c r="Z24" s="1067"/>
      <c r="AA24" s="1067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67"/>
      <c r="AM24" s="1067"/>
      <c r="AN24" s="1067"/>
      <c r="AO24" s="1067"/>
      <c r="AP24" s="1067"/>
      <c r="AQ24" s="1067"/>
    </row>
    <row r="25" spans="2:43" ht="20.25" x14ac:dyDescent="0.3">
      <c r="B25" s="1069" t="s">
        <v>232</v>
      </c>
      <c r="C25" s="1069"/>
      <c r="D25" s="1069"/>
      <c r="E25" s="1069"/>
      <c r="F25" s="1069"/>
      <c r="G25" s="1069"/>
      <c r="H25" s="1069"/>
      <c r="I25" s="1069"/>
      <c r="J25" s="1069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</row>
    <row r="26" spans="2:43" ht="13.5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3" ht="80.25" customHeight="1" x14ac:dyDescent="0.2">
      <c r="B27" s="1064" t="s">
        <v>99</v>
      </c>
      <c r="C27" s="718" t="s">
        <v>4</v>
      </c>
      <c r="D27" s="718" t="s">
        <v>176</v>
      </c>
      <c r="E27" s="719" t="s">
        <v>5</v>
      </c>
      <c r="F27" s="720" t="s">
        <v>6</v>
      </c>
      <c r="G27" s="721" t="s">
        <v>212</v>
      </c>
      <c r="H27" s="719" t="s">
        <v>8</v>
      </c>
      <c r="I27" s="721" t="s">
        <v>9</v>
      </c>
      <c r="J27" s="839" t="s">
        <v>197</v>
      </c>
      <c r="K27" s="719" t="s">
        <v>11</v>
      </c>
      <c r="L27" s="719" t="s">
        <v>12</v>
      </c>
      <c r="M27" s="723" t="s">
        <v>13</v>
      </c>
      <c r="N27" s="723" t="s">
        <v>14</v>
      </c>
      <c r="O27" s="728" t="s">
        <v>8</v>
      </c>
      <c r="P27" s="438" t="s">
        <v>16</v>
      </c>
      <c r="Q27" s="438" t="s">
        <v>219</v>
      </c>
      <c r="R27" s="724" t="s">
        <v>18</v>
      </c>
      <c r="S27" s="724" t="s">
        <v>19</v>
      </c>
      <c r="T27" s="767" t="s">
        <v>20</v>
      </c>
      <c r="U27" s="725" t="s">
        <v>21</v>
      </c>
      <c r="V27" s="708" t="s">
        <v>184</v>
      </c>
      <c r="W27" s="568" t="s">
        <v>183</v>
      </c>
      <c r="X27" s="568" t="s">
        <v>182</v>
      </c>
      <c r="Y27" s="568" t="s">
        <v>185</v>
      </c>
      <c r="Z27" s="568" t="s">
        <v>181</v>
      </c>
      <c r="AA27" s="568" t="s">
        <v>191</v>
      </c>
      <c r="AB27" s="568" t="s">
        <v>192</v>
      </c>
      <c r="AC27" s="568" t="s">
        <v>186</v>
      </c>
      <c r="AD27" s="568" t="s">
        <v>193</v>
      </c>
      <c r="AE27" s="764" t="s">
        <v>194</v>
      </c>
      <c r="AF27" s="774" t="s">
        <v>187</v>
      </c>
      <c r="AG27" s="538" t="s">
        <v>189</v>
      </c>
      <c r="AH27" s="539" t="s">
        <v>188</v>
      </c>
      <c r="AI27" s="556" t="s">
        <v>190</v>
      </c>
      <c r="AJ27" s="645" t="s">
        <v>32</v>
      </c>
      <c r="AK27" s="646" t="s">
        <v>33</v>
      </c>
      <c r="AL27" s="849" t="s">
        <v>150</v>
      </c>
      <c r="AM27" s="647" t="s">
        <v>35</v>
      </c>
      <c r="AN27" s="648" t="s">
        <v>236</v>
      </c>
      <c r="AO27" s="649" t="s">
        <v>36</v>
      </c>
      <c r="AP27" s="650" t="s">
        <v>37</v>
      </c>
      <c r="AQ27" s="651" t="s">
        <v>38</v>
      </c>
    </row>
    <row r="28" spans="2:43" ht="13.5" customHeight="1" thickBot="1" x14ac:dyDescent="0.25">
      <c r="B28" s="1065"/>
      <c r="C28" s="902" t="s">
        <v>39</v>
      </c>
      <c r="D28" s="712" t="s">
        <v>39</v>
      </c>
      <c r="E28" s="627" t="s">
        <v>39</v>
      </c>
      <c r="F28" s="627" t="s">
        <v>39</v>
      </c>
      <c r="G28" s="685" t="s">
        <v>39</v>
      </c>
      <c r="H28" s="627" t="s">
        <v>39</v>
      </c>
      <c r="I28" s="684" t="s">
        <v>39</v>
      </c>
      <c r="J28" s="684" t="s">
        <v>39</v>
      </c>
      <c r="K28" s="627" t="s">
        <v>39</v>
      </c>
      <c r="L28" s="627" t="s">
        <v>39</v>
      </c>
      <c r="M28" s="627" t="s">
        <v>39</v>
      </c>
      <c r="N28" s="627" t="s">
        <v>39</v>
      </c>
      <c r="O28" s="685" t="s">
        <v>39</v>
      </c>
      <c r="P28" s="684" t="s">
        <v>39</v>
      </c>
      <c r="Q28" s="684" t="s">
        <v>39</v>
      </c>
      <c r="R28" s="205" t="s">
        <v>39</v>
      </c>
      <c r="S28" s="205" t="s">
        <v>39</v>
      </c>
      <c r="T28" s="781" t="s">
        <v>39</v>
      </c>
      <c r="U28" s="773" t="s">
        <v>39</v>
      </c>
      <c r="V28" s="698" t="s">
        <v>39</v>
      </c>
      <c r="W28" s="686" t="s">
        <v>39</v>
      </c>
      <c r="X28" s="713" t="s">
        <v>39</v>
      </c>
      <c r="Y28" s="686" t="s">
        <v>39</v>
      </c>
      <c r="Z28" s="686" t="s">
        <v>39</v>
      </c>
      <c r="AA28" s="686" t="s">
        <v>39</v>
      </c>
      <c r="AB28" s="686" t="s">
        <v>39</v>
      </c>
      <c r="AC28" s="686" t="s">
        <v>39</v>
      </c>
      <c r="AD28" s="686" t="s">
        <v>39</v>
      </c>
      <c r="AE28" s="755" t="s">
        <v>39</v>
      </c>
      <c r="AF28" s="755" t="s">
        <v>39</v>
      </c>
      <c r="AG28" s="755" t="s">
        <v>39</v>
      </c>
      <c r="AH28" s="755" t="s">
        <v>39</v>
      </c>
      <c r="AI28" s="755" t="s">
        <v>39</v>
      </c>
      <c r="AJ28" s="755" t="s">
        <v>39</v>
      </c>
      <c r="AK28" s="686" t="s">
        <v>39</v>
      </c>
      <c r="AL28" s="850" t="s">
        <v>39</v>
      </c>
      <c r="AM28" s="11" t="s">
        <v>39</v>
      </c>
      <c r="AN28" s="714" t="s">
        <v>39</v>
      </c>
      <c r="AO28" s="715" t="s">
        <v>39</v>
      </c>
      <c r="AP28" s="837" t="s">
        <v>40</v>
      </c>
      <c r="AQ28" s="838" t="s">
        <v>39</v>
      </c>
    </row>
    <row r="29" spans="2:43" ht="26.25" customHeight="1" x14ac:dyDescent="0.2">
      <c r="B29" s="428" t="s">
        <v>41</v>
      </c>
      <c r="C29" s="340">
        <f>Foglio2!D40</f>
        <v>0</v>
      </c>
      <c r="D29" s="340"/>
      <c r="E29" s="215">
        <f>Foglio2!E40</f>
        <v>42.790087849366529</v>
      </c>
      <c r="F29" s="215">
        <f>Foglio2!F40</f>
        <v>9.95538995634843</v>
      </c>
      <c r="G29" s="329">
        <f>Foglio2!G40</f>
        <v>0</v>
      </c>
      <c r="H29" s="215">
        <f>Foglio2!H40</f>
        <v>4.1886520658767621</v>
      </c>
      <c r="I29" s="329">
        <f>Foglio2!I40</f>
        <v>0</v>
      </c>
      <c r="J29" s="277">
        <f>Foglio2!J40</f>
        <v>0</v>
      </c>
      <c r="K29" s="215">
        <f>Foglio2!K40</f>
        <v>5.94116717588465</v>
      </c>
      <c r="L29" s="215">
        <f>Foglio2!L40</f>
        <v>5.4754351107920707</v>
      </c>
      <c r="M29" s="215">
        <f>Foglio2!M40</f>
        <v>49.35849568794837</v>
      </c>
      <c r="N29" s="215">
        <f>Foglio2!N40</f>
        <v>0</v>
      </c>
      <c r="O29" s="329">
        <f>Foglio2!O40</f>
        <v>0</v>
      </c>
      <c r="P29" s="329">
        <f>Foglio2!P40</f>
        <v>0</v>
      </c>
      <c r="Q29" s="329">
        <f>Foglio2!Q40</f>
        <v>0</v>
      </c>
      <c r="R29" s="215">
        <f t="shared" ref="R29:R34" si="6">SUM(AF29:AI29)</f>
        <v>13.407415991150327</v>
      </c>
      <c r="S29" s="619">
        <f>Foglio2!T40</f>
        <v>82.002261053398243</v>
      </c>
      <c r="T29" s="842">
        <f t="shared" ref="T29:T34" si="7">SUM(V29:AE29)</f>
        <v>7.0085334496542</v>
      </c>
      <c r="U29" s="437">
        <f>Foglio2!V40</f>
        <v>48.103720710558342</v>
      </c>
      <c r="V29" s="844">
        <f>Foglio2!W40</f>
        <v>0</v>
      </c>
      <c r="W29" s="489">
        <f>Foglio2!X40</f>
        <v>0.29497342962515477</v>
      </c>
      <c r="X29" s="489">
        <f>Foglio2!Y40</f>
        <v>0.46564396949388537</v>
      </c>
      <c r="Y29" s="489">
        <f>Foglio2!Z40</f>
        <v>6.5278838631828665E-2</v>
      </c>
      <c r="Z29" s="489">
        <f>Foglio2!AA40</f>
        <v>0.5567641837424524</v>
      </c>
      <c r="AA29" s="489">
        <f>Foglio2!AB40</f>
        <v>2.5010046817067999</v>
      </c>
      <c r="AB29" s="489">
        <f>Foglio2!AC40</f>
        <v>0.30792348263308839</v>
      </c>
      <c r="AC29" s="489">
        <f>Foglio2!AD40</f>
        <v>0.14559265944066871</v>
      </c>
      <c r="AD29" s="489">
        <f>Foglio2!AE40</f>
        <v>0.78757465231922852</v>
      </c>
      <c r="AE29" s="845">
        <f>Foglio2!AF40</f>
        <v>1.8837775520610929</v>
      </c>
      <c r="AF29" s="434">
        <f>Foglio2!AG40</f>
        <v>4.1895330218636966</v>
      </c>
      <c r="AG29" s="215">
        <f>Foglio2!AH40</f>
        <v>6.3312838520987045</v>
      </c>
      <c r="AH29" s="215">
        <f>Foglio2!AI40</f>
        <v>2.7929241305772492</v>
      </c>
      <c r="AI29" s="619">
        <f>Foglio2!AJ40</f>
        <v>9.3674986610676317E-2</v>
      </c>
      <c r="AJ29" s="606"/>
      <c r="AK29" s="753"/>
      <c r="AL29" s="847"/>
      <c r="AM29" s="55">
        <f t="shared" ref="AM29:AM41" si="8">SUM(C29:S29)+T29+U29+AJ29+AK29+AL29</f>
        <v>268.23115905097791</v>
      </c>
      <c r="AN29" s="222">
        <v>0</v>
      </c>
      <c r="AO29" s="223">
        <v>0</v>
      </c>
      <c r="AP29" s="58">
        <f t="shared" ref="AP29:AP41" si="9">(AM29*100)/(AM29+AQ29)</f>
        <v>100</v>
      </c>
      <c r="AQ29" s="652">
        <f t="shared" ref="AQ29:AQ41" si="10">AN29+AO29</f>
        <v>0</v>
      </c>
    </row>
    <row r="30" spans="2:43" ht="26.25" customHeight="1" x14ac:dyDescent="0.2">
      <c r="B30" s="151" t="s">
        <v>42</v>
      </c>
      <c r="C30" s="340">
        <f t="shared" ref="C30:C35" si="11">C29</f>
        <v>0</v>
      </c>
      <c r="D30" s="340"/>
      <c r="E30" s="434">
        <f t="shared" ref="E30:Q32" si="12">E29</f>
        <v>42.790087849366529</v>
      </c>
      <c r="F30" s="434">
        <f t="shared" si="12"/>
        <v>9.95538995634843</v>
      </c>
      <c r="G30" s="340">
        <f t="shared" si="12"/>
        <v>0</v>
      </c>
      <c r="H30" s="434">
        <f t="shared" si="12"/>
        <v>4.1886520658767621</v>
      </c>
      <c r="I30" s="340">
        <f t="shared" si="12"/>
        <v>0</v>
      </c>
      <c r="J30" s="19">
        <f t="shared" si="12"/>
        <v>0</v>
      </c>
      <c r="K30" s="434">
        <f t="shared" si="12"/>
        <v>5.94116717588465</v>
      </c>
      <c r="L30" s="434">
        <f t="shared" si="12"/>
        <v>5.4754351107920707</v>
      </c>
      <c r="M30" s="434">
        <f t="shared" si="12"/>
        <v>49.35849568794837</v>
      </c>
      <c r="N30" s="434">
        <f t="shared" si="12"/>
        <v>0</v>
      </c>
      <c r="O30" s="340">
        <f t="shared" si="12"/>
        <v>0</v>
      </c>
      <c r="P30" s="340">
        <f t="shared" si="12"/>
        <v>0</v>
      </c>
      <c r="Q30" s="340">
        <f t="shared" si="12"/>
        <v>0</v>
      </c>
      <c r="R30" s="215">
        <f t="shared" si="6"/>
        <v>13.407415991150327</v>
      </c>
      <c r="S30" s="437">
        <f t="shared" ref="S30:S35" si="13">S29</f>
        <v>82.002261053398243</v>
      </c>
      <c r="T30" s="842">
        <f t="shared" si="7"/>
        <v>7.0085334496542</v>
      </c>
      <c r="U30" s="437">
        <f t="shared" ref="U30:AI32" si="14">U29</f>
        <v>48.103720710558342</v>
      </c>
      <c r="V30" s="844">
        <f t="shared" si="14"/>
        <v>0</v>
      </c>
      <c r="W30" s="433">
        <f t="shared" si="14"/>
        <v>0.29497342962515477</v>
      </c>
      <c r="X30" s="433">
        <f t="shared" si="14"/>
        <v>0.46564396949388537</v>
      </c>
      <c r="Y30" s="433">
        <f t="shared" si="14"/>
        <v>6.5278838631828665E-2</v>
      </c>
      <c r="Z30" s="433">
        <f t="shared" si="14"/>
        <v>0.5567641837424524</v>
      </c>
      <c r="AA30" s="433">
        <f t="shared" si="14"/>
        <v>2.5010046817067999</v>
      </c>
      <c r="AB30" s="433">
        <f t="shared" si="14"/>
        <v>0.30792348263308839</v>
      </c>
      <c r="AC30" s="433">
        <f t="shared" si="14"/>
        <v>0.14559265944066871</v>
      </c>
      <c r="AD30" s="433">
        <f t="shared" si="14"/>
        <v>0.78757465231922852</v>
      </c>
      <c r="AE30" s="846">
        <f t="shared" si="14"/>
        <v>1.8837775520610929</v>
      </c>
      <c r="AF30" s="434">
        <f t="shared" si="14"/>
        <v>4.1895330218636966</v>
      </c>
      <c r="AG30" s="434">
        <f t="shared" si="14"/>
        <v>6.3312838520987045</v>
      </c>
      <c r="AH30" s="434">
        <f t="shared" si="14"/>
        <v>2.7929241305772492</v>
      </c>
      <c r="AI30" s="437">
        <f t="shared" si="14"/>
        <v>9.3674986610676317E-2</v>
      </c>
      <c r="AJ30" s="606"/>
      <c r="AK30" s="753"/>
      <c r="AL30" s="847"/>
      <c r="AM30" s="55">
        <f t="shared" si="8"/>
        <v>268.23115905097791</v>
      </c>
      <c r="AN30" s="56"/>
      <c r="AO30" s="57"/>
      <c r="AP30" s="58">
        <f t="shared" si="9"/>
        <v>100</v>
      </c>
      <c r="AQ30" s="652">
        <f t="shared" si="10"/>
        <v>0</v>
      </c>
    </row>
    <row r="31" spans="2:43" ht="26.25" customHeight="1" x14ac:dyDescent="0.2">
      <c r="B31" s="152" t="s">
        <v>43</v>
      </c>
      <c r="C31" s="340">
        <f t="shared" si="11"/>
        <v>0</v>
      </c>
      <c r="D31" s="340"/>
      <c r="E31" s="434">
        <f t="shared" si="12"/>
        <v>42.790087849366529</v>
      </c>
      <c r="F31" s="434">
        <f t="shared" si="12"/>
        <v>9.95538995634843</v>
      </c>
      <c r="G31" s="340">
        <f t="shared" si="12"/>
        <v>0</v>
      </c>
      <c r="H31" s="434">
        <f t="shared" si="12"/>
        <v>4.1886520658767621</v>
      </c>
      <c r="I31" s="340">
        <f t="shared" si="12"/>
        <v>0</v>
      </c>
      <c r="J31" s="19">
        <f t="shared" si="12"/>
        <v>0</v>
      </c>
      <c r="K31" s="434">
        <f t="shared" si="12"/>
        <v>5.94116717588465</v>
      </c>
      <c r="L31" s="434">
        <f t="shared" si="12"/>
        <v>5.4754351107920707</v>
      </c>
      <c r="M31" s="434">
        <f t="shared" si="12"/>
        <v>49.35849568794837</v>
      </c>
      <c r="N31" s="434">
        <f t="shared" si="12"/>
        <v>0</v>
      </c>
      <c r="O31" s="340">
        <f t="shared" si="12"/>
        <v>0</v>
      </c>
      <c r="P31" s="340">
        <f t="shared" si="12"/>
        <v>0</v>
      </c>
      <c r="Q31" s="340">
        <f t="shared" si="12"/>
        <v>0</v>
      </c>
      <c r="R31" s="215">
        <f t="shared" si="6"/>
        <v>13.407415991150327</v>
      </c>
      <c r="S31" s="437">
        <f t="shared" si="13"/>
        <v>82.002261053398243</v>
      </c>
      <c r="T31" s="842">
        <f t="shared" si="7"/>
        <v>7.0085334496542</v>
      </c>
      <c r="U31" s="437">
        <f t="shared" si="14"/>
        <v>48.103720710558342</v>
      </c>
      <c r="V31" s="844">
        <f t="shared" si="14"/>
        <v>0</v>
      </c>
      <c r="W31" s="433">
        <f t="shared" si="14"/>
        <v>0.29497342962515477</v>
      </c>
      <c r="X31" s="433">
        <f t="shared" si="14"/>
        <v>0.46564396949388537</v>
      </c>
      <c r="Y31" s="433">
        <f t="shared" si="14"/>
        <v>6.5278838631828665E-2</v>
      </c>
      <c r="Z31" s="433">
        <f t="shared" si="14"/>
        <v>0.5567641837424524</v>
      </c>
      <c r="AA31" s="433">
        <f t="shared" si="14"/>
        <v>2.5010046817067999</v>
      </c>
      <c r="AB31" s="433">
        <f t="shared" si="14"/>
        <v>0.30792348263308839</v>
      </c>
      <c r="AC31" s="433">
        <f t="shared" si="14"/>
        <v>0.14559265944066871</v>
      </c>
      <c r="AD31" s="433">
        <f t="shared" si="14"/>
        <v>0.78757465231922852</v>
      </c>
      <c r="AE31" s="846">
        <f t="shared" si="14"/>
        <v>1.8837775520610929</v>
      </c>
      <c r="AF31" s="434">
        <f t="shared" si="14"/>
        <v>4.1895330218636966</v>
      </c>
      <c r="AG31" s="434">
        <f t="shared" si="14"/>
        <v>6.3312838520987045</v>
      </c>
      <c r="AH31" s="434">
        <f t="shared" si="14"/>
        <v>2.7929241305772492</v>
      </c>
      <c r="AI31" s="437">
        <f t="shared" si="14"/>
        <v>9.3674986610676317E-2</v>
      </c>
      <c r="AJ31" s="606"/>
      <c r="AK31" s="753"/>
      <c r="AL31" s="847"/>
      <c r="AM31" s="55">
        <f t="shared" si="8"/>
        <v>268.23115905097791</v>
      </c>
      <c r="AN31" s="56"/>
      <c r="AO31" s="57"/>
      <c r="AP31" s="58">
        <f t="shared" si="9"/>
        <v>100</v>
      </c>
      <c r="AQ31" s="652">
        <f t="shared" si="10"/>
        <v>0</v>
      </c>
    </row>
    <row r="32" spans="2:43" ht="26.25" customHeight="1" x14ac:dyDescent="0.2">
      <c r="B32" s="152" t="s">
        <v>44</v>
      </c>
      <c r="C32" s="340">
        <f t="shared" si="11"/>
        <v>0</v>
      </c>
      <c r="D32" s="340"/>
      <c r="E32" s="434">
        <f t="shared" si="12"/>
        <v>42.790087849366529</v>
      </c>
      <c r="F32" s="434">
        <f t="shared" si="12"/>
        <v>9.95538995634843</v>
      </c>
      <c r="G32" s="340">
        <f t="shared" si="12"/>
        <v>0</v>
      </c>
      <c r="H32" s="434">
        <f t="shared" si="12"/>
        <v>4.1886520658767621</v>
      </c>
      <c r="I32" s="340">
        <f t="shared" si="12"/>
        <v>0</v>
      </c>
      <c r="J32" s="19">
        <f t="shared" si="12"/>
        <v>0</v>
      </c>
      <c r="K32" s="434">
        <f t="shared" si="12"/>
        <v>5.94116717588465</v>
      </c>
      <c r="L32" s="434">
        <f t="shared" si="12"/>
        <v>5.4754351107920707</v>
      </c>
      <c r="M32" s="434">
        <f t="shared" si="12"/>
        <v>49.35849568794837</v>
      </c>
      <c r="N32" s="434">
        <f t="shared" si="12"/>
        <v>0</v>
      </c>
      <c r="O32" s="340">
        <f t="shared" si="12"/>
        <v>0</v>
      </c>
      <c r="P32" s="340">
        <f t="shared" si="12"/>
        <v>0</v>
      </c>
      <c r="Q32" s="340">
        <f t="shared" si="12"/>
        <v>0</v>
      </c>
      <c r="R32" s="215">
        <f t="shared" si="6"/>
        <v>13.407415991150327</v>
      </c>
      <c r="S32" s="437">
        <f t="shared" si="13"/>
        <v>82.002261053398243</v>
      </c>
      <c r="T32" s="842">
        <f t="shared" si="7"/>
        <v>7.0085334496542</v>
      </c>
      <c r="U32" s="437">
        <f t="shared" si="14"/>
        <v>48.103720710558342</v>
      </c>
      <c r="V32" s="844">
        <f t="shared" si="14"/>
        <v>0</v>
      </c>
      <c r="W32" s="433">
        <f t="shared" si="14"/>
        <v>0.29497342962515477</v>
      </c>
      <c r="X32" s="433">
        <f t="shared" si="14"/>
        <v>0.46564396949388537</v>
      </c>
      <c r="Y32" s="433">
        <f t="shared" si="14"/>
        <v>6.5278838631828665E-2</v>
      </c>
      <c r="Z32" s="433">
        <f t="shared" si="14"/>
        <v>0.5567641837424524</v>
      </c>
      <c r="AA32" s="433">
        <f t="shared" si="14"/>
        <v>2.5010046817067999</v>
      </c>
      <c r="AB32" s="433">
        <f t="shared" si="14"/>
        <v>0.30792348263308839</v>
      </c>
      <c r="AC32" s="433">
        <f t="shared" si="14"/>
        <v>0.14559265944066871</v>
      </c>
      <c r="AD32" s="433">
        <f t="shared" si="14"/>
        <v>0.78757465231922852</v>
      </c>
      <c r="AE32" s="846">
        <f t="shared" si="14"/>
        <v>1.8837775520610929</v>
      </c>
      <c r="AF32" s="434">
        <f t="shared" si="14"/>
        <v>4.1895330218636966</v>
      </c>
      <c r="AG32" s="434">
        <f t="shared" si="14"/>
        <v>6.3312838520987045</v>
      </c>
      <c r="AH32" s="434">
        <f t="shared" si="14"/>
        <v>2.7929241305772492</v>
      </c>
      <c r="AI32" s="437">
        <f t="shared" si="14"/>
        <v>9.3674986610676317E-2</v>
      </c>
      <c r="AJ32" s="606"/>
      <c r="AK32" s="753"/>
      <c r="AL32" s="847"/>
      <c r="AM32" s="55">
        <f t="shared" si="8"/>
        <v>268.23115905097791</v>
      </c>
      <c r="AN32" s="56"/>
      <c r="AO32" s="57"/>
      <c r="AP32" s="58">
        <f t="shared" si="9"/>
        <v>100</v>
      </c>
      <c r="AQ32" s="652">
        <f t="shared" si="10"/>
        <v>0</v>
      </c>
    </row>
    <row r="33" spans="2:43" ht="26.25" customHeight="1" x14ac:dyDescent="0.2">
      <c r="B33" s="153" t="s">
        <v>45</v>
      </c>
      <c r="C33" s="340">
        <f t="shared" si="11"/>
        <v>0</v>
      </c>
      <c r="D33" s="340"/>
      <c r="E33" s="434">
        <f t="shared" ref="E33:Q33" si="15">E32</f>
        <v>42.790087849366529</v>
      </c>
      <c r="F33" s="434">
        <f t="shared" si="15"/>
        <v>9.95538995634843</v>
      </c>
      <c r="G33" s="340">
        <f t="shared" si="15"/>
        <v>0</v>
      </c>
      <c r="H33" s="434">
        <f t="shared" si="15"/>
        <v>4.1886520658767621</v>
      </c>
      <c r="I33" s="340">
        <f t="shared" si="15"/>
        <v>0</v>
      </c>
      <c r="J33" s="19">
        <f t="shared" si="15"/>
        <v>0</v>
      </c>
      <c r="K33" s="434">
        <f t="shared" si="15"/>
        <v>5.94116717588465</v>
      </c>
      <c r="L33" s="434">
        <f t="shared" si="15"/>
        <v>5.4754351107920707</v>
      </c>
      <c r="M33" s="434">
        <f t="shared" si="15"/>
        <v>49.35849568794837</v>
      </c>
      <c r="N33" s="434">
        <f t="shared" si="15"/>
        <v>0</v>
      </c>
      <c r="O33" s="340">
        <f t="shared" si="15"/>
        <v>0</v>
      </c>
      <c r="P33" s="340">
        <f t="shared" si="15"/>
        <v>0</v>
      </c>
      <c r="Q33" s="340">
        <f t="shared" si="15"/>
        <v>0</v>
      </c>
      <c r="R33" s="215">
        <f t="shared" si="6"/>
        <v>13.407415991150327</v>
      </c>
      <c r="S33" s="437">
        <f t="shared" si="13"/>
        <v>82.002261053398243</v>
      </c>
      <c r="T33" s="842">
        <f t="shared" si="7"/>
        <v>7.0085334496542</v>
      </c>
      <c r="U33" s="437">
        <f t="shared" ref="U33:AI33" si="16">U32</f>
        <v>48.103720710558342</v>
      </c>
      <c r="V33" s="844">
        <f t="shared" si="16"/>
        <v>0</v>
      </c>
      <c r="W33" s="433">
        <f t="shared" si="16"/>
        <v>0.29497342962515477</v>
      </c>
      <c r="X33" s="433">
        <f t="shared" si="16"/>
        <v>0.46564396949388537</v>
      </c>
      <c r="Y33" s="433">
        <f t="shared" si="16"/>
        <v>6.5278838631828665E-2</v>
      </c>
      <c r="Z33" s="433">
        <f t="shared" si="16"/>
        <v>0.5567641837424524</v>
      </c>
      <c r="AA33" s="433">
        <f t="shared" si="16"/>
        <v>2.5010046817067999</v>
      </c>
      <c r="AB33" s="433">
        <f t="shared" si="16"/>
        <v>0.30792348263308839</v>
      </c>
      <c r="AC33" s="433">
        <f t="shared" si="16"/>
        <v>0.14559265944066871</v>
      </c>
      <c r="AD33" s="433">
        <f t="shared" si="16"/>
        <v>0.78757465231922852</v>
      </c>
      <c r="AE33" s="846">
        <f t="shared" si="16"/>
        <v>1.8837775520610929</v>
      </c>
      <c r="AF33" s="434">
        <f t="shared" si="16"/>
        <v>4.1895330218636966</v>
      </c>
      <c r="AG33" s="434">
        <f t="shared" si="16"/>
        <v>6.3312838520987045</v>
      </c>
      <c r="AH33" s="434">
        <f t="shared" si="16"/>
        <v>2.7929241305772492</v>
      </c>
      <c r="AI33" s="437">
        <f t="shared" si="16"/>
        <v>9.3674986610676317E-2</v>
      </c>
      <c r="AJ33" s="606"/>
      <c r="AK33" s="753"/>
      <c r="AL33" s="847"/>
      <c r="AM33" s="55">
        <f t="shared" si="8"/>
        <v>268.23115905097791</v>
      </c>
      <c r="AN33" s="56"/>
      <c r="AO33" s="57"/>
      <c r="AP33" s="58">
        <f t="shared" si="9"/>
        <v>100</v>
      </c>
      <c r="AQ33" s="652">
        <f t="shared" si="10"/>
        <v>0</v>
      </c>
    </row>
    <row r="34" spans="2:43" ht="26.25" customHeight="1" x14ac:dyDescent="0.2">
      <c r="B34" s="151" t="s">
        <v>46</v>
      </c>
      <c r="C34" s="340">
        <f t="shared" si="11"/>
        <v>0</v>
      </c>
      <c r="D34" s="340"/>
      <c r="E34" s="434">
        <f t="shared" ref="E34:Q38" si="17">E33</f>
        <v>42.790087849366529</v>
      </c>
      <c r="F34" s="434">
        <f t="shared" si="17"/>
        <v>9.95538995634843</v>
      </c>
      <c r="G34" s="340">
        <f t="shared" si="17"/>
        <v>0</v>
      </c>
      <c r="H34" s="434">
        <f t="shared" si="17"/>
        <v>4.1886520658767621</v>
      </c>
      <c r="I34" s="340">
        <f t="shared" si="17"/>
        <v>0</v>
      </c>
      <c r="J34" s="19">
        <f t="shared" si="17"/>
        <v>0</v>
      </c>
      <c r="K34" s="434">
        <f t="shared" si="17"/>
        <v>5.94116717588465</v>
      </c>
      <c r="L34" s="434">
        <f t="shared" si="17"/>
        <v>5.4754351107920707</v>
      </c>
      <c r="M34" s="434">
        <f t="shared" si="17"/>
        <v>49.35849568794837</v>
      </c>
      <c r="N34" s="434">
        <f t="shared" si="17"/>
        <v>0</v>
      </c>
      <c r="O34" s="340">
        <f t="shared" si="17"/>
        <v>0</v>
      </c>
      <c r="P34" s="340">
        <f t="shared" si="17"/>
        <v>0</v>
      </c>
      <c r="Q34" s="340">
        <f t="shared" si="17"/>
        <v>0</v>
      </c>
      <c r="R34" s="215">
        <f t="shared" si="6"/>
        <v>13.407415991150327</v>
      </c>
      <c r="S34" s="437">
        <f t="shared" si="13"/>
        <v>82.002261053398243</v>
      </c>
      <c r="T34" s="842">
        <f t="shared" si="7"/>
        <v>7.0085334496542</v>
      </c>
      <c r="U34" s="437">
        <f t="shared" ref="U34:AI38" si="18">U33</f>
        <v>48.103720710558342</v>
      </c>
      <c r="V34" s="844">
        <f t="shared" si="18"/>
        <v>0</v>
      </c>
      <c r="W34" s="433">
        <f t="shared" si="18"/>
        <v>0.29497342962515477</v>
      </c>
      <c r="X34" s="433">
        <f t="shared" si="18"/>
        <v>0.46564396949388537</v>
      </c>
      <c r="Y34" s="433">
        <f t="shared" si="18"/>
        <v>6.5278838631828665E-2</v>
      </c>
      <c r="Z34" s="433">
        <f t="shared" si="18"/>
        <v>0.5567641837424524</v>
      </c>
      <c r="AA34" s="433">
        <f t="shared" si="18"/>
        <v>2.5010046817067999</v>
      </c>
      <c r="AB34" s="433">
        <f t="shared" si="18"/>
        <v>0.30792348263308839</v>
      </c>
      <c r="AC34" s="433">
        <f t="shared" si="18"/>
        <v>0.14559265944066871</v>
      </c>
      <c r="AD34" s="433">
        <f t="shared" si="18"/>
        <v>0.78757465231922852</v>
      </c>
      <c r="AE34" s="846">
        <f t="shared" si="18"/>
        <v>1.8837775520610929</v>
      </c>
      <c r="AF34" s="434">
        <f t="shared" si="18"/>
        <v>4.1895330218636966</v>
      </c>
      <c r="AG34" s="434">
        <f t="shared" si="18"/>
        <v>6.3312838520987045</v>
      </c>
      <c r="AH34" s="434">
        <f t="shared" si="18"/>
        <v>2.7929241305772492</v>
      </c>
      <c r="AI34" s="437">
        <f t="shared" si="18"/>
        <v>9.3674986610676317E-2</v>
      </c>
      <c r="AJ34" s="606"/>
      <c r="AK34" s="753"/>
      <c r="AL34" s="847"/>
      <c r="AM34" s="55">
        <f t="shared" si="8"/>
        <v>268.23115905097791</v>
      </c>
      <c r="AN34" s="61"/>
      <c r="AO34" s="62"/>
      <c r="AP34" s="63">
        <f t="shared" si="9"/>
        <v>100</v>
      </c>
      <c r="AQ34" s="653">
        <f t="shared" si="10"/>
        <v>0</v>
      </c>
    </row>
    <row r="35" spans="2:43" ht="26.25" customHeight="1" x14ac:dyDescent="0.2">
      <c r="B35" s="152" t="s">
        <v>47</v>
      </c>
      <c r="C35" s="340">
        <f t="shared" si="11"/>
        <v>0</v>
      </c>
      <c r="D35" s="340"/>
      <c r="E35" s="434">
        <f t="shared" si="17"/>
        <v>42.790087849366529</v>
      </c>
      <c r="F35" s="434">
        <f t="shared" si="17"/>
        <v>9.95538995634843</v>
      </c>
      <c r="G35" s="340">
        <f t="shared" si="17"/>
        <v>0</v>
      </c>
      <c r="H35" s="434">
        <f t="shared" si="17"/>
        <v>4.1886520658767621</v>
      </c>
      <c r="I35" s="340">
        <f t="shared" si="17"/>
        <v>0</v>
      </c>
      <c r="J35" s="19">
        <f t="shared" si="17"/>
        <v>0</v>
      </c>
      <c r="K35" s="434">
        <f t="shared" si="17"/>
        <v>5.94116717588465</v>
      </c>
      <c r="L35" s="434">
        <f t="shared" si="17"/>
        <v>5.4754351107920707</v>
      </c>
      <c r="M35" s="434">
        <f t="shared" si="17"/>
        <v>49.35849568794837</v>
      </c>
      <c r="N35" s="434">
        <f t="shared" si="17"/>
        <v>0</v>
      </c>
      <c r="O35" s="340">
        <f t="shared" si="17"/>
        <v>0</v>
      </c>
      <c r="P35" s="340">
        <f t="shared" si="17"/>
        <v>0</v>
      </c>
      <c r="Q35" s="340">
        <f t="shared" si="17"/>
        <v>0</v>
      </c>
      <c r="R35" s="215">
        <f t="shared" ref="R35:R40" si="19">SUM(AF35:AI35)</f>
        <v>13.407415991150327</v>
      </c>
      <c r="S35" s="437">
        <f t="shared" si="13"/>
        <v>82.002261053398243</v>
      </c>
      <c r="T35" s="842">
        <f t="shared" ref="T35:T40" si="20">SUM(V35:AE35)</f>
        <v>7.0085334496542</v>
      </c>
      <c r="U35" s="437">
        <f t="shared" si="18"/>
        <v>48.103720710558342</v>
      </c>
      <c r="V35" s="844">
        <f t="shared" si="18"/>
        <v>0</v>
      </c>
      <c r="W35" s="433">
        <f t="shared" si="18"/>
        <v>0.29497342962515477</v>
      </c>
      <c r="X35" s="433">
        <f t="shared" si="18"/>
        <v>0.46564396949388537</v>
      </c>
      <c r="Y35" s="433">
        <f t="shared" si="18"/>
        <v>6.5278838631828665E-2</v>
      </c>
      <c r="Z35" s="433">
        <f t="shared" si="18"/>
        <v>0.5567641837424524</v>
      </c>
      <c r="AA35" s="433">
        <f t="shared" si="18"/>
        <v>2.5010046817067999</v>
      </c>
      <c r="AB35" s="433">
        <f t="shared" si="18"/>
        <v>0.30792348263308839</v>
      </c>
      <c r="AC35" s="433">
        <f t="shared" si="18"/>
        <v>0.14559265944066871</v>
      </c>
      <c r="AD35" s="433">
        <f t="shared" si="18"/>
        <v>0.78757465231922852</v>
      </c>
      <c r="AE35" s="846">
        <f t="shared" si="18"/>
        <v>1.8837775520610929</v>
      </c>
      <c r="AF35" s="434">
        <f t="shared" si="18"/>
        <v>4.1895330218636966</v>
      </c>
      <c r="AG35" s="434">
        <f t="shared" si="18"/>
        <v>6.3312838520987045</v>
      </c>
      <c r="AH35" s="434">
        <f t="shared" si="18"/>
        <v>2.7929241305772492</v>
      </c>
      <c r="AI35" s="437">
        <f t="shared" si="18"/>
        <v>9.3674986610676317E-2</v>
      </c>
      <c r="AJ35" s="606"/>
      <c r="AK35" s="753"/>
      <c r="AL35" s="847"/>
      <c r="AM35" s="55">
        <f t="shared" si="8"/>
        <v>268.23115905097791</v>
      </c>
      <c r="AN35" s="56"/>
      <c r="AO35" s="57"/>
      <c r="AP35" s="58">
        <f t="shared" si="9"/>
        <v>100</v>
      </c>
      <c r="AQ35" s="652">
        <f t="shared" si="10"/>
        <v>0</v>
      </c>
    </row>
    <row r="36" spans="2:43" ht="26.25" customHeight="1" x14ac:dyDescent="0.2">
      <c r="B36" s="151" t="s">
        <v>48</v>
      </c>
      <c r="C36" s="340">
        <f>C35</f>
        <v>0</v>
      </c>
      <c r="D36" s="340"/>
      <c r="E36" s="434">
        <f t="shared" si="17"/>
        <v>42.790087849366529</v>
      </c>
      <c r="F36" s="434">
        <f t="shared" si="17"/>
        <v>9.95538995634843</v>
      </c>
      <c r="G36" s="340">
        <f t="shared" si="17"/>
        <v>0</v>
      </c>
      <c r="H36" s="434">
        <f t="shared" si="17"/>
        <v>4.1886520658767621</v>
      </c>
      <c r="I36" s="340">
        <f t="shared" si="17"/>
        <v>0</v>
      </c>
      <c r="J36" s="19">
        <f t="shared" si="17"/>
        <v>0</v>
      </c>
      <c r="K36" s="434">
        <f t="shared" si="17"/>
        <v>5.94116717588465</v>
      </c>
      <c r="L36" s="434">
        <f t="shared" si="17"/>
        <v>5.4754351107920707</v>
      </c>
      <c r="M36" s="434">
        <f t="shared" si="17"/>
        <v>49.35849568794837</v>
      </c>
      <c r="N36" s="434">
        <f t="shared" si="17"/>
        <v>0</v>
      </c>
      <c r="O36" s="340">
        <f t="shared" si="17"/>
        <v>0</v>
      </c>
      <c r="P36" s="340">
        <f t="shared" si="17"/>
        <v>0</v>
      </c>
      <c r="Q36" s="340">
        <f t="shared" si="17"/>
        <v>0</v>
      </c>
      <c r="R36" s="215">
        <f t="shared" si="19"/>
        <v>13.407415991150327</v>
      </c>
      <c r="S36" s="437">
        <f>S35</f>
        <v>82.002261053398243</v>
      </c>
      <c r="T36" s="842">
        <f t="shared" si="20"/>
        <v>7.0085334496542</v>
      </c>
      <c r="U36" s="437">
        <f t="shared" si="18"/>
        <v>48.103720710558342</v>
      </c>
      <c r="V36" s="844">
        <f t="shared" si="18"/>
        <v>0</v>
      </c>
      <c r="W36" s="433">
        <f t="shared" si="18"/>
        <v>0.29497342962515477</v>
      </c>
      <c r="X36" s="433">
        <f t="shared" si="18"/>
        <v>0.46564396949388537</v>
      </c>
      <c r="Y36" s="433">
        <f t="shared" si="18"/>
        <v>6.5278838631828665E-2</v>
      </c>
      <c r="Z36" s="433">
        <f t="shared" si="18"/>
        <v>0.5567641837424524</v>
      </c>
      <c r="AA36" s="433">
        <f t="shared" si="18"/>
        <v>2.5010046817067999</v>
      </c>
      <c r="AB36" s="433">
        <f t="shared" si="18"/>
        <v>0.30792348263308839</v>
      </c>
      <c r="AC36" s="433">
        <f t="shared" si="18"/>
        <v>0.14559265944066871</v>
      </c>
      <c r="AD36" s="433">
        <f t="shared" si="18"/>
        <v>0.78757465231922852</v>
      </c>
      <c r="AE36" s="846">
        <f t="shared" si="18"/>
        <v>1.8837775520610929</v>
      </c>
      <c r="AF36" s="434">
        <f t="shared" si="18"/>
        <v>4.1895330218636966</v>
      </c>
      <c r="AG36" s="434">
        <f t="shared" si="18"/>
        <v>6.3312838520987045</v>
      </c>
      <c r="AH36" s="434">
        <f t="shared" si="18"/>
        <v>2.7929241305772492</v>
      </c>
      <c r="AI36" s="437">
        <f t="shared" si="18"/>
        <v>9.3674986610676317E-2</v>
      </c>
      <c r="AJ36" s="606"/>
      <c r="AK36" s="753"/>
      <c r="AL36" s="847"/>
      <c r="AM36" s="55">
        <f t="shared" si="8"/>
        <v>268.23115905097791</v>
      </c>
      <c r="AN36" s="56"/>
      <c r="AO36" s="57"/>
      <c r="AP36" s="58">
        <f>(AM36*100)/(AM36+AQ36)</f>
        <v>100</v>
      </c>
      <c r="AQ36" s="652">
        <f t="shared" si="10"/>
        <v>0</v>
      </c>
    </row>
    <row r="37" spans="2:43" ht="26.25" customHeight="1" x14ac:dyDescent="0.2">
      <c r="B37" s="152" t="s">
        <v>49</v>
      </c>
      <c r="C37" s="340">
        <f>C36</f>
        <v>0</v>
      </c>
      <c r="D37" s="340"/>
      <c r="E37" s="434">
        <f t="shared" si="17"/>
        <v>42.790087849366529</v>
      </c>
      <c r="F37" s="434">
        <f t="shared" si="17"/>
        <v>9.95538995634843</v>
      </c>
      <c r="G37" s="340">
        <f t="shared" si="17"/>
        <v>0</v>
      </c>
      <c r="H37" s="434">
        <f t="shared" si="17"/>
        <v>4.1886520658767621</v>
      </c>
      <c r="I37" s="340">
        <f t="shared" si="17"/>
        <v>0</v>
      </c>
      <c r="J37" s="19">
        <f t="shared" si="17"/>
        <v>0</v>
      </c>
      <c r="K37" s="434">
        <f t="shared" si="17"/>
        <v>5.94116717588465</v>
      </c>
      <c r="L37" s="434">
        <f t="shared" si="17"/>
        <v>5.4754351107920707</v>
      </c>
      <c r="M37" s="434">
        <f t="shared" si="17"/>
        <v>49.35849568794837</v>
      </c>
      <c r="N37" s="434">
        <f t="shared" si="17"/>
        <v>0</v>
      </c>
      <c r="O37" s="340">
        <f t="shared" si="17"/>
        <v>0</v>
      </c>
      <c r="P37" s="340">
        <f t="shared" si="17"/>
        <v>0</v>
      </c>
      <c r="Q37" s="340">
        <f t="shared" si="17"/>
        <v>0</v>
      </c>
      <c r="R37" s="215">
        <f t="shared" si="19"/>
        <v>13.407415991150327</v>
      </c>
      <c r="S37" s="437">
        <f>S36</f>
        <v>82.002261053398243</v>
      </c>
      <c r="T37" s="842">
        <f t="shared" si="20"/>
        <v>7.0085334496542</v>
      </c>
      <c r="U37" s="437">
        <f t="shared" si="18"/>
        <v>48.103720710558342</v>
      </c>
      <c r="V37" s="844">
        <f t="shared" si="18"/>
        <v>0</v>
      </c>
      <c r="W37" s="433">
        <f t="shared" si="18"/>
        <v>0.29497342962515477</v>
      </c>
      <c r="X37" s="433">
        <f t="shared" si="18"/>
        <v>0.46564396949388537</v>
      </c>
      <c r="Y37" s="433">
        <f t="shared" si="18"/>
        <v>6.5278838631828665E-2</v>
      </c>
      <c r="Z37" s="433">
        <f t="shared" si="18"/>
        <v>0.5567641837424524</v>
      </c>
      <c r="AA37" s="433">
        <f t="shared" si="18"/>
        <v>2.5010046817067999</v>
      </c>
      <c r="AB37" s="433">
        <f t="shared" si="18"/>
        <v>0.30792348263308839</v>
      </c>
      <c r="AC37" s="433">
        <f t="shared" si="18"/>
        <v>0.14559265944066871</v>
      </c>
      <c r="AD37" s="433">
        <f t="shared" si="18"/>
        <v>0.78757465231922852</v>
      </c>
      <c r="AE37" s="846">
        <f t="shared" si="18"/>
        <v>1.8837775520610929</v>
      </c>
      <c r="AF37" s="434">
        <f t="shared" si="18"/>
        <v>4.1895330218636966</v>
      </c>
      <c r="AG37" s="434">
        <f t="shared" si="18"/>
        <v>6.3312838520987045</v>
      </c>
      <c r="AH37" s="434">
        <f t="shared" si="18"/>
        <v>2.7929241305772492</v>
      </c>
      <c r="AI37" s="437">
        <f t="shared" si="18"/>
        <v>9.3674986610676317E-2</v>
      </c>
      <c r="AJ37" s="606"/>
      <c r="AK37" s="753"/>
      <c r="AL37" s="847"/>
      <c r="AM37" s="55">
        <f t="shared" si="8"/>
        <v>268.23115905097791</v>
      </c>
      <c r="AN37" s="56"/>
      <c r="AO37" s="57"/>
      <c r="AP37" s="58">
        <f>(AM37*100)/(AM37+AQ37)</f>
        <v>100</v>
      </c>
      <c r="AQ37" s="652">
        <f>AN37+AO37</f>
        <v>0</v>
      </c>
    </row>
    <row r="38" spans="2:43" ht="26.25" customHeight="1" x14ac:dyDescent="0.2">
      <c r="B38" s="152" t="s">
        <v>50</v>
      </c>
      <c r="C38" s="340">
        <f>C37</f>
        <v>0</v>
      </c>
      <c r="D38" s="340"/>
      <c r="E38" s="434">
        <f t="shared" si="17"/>
        <v>42.790087849366529</v>
      </c>
      <c r="F38" s="434">
        <f t="shared" si="17"/>
        <v>9.95538995634843</v>
      </c>
      <c r="G38" s="340">
        <f t="shared" si="17"/>
        <v>0</v>
      </c>
      <c r="H38" s="434">
        <f t="shared" si="17"/>
        <v>4.1886520658767621</v>
      </c>
      <c r="I38" s="340">
        <f t="shared" si="17"/>
        <v>0</v>
      </c>
      <c r="J38" s="19">
        <f t="shared" si="17"/>
        <v>0</v>
      </c>
      <c r="K38" s="434">
        <f t="shared" si="17"/>
        <v>5.94116717588465</v>
      </c>
      <c r="L38" s="434">
        <f t="shared" si="17"/>
        <v>5.4754351107920707</v>
      </c>
      <c r="M38" s="434">
        <f t="shared" si="17"/>
        <v>49.35849568794837</v>
      </c>
      <c r="N38" s="434">
        <f t="shared" si="17"/>
        <v>0</v>
      </c>
      <c r="O38" s="340">
        <f t="shared" si="17"/>
        <v>0</v>
      </c>
      <c r="P38" s="340">
        <f t="shared" si="17"/>
        <v>0</v>
      </c>
      <c r="Q38" s="340">
        <f t="shared" si="17"/>
        <v>0</v>
      </c>
      <c r="R38" s="215">
        <f t="shared" si="19"/>
        <v>13.407415991150327</v>
      </c>
      <c r="S38" s="437">
        <f>S37</f>
        <v>82.002261053398243</v>
      </c>
      <c r="T38" s="842">
        <f t="shared" si="20"/>
        <v>7.0085334496542</v>
      </c>
      <c r="U38" s="437">
        <f t="shared" si="18"/>
        <v>48.103720710558342</v>
      </c>
      <c r="V38" s="844">
        <f t="shared" si="18"/>
        <v>0</v>
      </c>
      <c r="W38" s="433">
        <f t="shared" si="18"/>
        <v>0.29497342962515477</v>
      </c>
      <c r="X38" s="433">
        <f t="shared" si="18"/>
        <v>0.46564396949388537</v>
      </c>
      <c r="Y38" s="433">
        <f t="shared" si="18"/>
        <v>6.5278838631828665E-2</v>
      </c>
      <c r="Z38" s="433">
        <f t="shared" si="18"/>
        <v>0.5567641837424524</v>
      </c>
      <c r="AA38" s="433">
        <f t="shared" si="18"/>
        <v>2.5010046817067999</v>
      </c>
      <c r="AB38" s="433">
        <f t="shared" si="18"/>
        <v>0.30792348263308839</v>
      </c>
      <c r="AC38" s="433">
        <f t="shared" si="18"/>
        <v>0.14559265944066871</v>
      </c>
      <c r="AD38" s="433">
        <f t="shared" si="18"/>
        <v>0.78757465231922852</v>
      </c>
      <c r="AE38" s="846">
        <f t="shared" si="18"/>
        <v>1.8837775520610929</v>
      </c>
      <c r="AF38" s="434">
        <f t="shared" si="18"/>
        <v>4.1895330218636966</v>
      </c>
      <c r="AG38" s="434">
        <f t="shared" si="18"/>
        <v>6.3312838520987045</v>
      </c>
      <c r="AH38" s="434">
        <f t="shared" si="18"/>
        <v>2.7929241305772492</v>
      </c>
      <c r="AI38" s="437">
        <f t="shared" si="18"/>
        <v>9.3674986610676317E-2</v>
      </c>
      <c r="AJ38" s="606"/>
      <c r="AK38" s="753"/>
      <c r="AL38" s="847"/>
      <c r="AM38" s="55">
        <f t="shared" si="8"/>
        <v>268.23115905097791</v>
      </c>
      <c r="AN38" s="56"/>
      <c r="AO38" s="57"/>
      <c r="AP38" s="58">
        <f t="shared" si="9"/>
        <v>100</v>
      </c>
      <c r="AQ38" s="652">
        <f t="shared" si="10"/>
        <v>0</v>
      </c>
    </row>
    <row r="39" spans="2:43" ht="26.25" customHeight="1" x14ac:dyDescent="0.2">
      <c r="B39" s="151" t="s">
        <v>51</v>
      </c>
      <c r="C39" s="340">
        <f>C38</f>
        <v>0</v>
      </c>
      <c r="D39" s="340"/>
      <c r="E39" s="434">
        <f t="shared" ref="E39:Q39" si="21">E38</f>
        <v>42.790087849366529</v>
      </c>
      <c r="F39" s="434">
        <f t="shared" si="21"/>
        <v>9.95538995634843</v>
      </c>
      <c r="G39" s="340">
        <f t="shared" si="21"/>
        <v>0</v>
      </c>
      <c r="H39" s="434">
        <f t="shared" si="21"/>
        <v>4.1886520658767621</v>
      </c>
      <c r="I39" s="340">
        <f t="shared" si="21"/>
        <v>0</v>
      </c>
      <c r="J39" s="19">
        <f t="shared" si="21"/>
        <v>0</v>
      </c>
      <c r="K39" s="434">
        <f t="shared" si="21"/>
        <v>5.94116717588465</v>
      </c>
      <c r="L39" s="434">
        <f t="shared" si="21"/>
        <v>5.4754351107920707</v>
      </c>
      <c r="M39" s="434">
        <f t="shared" si="21"/>
        <v>49.35849568794837</v>
      </c>
      <c r="N39" s="434">
        <f t="shared" si="21"/>
        <v>0</v>
      </c>
      <c r="O39" s="340">
        <f t="shared" si="21"/>
        <v>0</v>
      </c>
      <c r="P39" s="340">
        <f t="shared" si="21"/>
        <v>0</v>
      </c>
      <c r="Q39" s="340">
        <f t="shared" si="21"/>
        <v>0</v>
      </c>
      <c r="R39" s="215">
        <f t="shared" si="19"/>
        <v>13.407415991150327</v>
      </c>
      <c r="S39" s="437">
        <f>S38</f>
        <v>82.002261053398243</v>
      </c>
      <c r="T39" s="842">
        <f t="shared" si="20"/>
        <v>7.0085334496542</v>
      </c>
      <c r="U39" s="437">
        <f t="shared" ref="U39:AI39" si="22">U38</f>
        <v>48.103720710558342</v>
      </c>
      <c r="V39" s="844">
        <f t="shared" si="22"/>
        <v>0</v>
      </c>
      <c r="W39" s="433">
        <f t="shared" si="22"/>
        <v>0.29497342962515477</v>
      </c>
      <c r="X39" s="433">
        <f t="shared" si="22"/>
        <v>0.46564396949388537</v>
      </c>
      <c r="Y39" s="433">
        <f t="shared" si="22"/>
        <v>6.5278838631828665E-2</v>
      </c>
      <c r="Z39" s="433">
        <f t="shared" si="22"/>
        <v>0.5567641837424524</v>
      </c>
      <c r="AA39" s="433">
        <f t="shared" si="22"/>
        <v>2.5010046817067999</v>
      </c>
      <c r="AB39" s="433">
        <f t="shared" si="22"/>
        <v>0.30792348263308839</v>
      </c>
      <c r="AC39" s="433">
        <f t="shared" si="22"/>
        <v>0.14559265944066871</v>
      </c>
      <c r="AD39" s="433">
        <f t="shared" si="22"/>
        <v>0.78757465231922852</v>
      </c>
      <c r="AE39" s="846">
        <f t="shared" si="22"/>
        <v>1.8837775520610929</v>
      </c>
      <c r="AF39" s="434">
        <f t="shared" si="22"/>
        <v>4.1895330218636966</v>
      </c>
      <c r="AG39" s="434">
        <f t="shared" si="22"/>
        <v>6.3312838520987045</v>
      </c>
      <c r="AH39" s="434">
        <f t="shared" si="22"/>
        <v>2.7929241305772492</v>
      </c>
      <c r="AI39" s="437">
        <f t="shared" si="22"/>
        <v>9.3674986610676317E-2</v>
      </c>
      <c r="AJ39" s="606"/>
      <c r="AK39" s="753"/>
      <c r="AL39" s="847"/>
      <c r="AM39" s="55">
        <f t="shared" si="8"/>
        <v>268.23115905097791</v>
      </c>
      <c r="AN39" s="56"/>
      <c r="AO39" s="57"/>
      <c r="AP39" s="58">
        <f t="shared" si="9"/>
        <v>100</v>
      </c>
      <c r="AQ39" s="652">
        <f>AN39+AO39</f>
        <v>0</v>
      </c>
    </row>
    <row r="40" spans="2:43" ht="26.25" customHeight="1" thickBot="1" x14ac:dyDescent="0.25">
      <c r="B40" s="153" t="s">
        <v>52</v>
      </c>
      <c r="C40" s="340">
        <f>C39</f>
        <v>0</v>
      </c>
      <c r="D40" s="340"/>
      <c r="E40" s="434">
        <f t="shared" ref="E40:Q40" si="23">E39</f>
        <v>42.790087849366529</v>
      </c>
      <c r="F40" s="434">
        <f t="shared" si="23"/>
        <v>9.95538995634843</v>
      </c>
      <c r="G40" s="340">
        <f t="shared" si="23"/>
        <v>0</v>
      </c>
      <c r="H40" s="434">
        <f t="shared" si="23"/>
        <v>4.1886520658767621</v>
      </c>
      <c r="I40" s="340">
        <f t="shared" si="23"/>
        <v>0</v>
      </c>
      <c r="J40" s="19">
        <f t="shared" si="23"/>
        <v>0</v>
      </c>
      <c r="K40" s="434">
        <f t="shared" si="23"/>
        <v>5.94116717588465</v>
      </c>
      <c r="L40" s="434">
        <f t="shared" si="23"/>
        <v>5.4754351107920707</v>
      </c>
      <c r="M40" s="434">
        <f t="shared" si="23"/>
        <v>49.35849568794837</v>
      </c>
      <c r="N40" s="434">
        <f t="shared" si="23"/>
        <v>0</v>
      </c>
      <c r="O40" s="340">
        <f t="shared" si="23"/>
        <v>0</v>
      </c>
      <c r="P40" s="340">
        <f t="shared" si="23"/>
        <v>0</v>
      </c>
      <c r="Q40" s="340">
        <f t="shared" si="23"/>
        <v>0</v>
      </c>
      <c r="R40" s="215">
        <f t="shared" si="19"/>
        <v>13.407415991150327</v>
      </c>
      <c r="S40" s="437">
        <f>S39</f>
        <v>82.002261053398243</v>
      </c>
      <c r="T40" s="842">
        <f t="shared" si="20"/>
        <v>7.0085334496542</v>
      </c>
      <c r="U40" s="437">
        <f t="shared" ref="U40:AI40" si="24">U39</f>
        <v>48.103720710558342</v>
      </c>
      <c r="V40" s="844">
        <f t="shared" si="24"/>
        <v>0</v>
      </c>
      <c r="W40" s="433">
        <f t="shared" si="24"/>
        <v>0.29497342962515477</v>
      </c>
      <c r="X40" s="433">
        <f t="shared" si="24"/>
        <v>0.46564396949388537</v>
      </c>
      <c r="Y40" s="433">
        <f t="shared" si="24"/>
        <v>6.5278838631828665E-2</v>
      </c>
      <c r="Z40" s="433">
        <f t="shared" si="24"/>
        <v>0.5567641837424524</v>
      </c>
      <c r="AA40" s="433">
        <f t="shared" si="24"/>
        <v>2.5010046817067999</v>
      </c>
      <c r="AB40" s="433">
        <f t="shared" si="24"/>
        <v>0.30792348263308839</v>
      </c>
      <c r="AC40" s="433">
        <f t="shared" si="24"/>
        <v>0.14559265944066871</v>
      </c>
      <c r="AD40" s="433">
        <f t="shared" si="24"/>
        <v>0.78757465231922852</v>
      </c>
      <c r="AE40" s="846">
        <f t="shared" si="24"/>
        <v>1.8837775520610929</v>
      </c>
      <c r="AF40" s="434">
        <f t="shared" si="24"/>
        <v>4.1895330218636966</v>
      </c>
      <c r="AG40" s="434">
        <f t="shared" si="24"/>
        <v>6.3312838520987045</v>
      </c>
      <c r="AH40" s="434">
        <f t="shared" si="24"/>
        <v>2.7929241305772492</v>
      </c>
      <c r="AI40" s="437">
        <f t="shared" si="24"/>
        <v>9.3674986610676317E-2</v>
      </c>
      <c r="AJ40" s="606"/>
      <c r="AK40" s="753"/>
      <c r="AL40" s="847"/>
      <c r="AM40" s="55">
        <f t="shared" si="8"/>
        <v>268.23115905097791</v>
      </c>
      <c r="AN40" s="112"/>
      <c r="AO40" s="113"/>
      <c r="AP40" s="65">
        <f t="shared" si="9"/>
        <v>100</v>
      </c>
      <c r="AQ40" s="654">
        <f t="shared" si="10"/>
        <v>0</v>
      </c>
    </row>
    <row r="41" spans="2:43" ht="26.25" customHeight="1" thickBot="1" x14ac:dyDescent="0.25">
      <c r="B41" s="265" t="s">
        <v>53</v>
      </c>
      <c r="C41" s="903">
        <f t="shared" ref="C41:AL41" si="25">SUM(C29:C40)</f>
        <v>0</v>
      </c>
      <c r="D41" s="446">
        <f t="shared" si="25"/>
        <v>0</v>
      </c>
      <c r="E41" s="115">
        <f t="shared" si="25"/>
        <v>513.48105419239823</v>
      </c>
      <c r="F41" s="115">
        <f t="shared" si="25"/>
        <v>119.46467947618113</v>
      </c>
      <c r="G41" s="435">
        <f t="shared" si="25"/>
        <v>0</v>
      </c>
      <c r="H41" s="115">
        <f t="shared" si="25"/>
        <v>50.263824790521134</v>
      </c>
      <c r="I41" s="191">
        <f t="shared" si="25"/>
        <v>0</v>
      </c>
      <c r="J41" s="195">
        <f t="shared" si="25"/>
        <v>0</v>
      </c>
      <c r="K41" s="115">
        <f t="shared" si="25"/>
        <v>71.294006110615797</v>
      </c>
      <c r="L41" s="115">
        <f t="shared" si="25"/>
        <v>65.705221329504852</v>
      </c>
      <c r="M41" s="115">
        <f t="shared" si="25"/>
        <v>592.30194825538047</v>
      </c>
      <c r="N41" s="115">
        <f t="shared" si="25"/>
        <v>0</v>
      </c>
      <c r="O41" s="435">
        <f t="shared" si="25"/>
        <v>0</v>
      </c>
      <c r="P41" s="191">
        <f t="shared" si="25"/>
        <v>0</v>
      </c>
      <c r="Q41" s="191">
        <f t="shared" si="25"/>
        <v>0</v>
      </c>
      <c r="R41" s="115">
        <f t="shared" si="25"/>
        <v>160.8889918938039</v>
      </c>
      <c r="S41" s="118">
        <f t="shared" si="25"/>
        <v>984.02713264077886</v>
      </c>
      <c r="T41" s="843">
        <f>SUM(T29:T40)</f>
        <v>84.102401395850393</v>
      </c>
      <c r="U41" s="841">
        <f t="shared" si="25"/>
        <v>577.24464852670008</v>
      </c>
      <c r="V41" s="706">
        <f t="shared" si="25"/>
        <v>0</v>
      </c>
      <c r="W41" s="119">
        <f t="shared" si="25"/>
        <v>3.539681155501857</v>
      </c>
      <c r="X41" s="119">
        <f t="shared" si="25"/>
        <v>5.5877276339266233</v>
      </c>
      <c r="Y41" s="119">
        <f t="shared" si="25"/>
        <v>0.78334606358194414</v>
      </c>
      <c r="Z41" s="119">
        <f t="shared" si="25"/>
        <v>6.6811702049094306</v>
      </c>
      <c r="AA41" s="119">
        <f t="shared" si="25"/>
        <v>30.012056180481597</v>
      </c>
      <c r="AB41" s="119">
        <f t="shared" si="25"/>
        <v>3.6950817915970604</v>
      </c>
      <c r="AC41" s="119">
        <f t="shared" si="25"/>
        <v>1.7471119132880244</v>
      </c>
      <c r="AD41" s="119">
        <f t="shared" si="25"/>
        <v>9.4508958278307418</v>
      </c>
      <c r="AE41" s="121">
        <f t="shared" si="25"/>
        <v>22.605330624733117</v>
      </c>
      <c r="AF41" s="183">
        <f t="shared" si="25"/>
        <v>50.274396262364355</v>
      </c>
      <c r="AG41" s="120">
        <f t="shared" si="25"/>
        <v>75.975406225184472</v>
      </c>
      <c r="AH41" s="120">
        <f t="shared" si="25"/>
        <v>33.515089566926981</v>
      </c>
      <c r="AI41" s="183">
        <f t="shared" si="25"/>
        <v>1.1240998393281159</v>
      </c>
      <c r="AJ41" s="655">
        <f t="shared" si="25"/>
        <v>0</v>
      </c>
      <c r="AK41" s="119">
        <f t="shared" si="25"/>
        <v>0</v>
      </c>
      <c r="AL41" s="848">
        <f t="shared" si="25"/>
        <v>0</v>
      </c>
      <c r="AM41" s="67">
        <f t="shared" si="8"/>
        <v>3218.7739086117349</v>
      </c>
      <c r="AN41" s="122">
        <f>SUM(AN29:AN40)</f>
        <v>0</v>
      </c>
      <c r="AO41" s="123">
        <f>SUM(AO29:AO40)</f>
        <v>0</v>
      </c>
      <c r="AP41" s="68">
        <f t="shared" si="9"/>
        <v>100</v>
      </c>
      <c r="AQ41" s="124">
        <f t="shared" si="10"/>
        <v>0</v>
      </c>
    </row>
    <row r="42" spans="2:43" ht="36" customHeight="1" thickBot="1" x14ac:dyDescent="0.25">
      <c r="B42" s="639" t="s">
        <v>54</v>
      </c>
      <c r="C42" s="628">
        <v>0.83412037037037035</v>
      </c>
      <c r="D42" s="628">
        <v>0.83412037037037035</v>
      </c>
      <c r="E42" s="629">
        <v>0.83473379629629629</v>
      </c>
      <c r="F42" s="629" t="s">
        <v>221</v>
      </c>
      <c r="G42" s="629" t="s">
        <v>213</v>
      </c>
      <c r="H42" s="629">
        <v>0.62577546296296294</v>
      </c>
      <c r="I42" s="629"/>
      <c r="J42" s="629" t="s">
        <v>198</v>
      </c>
      <c r="K42" s="629" t="s">
        <v>56</v>
      </c>
      <c r="L42" s="629" t="s">
        <v>222</v>
      </c>
      <c r="M42" s="629">
        <v>0.83446759259259251</v>
      </c>
      <c r="N42" s="629">
        <v>0.83415509259259257</v>
      </c>
      <c r="O42" s="629">
        <v>0.62577546296296294</v>
      </c>
      <c r="P42" s="629" t="s">
        <v>214</v>
      </c>
      <c r="Q42" s="629" t="s">
        <v>238</v>
      </c>
      <c r="R42" s="629">
        <v>0.83429398148148148</v>
      </c>
      <c r="S42" s="632">
        <v>0.83549768518518519</v>
      </c>
      <c r="T42" s="374"/>
      <c r="U42" s="376">
        <v>0.70906250000000004</v>
      </c>
      <c r="V42" s="635" t="s">
        <v>223</v>
      </c>
      <c r="W42" s="634">
        <v>0.83439814814814817</v>
      </c>
      <c r="X42" s="634" t="s">
        <v>224</v>
      </c>
      <c r="Y42" s="634" t="s">
        <v>225</v>
      </c>
      <c r="Z42" s="634" t="s">
        <v>195</v>
      </c>
      <c r="AA42" s="634" t="s">
        <v>172</v>
      </c>
      <c r="AB42" s="634">
        <v>0.62581018518518516</v>
      </c>
      <c r="AC42" s="634" t="s">
        <v>226</v>
      </c>
      <c r="AD42" s="634" t="s">
        <v>180</v>
      </c>
      <c r="AE42" s="636">
        <v>0.6673958333333333</v>
      </c>
      <c r="AF42" s="740" t="s">
        <v>208</v>
      </c>
      <c r="AG42" s="634" t="s">
        <v>209</v>
      </c>
      <c r="AH42" s="634" t="s">
        <v>210</v>
      </c>
      <c r="AI42" s="632" t="s">
        <v>211</v>
      </c>
      <c r="AJ42" s="635">
        <v>0.6257638888888889</v>
      </c>
      <c r="AK42" s="376">
        <v>0.83543981481481477</v>
      </c>
      <c r="AL42" s="375">
        <v>0.83545138888888892</v>
      </c>
      <c r="AM42" s="374"/>
      <c r="AN42" s="375">
        <v>0.83542824074074085</v>
      </c>
      <c r="AO42" s="376">
        <v>0.83549768518518519</v>
      </c>
      <c r="AP42" s="377"/>
      <c r="AQ42" s="518"/>
    </row>
    <row r="43" spans="2:43" ht="30" customHeight="1" x14ac:dyDescent="0.2">
      <c r="B43" s="2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</row>
    <row r="44" spans="2:43" ht="20.25" x14ac:dyDescent="0.3">
      <c r="B44" s="1067" t="s">
        <v>1</v>
      </c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7"/>
      <c r="S44" s="1067"/>
      <c r="T44" s="1067"/>
      <c r="U44" s="1067"/>
      <c r="V44" s="1067"/>
      <c r="W44" s="1067"/>
      <c r="X44" s="1067"/>
      <c r="Y44" s="1067"/>
      <c r="Z44" s="1067"/>
      <c r="AA44" s="1067"/>
      <c r="AB44" s="1067"/>
      <c r="AC44" s="1067"/>
      <c r="AD44" s="1067"/>
      <c r="AE44" s="1067"/>
      <c r="AF44" s="1067"/>
      <c r="AG44" s="1067"/>
      <c r="AH44" s="1067"/>
      <c r="AI44" s="1067"/>
      <c r="AJ44" s="1067"/>
      <c r="AK44" s="1067"/>
      <c r="AL44" s="1067"/>
      <c r="AM44" s="1067"/>
      <c r="AN44" s="1067"/>
      <c r="AO44" s="1067"/>
      <c r="AP44" s="1067"/>
      <c r="AQ44" s="1067"/>
    </row>
    <row r="45" spans="2:43" ht="20.25" x14ac:dyDescent="0.3">
      <c r="B45" s="1067" t="str">
        <f>B3</f>
        <v>RACCOLTA DIFFERENZIATA ANNO 2023-VIU'.</v>
      </c>
      <c r="C45" s="1067"/>
      <c r="D45" s="1067"/>
      <c r="E45" s="1067"/>
      <c r="F45" s="1067"/>
      <c r="G45" s="1067"/>
      <c r="H45" s="1067"/>
      <c r="I45" s="1067"/>
      <c r="J45" s="1067"/>
      <c r="K45" s="1067"/>
      <c r="L45" s="1067"/>
      <c r="M45" s="1067"/>
      <c r="N45" s="1067"/>
      <c r="O45" s="1067"/>
      <c r="P45" s="1067"/>
      <c r="Q45" s="1067"/>
      <c r="R45" s="1067"/>
      <c r="S45" s="1067"/>
      <c r="T45" s="1067"/>
      <c r="U45" s="1067"/>
      <c r="V45" s="1067"/>
      <c r="W45" s="1067"/>
      <c r="X45" s="1067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1067"/>
      <c r="AJ45" s="1067"/>
      <c r="AK45" s="1067"/>
      <c r="AL45" s="1067"/>
      <c r="AM45" s="1067"/>
      <c r="AN45" s="1067"/>
      <c r="AO45" s="1067"/>
      <c r="AP45" s="1067"/>
      <c r="AQ45" s="1067"/>
    </row>
    <row r="46" spans="2:43" ht="23.25" x14ac:dyDescent="0.35">
      <c r="B46" s="1072" t="s">
        <v>239</v>
      </c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2"/>
      <c r="T46" s="1072"/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2"/>
      <c r="AI46" s="1072"/>
      <c r="AJ46" s="1072"/>
      <c r="AK46" s="1072"/>
      <c r="AL46" s="1072"/>
      <c r="AM46" s="1072"/>
      <c r="AN46" s="1072"/>
      <c r="AO46" s="1072"/>
      <c r="AP46" s="1072"/>
      <c r="AQ46" s="1072"/>
    </row>
    <row r="47" spans="2:43" ht="13.5" thickBot="1" x14ac:dyDescent="0.25">
      <c r="B47" s="29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</row>
    <row r="48" spans="2:43" ht="90.75" thickTop="1" thickBot="1" x14ac:dyDescent="0.25">
      <c r="B48" s="1070" t="s">
        <v>99</v>
      </c>
      <c r="C48" s="155" t="s">
        <v>4</v>
      </c>
      <c r="D48" s="615" t="s">
        <v>176</v>
      </c>
      <c r="E48" s="156" t="s">
        <v>5</v>
      </c>
      <c r="F48" s="157" t="s">
        <v>6</v>
      </c>
      <c r="G48" s="8" t="s">
        <v>212</v>
      </c>
      <c r="H48" s="159" t="s">
        <v>8</v>
      </c>
      <c r="I48" s="157" t="s">
        <v>9</v>
      </c>
      <c r="J48" s="622" t="s">
        <v>197</v>
      </c>
      <c r="K48" s="156" t="s">
        <v>11</v>
      </c>
      <c r="L48" s="156" t="s">
        <v>12</v>
      </c>
      <c r="M48" s="160" t="s">
        <v>13</v>
      </c>
      <c r="N48" s="160" t="s">
        <v>14</v>
      </c>
      <c r="O48" s="75" t="s">
        <v>8</v>
      </c>
      <c r="P48" s="190" t="s">
        <v>16</v>
      </c>
      <c r="Q48" s="190" t="s">
        <v>219</v>
      </c>
      <c r="R48" s="162" t="s">
        <v>18</v>
      </c>
      <c r="S48" s="163" t="s">
        <v>19</v>
      </c>
      <c r="T48" s="164" t="s">
        <v>20</v>
      </c>
      <c r="U48" s="162" t="s">
        <v>21</v>
      </c>
      <c r="V48" s="476" t="s">
        <v>184</v>
      </c>
      <c r="W48" s="475" t="s">
        <v>183</v>
      </c>
      <c r="X48" s="475" t="s">
        <v>182</v>
      </c>
      <c r="Y48" s="475" t="s">
        <v>185</v>
      </c>
      <c r="Z48" s="475" t="s">
        <v>181</v>
      </c>
      <c r="AA48" s="475" t="s">
        <v>191</v>
      </c>
      <c r="AB48" s="475" t="s">
        <v>192</v>
      </c>
      <c r="AC48" s="475" t="s">
        <v>186</v>
      </c>
      <c r="AD48" s="475" t="s">
        <v>193</v>
      </c>
      <c r="AE48" s="475" t="s">
        <v>194</v>
      </c>
      <c r="AF48" s="537" t="s">
        <v>187</v>
      </c>
      <c r="AG48" s="538" t="s">
        <v>189</v>
      </c>
      <c r="AH48" s="539" t="s">
        <v>188</v>
      </c>
      <c r="AI48" s="540" t="s">
        <v>190</v>
      </c>
      <c r="AJ48" s="256" t="s">
        <v>32</v>
      </c>
      <c r="AK48" s="201" t="s">
        <v>33</v>
      </c>
      <c r="AL48" s="202" t="s">
        <v>150</v>
      </c>
      <c r="AM48" s="166" t="s">
        <v>35</v>
      </c>
      <c r="AN48" s="167" t="s">
        <v>236</v>
      </c>
      <c r="AO48" s="168" t="s">
        <v>36</v>
      </c>
      <c r="AP48" s="169" t="s">
        <v>37</v>
      </c>
      <c r="AQ48" s="170" t="s">
        <v>38</v>
      </c>
    </row>
    <row r="49" spans="2:43" ht="13.5" thickBot="1" x14ac:dyDescent="0.25">
      <c r="B49" s="1071"/>
      <c r="C49" s="171" t="s">
        <v>39</v>
      </c>
      <c r="D49" s="616"/>
      <c r="E49" s="135" t="s">
        <v>39</v>
      </c>
      <c r="F49" s="136" t="s">
        <v>39</v>
      </c>
      <c r="G49" s="135" t="s">
        <v>39</v>
      </c>
      <c r="H49" s="136" t="s">
        <v>39</v>
      </c>
      <c r="I49" s="136" t="s">
        <v>39</v>
      </c>
      <c r="J49" s="561" t="s">
        <v>39</v>
      </c>
      <c r="K49" s="135" t="s">
        <v>39</v>
      </c>
      <c r="L49" s="135" t="s">
        <v>39</v>
      </c>
      <c r="M49" s="135" t="s">
        <v>39</v>
      </c>
      <c r="N49" s="135" t="s">
        <v>39</v>
      </c>
      <c r="O49" s="135" t="s">
        <v>39</v>
      </c>
      <c r="P49" s="136" t="s">
        <v>39</v>
      </c>
      <c r="Q49" s="136" t="s">
        <v>39</v>
      </c>
      <c r="R49" s="137" t="s">
        <v>39</v>
      </c>
      <c r="S49" s="172" t="s">
        <v>39</v>
      </c>
      <c r="T49" s="173" t="s">
        <v>39</v>
      </c>
      <c r="U49" s="137" t="s">
        <v>39</v>
      </c>
      <c r="V49" s="127" t="s">
        <v>39</v>
      </c>
      <c r="W49" s="126" t="s">
        <v>39</v>
      </c>
      <c r="X49" s="174" t="s">
        <v>39</v>
      </c>
      <c r="Y49" s="126" t="s">
        <v>39</v>
      </c>
      <c r="Z49" s="126" t="s">
        <v>39</v>
      </c>
      <c r="AA49" s="126" t="s">
        <v>39</v>
      </c>
      <c r="AB49" s="126" t="s">
        <v>39</v>
      </c>
      <c r="AC49" s="126" t="s">
        <v>39</v>
      </c>
      <c r="AD49" s="126" t="s">
        <v>39</v>
      </c>
      <c r="AE49" s="126" t="s">
        <v>39</v>
      </c>
      <c r="AF49" s="126" t="s">
        <v>39</v>
      </c>
      <c r="AG49" s="126" t="s">
        <v>39</v>
      </c>
      <c r="AH49" s="126" t="s">
        <v>39</v>
      </c>
      <c r="AI49" s="126" t="s">
        <v>39</v>
      </c>
      <c r="AJ49" s="127" t="s">
        <v>39</v>
      </c>
      <c r="AK49" s="126" t="s">
        <v>39</v>
      </c>
      <c r="AL49" s="203" t="s">
        <v>39</v>
      </c>
      <c r="AM49" s="129" t="s">
        <v>39</v>
      </c>
      <c r="AN49" s="175" t="s">
        <v>39</v>
      </c>
      <c r="AO49" s="176" t="s">
        <v>39</v>
      </c>
      <c r="AP49" s="177" t="s">
        <v>40</v>
      </c>
      <c r="AQ49" s="178" t="s">
        <v>39</v>
      </c>
    </row>
    <row r="50" spans="2:43" ht="29.25" customHeight="1" thickBot="1" x14ac:dyDescent="0.3">
      <c r="B50" s="216" t="s">
        <v>41</v>
      </c>
      <c r="C50" s="263"/>
      <c r="D50" s="264"/>
      <c r="E50" s="302"/>
      <c r="F50" s="264"/>
      <c r="G50" s="302">
        <v>0</v>
      </c>
      <c r="H50" s="262"/>
      <c r="I50" s="262"/>
      <c r="J50" s="262"/>
      <c r="K50" s="215"/>
      <c r="L50" s="215"/>
      <c r="M50" s="219"/>
      <c r="N50" s="215"/>
      <c r="O50" s="215"/>
      <c r="P50" s="217"/>
      <c r="Q50" s="217"/>
      <c r="R50" s="304">
        <f>SUM(AF50:AI50)</f>
        <v>0</v>
      </c>
      <c r="S50" s="305"/>
      <c r="T50" s="315">
        <f>SUM(V50:AE50)</f>
        <v>0</v>
      </c>
      <c r="U50" s="319">
        <v>0</v>
      </c>
      <c r="V50" s="316">
        <v>0</v>
      </c>
      <c r="W50" s="294">
        <v>0</v>
      </c>
      <c r="X50" s="294">
        <v>0</v>
      </c>
      <c r="Y50" s="294">
        <v>0</v>
      </c>
      <c r="Z50" s="294"/>
      <c r="AA50" s="294">
        <v>0</v>
      </c>
      <c r="AB50" s="294">
        <v>0</v>
      </c>
      <c r="AC50" s="294"/>
      <c r="AD50" s="294">
        <v>0</v>
      </c>
      <c r="AE50" s="303">
        <v>0</v>
      </c>
      <c r="AF50" s="502"/>
      <c r="AG50" s="502"/>
      <c r="AH50" s="502"/>
      <c r="AI50" s="502"/>
      <c r="AJ50" s="218"/>
      <c r="AK50" s="218"/>
      <c r="AL50" s="269"/>
      <c r="AM50" s="221">
        <f>SUM(C50:U50)</f>
        <v>0</v>
      </c>
      <c r="AN50" s="222">
        <v>0</v>
      </c>
      <c r="AO50" s="223">
        <v>0</v>
      </c>
      <c r="AP50" s="58" t="e">
        <f t="shared" ref="AP50:AP56" si="26">(AM50*100)/(AM50+AQ50)</f>
        <v>#DIV/0!</v>
      </c>
      <c r="AQ50" s="59">
        <f t="shared" ref="AQ50:AQ57" si="27">AN50+AO50</f>
        <v>0</v>
      </c>
    </row>
    <row r="51" spans="2:43" ht="26.25" customHeight="1" thickBot="1" x14ac:dyDescent="0.3">
      <c r="B51" s="16" t="s">
        <v>42</v>
      </c>
      <c r="C51" s="217"/>
      <c r="D51" s="262"/>
      <c r="E51" s="215"/>
      <c r="F51" s="218"/>
      <c r="G51" s="215"/>
      <c r="H51" s="218"/>
      <c r="I51" s="218"/>
      <c r="J51" s="218"/>
      <c r="K51" s="215"/>
      <c r="L51" s="215"/>
      <c r="M51" s="219"/>
      <c r="N51" s="215"/>
      <c r="O51" s="215"/>
      <c r="P51" s="218"/>
      <c r="Q51" s="218"/>
      <c r="R51" s="304">
        <f t="shared" ref="R51:R61" si="28">SUM(AF51:AI51)</f>
        <v>0</v>
      </c>
      <c r="S51" s="220"/>
      <c r="T51" s="315">
        <f t="shared" ref="T51:T61" si="29">SUM(V51:AE51)</f>
        <v>0</v>
      </c>
      <c r="U51" s="320">
        <v>0</v>
      </c>
      <c r="V51" s="317">
        <v>0</v>
      </c>
      <c r="W51" s="258">
        <v>0</v>
      </c>
      <c r="X51" s="258">
        <v>0</v>
      </c>
      <c r="Y51" s="258">
        <v>0</v>
      </c>
      <c r="Z51" s="258"/>
      <c r="AA51" s="258">
        <v>0</v>
      </c>
      <c r="AB51" s="258">
        <v>0</v>
      </c>
      <c r="AC51" s="258"/>
      <c r="AD51" s="258">
        <v>0</v>
      </c>
      <c r="AE51" s="258">
        <v>0</v>
      </c>
      <c r="AF51" s="503"/>
      <c r="AG51" s="503"/>
      <c r="AH51" s="503"/>
      <c r="AI51" s="503"/>
      <c r="AJ51" s="267"/>
      <c r="AK51" s="268"/>
      <c r="AL51" s="270"/>
      <c r="AM51" s="221">
        <f t="shared" ref="AM51:AM61" si="30">SUM(C51:U51)</f>
        <v>0</v>
      </c>
      <c r="AN51" s="56"/>
      <c r="AO51" s="57"/>
      <c r="AP51" s="58" t="e">
        <f t="shared" si="26"/>
        <v>#DIV/0!</v>
      </c>
      <c r="AQ51" s="59">
        <f t="shared" si="27"/>
        <v>0</v>
      </c>
    </row>
    <row r="52" spans="2:43" ht="26.25" customHeight="1" thickBot="1" x14ac:dyDescent="0.3">
      <c r="B52" s="13" t="s">
        <v>43</v>
      </c>
      <c r="C52" s="217"/>
      <c r="D52" s="262"/>
      <c r="E52" s="215"/>
      <c r="F52" s="218"/>
      <c r="G52" s="215"/>
      <c r="H52" s="218"/>
      <c r="I52" s="218"/>
      <c r="J52" s="218"/>
      <c r="K52" s="215"/>
      <c r="L52" s="215"/>
      <c r="M52" s="219"/>
      <c r="N52" s="215"/>
      <c r="O52" s="215"/>
      <c r="P52" s="218"/>
      <c r="Q52" s="218"/>
      <c r="R52" s="304">
        <f t="shared" si="28"/>
        <v>0</v>
      </c>
      <c r="S52" s="220"/>
      <c r="T52" s="315">
        <f t="shared" si="29"/>
        <v>0</v>
      </c>
      <c r="U52" s="320">
        <v>0</v>
      </c>
      <c r="V52" s="317">
        <v>0</v>
      </c>
      <c r="W52" s="258">
        <v>0</v>
      </c>
      <c r="X52" s="258">
        <v>0</v>
      </c>
      <c r="Y52" s="258">
        <v>0</v>
      </c>
      <c r="Z52" s="258"/>
      <c r="AA52" s="258">
        <v>0</v>
      </c>
      <c r="AB52" s="258">
        <v>0</v>
      </c>
      <c r="AC52" s="258"/>
      <c r="AD52" s="258">
        <v>0</v>
      </c>
      <c r="AE52" s="258">
        <v>0</v>
      </c>
      <c r="AF52" s="503"/>
      <c r="AG52" s="503"/>
      <c r="AH52" s="503"/>
      <c r="AI52" s="503"/>
      <c r="AJ52" s="267"/>
      <c r="AK52" s="268"/>
      <c r="AL52" s="270"/>
      <c r="AM52" s="221">
        <f t="shared" si="30"/>
        <v>0</v>
      </c>
      <c r="AN52" s="56"/>
      <c r="AO52" s="57"/>
      <c r="AP52" s="58" t="e">
        <f t="shared" si="26"/>
        <v>#DIV/0!</v>
      </c>
      <c r="AQ52" s="59">
        <f t="shared" si="27"/>
        <v>0</v>
      </c>
    </row>
    <row r="53" spans="2:43" ht="26.25" customHeight="1" thickBot="1" x14ac:dyDescent="0.3">
      <c r="B53" s="13" t="s">
        <v>44</v>
      </c>
      <c r="C53" s="217"/>
      <c r="D53" s="262"/>
      <c r="E53" s="215"/>
      <c r="F53" s="218"/>
      <c r="G53" s="215"/>
      <c r="H53" s="218"/>
      <c r="I53" s="218"/>
      <c r="J53" s="218"/>
      <c r="K53" s="215"/>
      <c r="L53" s="215"/>
      <c r="M53" s="219"/>
      <c r="N53" s="215"/>
      <c r="O53" s="215"/>
      <c r="P53" s="218"/>
      <c r="Q53" s="218"/>
      <c r="R53" s="304">
        <f t="shared" si="28"/>
        <v>0</v>
      </c>
      <c r="S53" s="220"/>
      <c r="T53" s="315">
        <f t="shared" si="29"/>
        <v>0</v>
      </c>
      <c r="U53" s="320">
        <v>0</v>
      </c>
      <c r="V53" s="317">
        <v>0</v>
      </c>
      <c r="W53" s="258">
        <v>0</v>
      </c>
      <c r="X53" s="258">
        <v>0</v>
      </c>
      <c r="Y53" s="258">
        <v>0</v>
      </c>
      <c r="Z53" s="258"/>
      <c r="AA53" s="258">
        <v>0</v>
      </c>
      <c r="AB53" s="258">
        <v>0</v>
      </c>
      <c r="AC53" s="258"/>
      <c r="AD53" s="258">
        <v>0</v>
      </c>
      <c r="AE53" s="258">
        <v>0</v>
      </c>
      <c r="AF53" s="503"/>
      <c r="AG53" s="503"/>
      <c r="AH53" s="503"/>
      <c r="AI53" s="503"/>
      <c r="AJ53" s="267"/>
      <c r="AK53" s="268"/>
      <c r="AL53" s="270"/>
      <c r="AM53" s="221">
        <f t="shared" si="30"/>
        <v>0</v>
      </c>
      <c r="AN53" s="56"/>
      <c r="AO53" s="57"/>
      <c r="AP53" s="58" t="e">
        <f t="shared" si="26"/>
        <v>#DIV/0!</v>
      </c>
      <c r="AQ53" s="59">
        <f t="shared" si="27"/>
        <v>0</v>
      </c>
    </row>
    <row r="54" spans="2:43" ht="26.25" customHeight="1" thickBot="1" x14ac:dyDescent="0.3">
      <c r="B54" s="28" t="s">
        <v>45</v>
      </c>
      <c r="C54" s="217"/>
      <c r="D54" s="262"/>
      <c r="E54" s="215"/>
      <c r="F54" s="218"/>
      <c r="G54" s="215"/>
      <c r="H54" s="218"/>
      <c r="I54" s="218"/>
      <c r="J54" s="218"/>
      <c r="K54" s="215"/>
      <c r="L54" s="215"/>
      <c r="M54" s="219"/>
      <c r="N54" s="215"/>
      <c r="O54" s="215"/>
      <c r="P54" s="218"/>
      <c r="Q54" s="218"/>
      <c r="R54" s="304">
        <f t="shared" si="28"/>
        <v>0</v>
      </c>
      <c r="S54" s="220"/>
      <c r="T54" s="315">
        <f t="shared" si="29"/>
        <v>0</v>
      </c>
      <c r="U54" s="320">
        <v>0</v>
      </c>
      <c r="V54" s="317">
        <v>0</v>
      </c>
      <c r="W54" s="258">
        <v>0</v>
      </c>
      <c r="X54" s="258">
        <v>0</v>
      </c>
      <c r="Y54" s="258">
        <v>0</v>
      </c>
      <c r="Z54" s="258"/>
      <c r="AA54" s="258">
        <v>0</v>
      </c>
      <c r="AB54" s="258">
        <v>0</v>
      </c>
      <c r="AC54" s="258"/>
      <c r="AD54" s="258">
        <v>0</v>
      </c>
      <c r="AE54" s="258">
        <v>0</v>
      </c>
      <c r="AF54" s="503"/>
      <c r="AG54" s="503"/>
      <c r="AH54" s="503"/>
      <c r="AI54" s="503"/>
      <c r="AJ54" s="267"/>
      <c r="AK54" s="268"/>
      <c r="AL54" s="270"/>
      <c r="AM54" s="221">
        <f t="shared" si="30"/>
        <v>0</v>
      </c>
      <c r="AN54" s="56"/>
      <c r="AO54" s="57"/>
      <c r="AP54" s="58" t="e">
        <f t="shared" si="26"/>
        <v>#DIV/0!</v>
      </c>
      <c r="AQ54" s="59">
        <f t="shared" si="27"/>
        <v>0</v>
      </c>
    </row>
    <row r="55" spans="2:43" ht="26.25" customHeight="1" thickBot="1" x14ac:dyDescent="0.3">
      <c r="B55" s="29" t="s">
        <v>46</v>
      </c>
      <c r="C55" s="217"/>
      <c r="D55" s="262"/>
      <c r="E55" s="215"/>
      <c r="F55" s="218"/>
      <c r="G55" s="215"/>
      <c r="H55" s="218"/>
      <c r="I55" s="218"/>
      <c r="J55" s="218"/>
      <c r="K55" s="215"/>
      <c r="L55" s="215"/>
      <c r="M55" s="219"/>
      <c r="N55" s="215"/>
      <c r="O55" s="215"/>
      <c r="P55" s="218"/>
      <c r="Q55" s="218"/>
      <c r="R55" s="304">
        <f t="shared" si="28"/>
        <v>0</v>
      </c>
      <c r="S55" s="220"/>
      <c r="T55" s="315">
        <f t="shared" si="29"/>
        <v>0</v>
      </c>
      <c r="U55" s="320">
        <v>0</v>
      </c>
      <c r="V55" s="317">
        <v>0</v>
      </c>
      <c r="W55" s="258">
        <v>0</v>
      </c>
      <c r="X55" s="258">
        <v>0</v>
      </c>
      <c r="Y55" s="258">
        <v>0</v>
      </c>
      <c r="Z55" s="258"/>
      <c r="AA55" s="258">
        <v>0</v>
      </c>
      <c r="AB55" s="258">
        <v>0</v>
      </c>
      <c r="AC55" s="258"/>
      <c r="AD55" s="258">
        <v>0</v>
      </c>
      <c r="AE55" s="258">
        <v>0</v>
      </c>
      <c r="AF55" s="503"/>
      <c r="AG55" s="503"/>
      <c r="AH55" s="503"/>
      <c r="AI55" s="503"/>
      <c r="AJ55" s="267"/>
      <c r="AK55" s="268"/>
      <c r="AL55" s="270"/>
      <c r="AM55" s="221">
        <f t="shared" si="30"/>
        <v>0</v>
      </c>
      <c r="AN55" s="61"/>
      <c r="AO55" s="62"/>
      <c r="AP55" s="63" t="e">
        <f t="shared" si="26"/>
        <v>#DIV/0!</v>
      </c>
      <c r="AQ55" s="64">
        <f t="shared" si="27"/>
        <v>0</v>
      </c>
    </row>
    <row r="56" spans="2:43" ht="26.25" customHeight="1" thickBot="1" x14ac:dyDescent="0.3">
      <c r="B56" s="13" t="s">
        <v>47</v>
      </c>
      <c r="C56" s="217"/>
      <c r="D56" s="262"/>
      <c r="E56" s="215"/>
      <c r="F56" s="218"/>
      <c r="G56" s="215"/>
      <c r="H56" s="218"/>
      <c r="I56" s="218"/>
      <c r="J56" s="218"/>
      <c r="K56" s="215"/>
      <c r="L56" s="215"/>
      <c r="M56" s="219"/>
      <c r="N56" s="215"/>
      <c r="O56" s="215"/>
      <c r="P56" s="218"/>
      <c r="Q56" s="218"/>
      <c r="R56" s="304">
        <f t="shared" si="28"/>
        <v>0</v>
      </c>
      <c r="S56" s="220"/>
      <c r="T56" s="315">
        <f t="shared" si="29"/>
        <v>0</v>
      </c>
      <c r="U56" s="320">
        <v>0</v>
      </c>
      <c r="V56" s="317">
        <v>0</v>
      </c>
      <c r="W56" s="258">
        <v>0</v>
      </c>
      <c r="X56" s="258">
        <v>0</v>
      </c>
      <c r="Y56" s="258">
        <v>0</v>
      </c>
      <c r="Z56" s="258"/>
      <c r="AA56" s="258">
        <v>0</v>
      </c>
      <c r="AB56" s="258">
        <v>0</v>
      </c>
      <c r="AC56" s="258"/>
      <c r="AD56" s="258">
        <v>0</v>
      </c>
      <c r="AE56" s="258">
        <v>0</v>
      </c>
      <c r="AF56" s="503"/>
      <c r="AG56" s="503"/>
      <c r="AH56" s="503"/>
      <c r="AI56" s="503"/>
      <c r="AJ56" s="267"/>
      <c r="AK56" s="268"/>
      <c r="AL56" s="270"/>
      <c r="AM56" s="221">
        <f t="shared" si="30"/>
        <v>0</v>
      </c>
      <c r="AN56" s="56"/>
      <c r="AO56" s="57"/>
      <c r="AP56" s="58" t="e">
        <f t="shared" si="26"/>
        <v>#DIV/0!</v>
      </c>
      <c r="AQ56" s="59">
        <f t="shared" si="27"/>
        <v>0</v>
      </c>
    </row>
    <row r="57" spans="2:43" ht="26.25" customHeight="1" thickBot="1" x14ac:dyDescent="0.3">
      <c r="B57" s="16" t="s">
        <v>48</v>
      </c>
      <c r="C57" s="217"/>
      <c r="D57" s="262"/>
      <c r="E57" s="215"/>
      <c r="F57" s="218"/>
      <c r="G57" s="215"/>
      <c r="H57" s="218"/>
      <c r="I57" s="218"/>
      <c r="J57" s="218"/>
      <c r="K57" s="215"/>
      <c r="L57" s="215"/>
      <c r="M57" s="219"/>
      <c r="N57" s="215"/>
      <c r="O57" s="215"/>
      <c r="P57" s="218"/>
      <c r="Q57" s="218"/>
      <c r="R57" s="304">
        <f t="shared" si="28"/>
        <v>0</v>
      </c>
      <c r="S57" s="220"/>
      <c r="T57" s="315">
        <f t="shared" si="29"/>
        <v>0</v>
      </c>
      <c r="U57" s="320">
        <v>0</v>
      </c>
      <c r="V57" s="317">
        <v>0</v>
      </c>
      <c r="W57" s="258">
        <v>0</v>
      </c>
      <c r="X57" s="258">
        <v>0</v>
      </c>
      <c r="Y57" s="258">
        <v>0</v>
      </c>
      <c r="Z57" s="258"/>
      <c r="AA57" s="258">
        <v>0</v>
      </c>
      <c r="AB57" s="258">
        <v>0</v>
      </c>
      <c r="AC57" s="258"/>
      <c r="AD57" s="258">
        <v>0</v>
      </c>
      <c r="AE57" s="258">
        <v>0</v>
      </c>
      <c r="AF57" s="503"/>
      <c r="AG57" s="503"/>
      <c r="AH57" s="503"/>
      <c r="AI57" s="503"/>
      <c r="AJ57" s="267"/>
      <c r="AK57" s="268"/>
      <c r="AL57" s="270"/>
      <c r="AM57" s="221">
        <f t="shared" si="30"/>
        <v>0</v>
      </c>
      <c r="AN57" s="56"/>
      <c r="AO57" s="57"/>
      <c r="AP57" s="58" t="e">
        <f t="shared" ref="AP57:AP62" si="31">(AM57*100)/(AM57+AQ57)</f>
        <v>#DIV/0!</v>
      </c>
      <c r="AQ57" s="59">
        <f t="shared" si="27"/>
        <v>0</v>
      </c>
    </row>
    <row r="58" spans="2:43" ht="26.25" customHeight="1" thickBot="1" x14ac:dyDescent="0.3">
      <c r="B58" s="13" t="s">
        <v>49</v>
      </c>
      <c r="C58" s="217"/>
      <c r="D58" s="262"/>
      <c r="E58" s="215"/>
      <c r="F58" s="218"/>
      <c r="G58" s="215"/>
      <c r="H58" s="218"/>
      <c r="I58" s="218"/>
      <c r="J58" s="218"/>
      <c r="K58" s="215"/>
      <c r="L58" s="215"/>
      <c r="M58" s="219"/>
      <c r="N58" s="215"/>
      <c r="O58" s="215"/>
      <c r="P58" s="218"/>
      <c r="Q58" s="218"/>
      <c r="R58" s="304">
        <f t="shared" si="28"/>
        <v>0</v>
      </c>
      <c r="S58" s="220"/>
      <c r="T58" s="315">
        <f t="shared" si="29"/>
        <v>0</v>
      </c>
      <c r="U58" s="320">
        <v>0</v>
      </c>
      <c r="V58" s="317">
        <v>0</v>
      </c>
      <c r="W58" s="258">
        <v>0</v>
      </c>
      <c r="X58" s="258">
        <v>0</v>
      </c>
      <c r="Y58" s="258">
        <v>0</v>
      </c>
      <c r="Z58" s="258"/>
      <c r="AA58" s="258">
        <v>0</v>
      </c>
      <c r="AB58" s="258">
        <v>0</v>
      </c>
      <c r="AC58" s="258"/>
      <c r="AD58" s="258">
        <v>0</v>
      </c>
      <c r="AE58" s="258">
        <v>0</v>
      </c>
      <c r="AF58" s="503"/>
      <c r="AG58" s="503"/>
      <c r="AH58" s="503"/>
      <c r="AI58" s="503"/>
      <c r="AJ58" s="267"/>
      <c r="AK58" s="268"/>
      <c r="AL58" s="270"/>
      <c r="AM58" s="221">
        <f t="shared" si="30"/>
        <v>0</v>
      </c>
      <c r="AN58" s="56"/>
      <c r="AO58" s="57"/>
      <c r="AP58" s="58" t="e">
        <f t="shared" si="31"/>
        <v>#DIV/0!</v>
      </c>
      <c r="AQ58" s="59">
        <f>AN58+AO58</f>
        <v>0</v>
      </c>
    </row>
    <row r="59" spans="2:43" ht="26.25" customHeight="1" thickBot="1" x14ac:dyDescent="0.3">
      <c r="B59" s="13" t="s">
        <v>50</v>
      </c>
      <c r="C59" s="217"/>
      <c r="D59" s="262"/>
      <c r="E59" s="215"/>
      <c r="F59" s="218"/>
      <c r="G59" s="215"/>
      <c r="H59" s="218"/>
      <c r="I59" s="218"/>
      <c r="J59" s="218"/>
      <c r="K59" s="215"/>
      <c r="L59" s="215"/>
      <c r="M59" s="219"/>
      <c r="N59" s="215"/>
      <c r="O59" s="215"/>
      <c r="P59" s="329"/>
      <c r="Q59" s="329"/>
      <c r="R59" s="304">
        <f t="shared" si="28"/>
        <v>0</v>
      </c>
      <c r="S59" s="220"/>
      <c r="T59" s="315">
        <f t="shared" si="29"/>
        <v>0</v>
      </c>
      <c r="U59" s="320">
        <v>0</v>
      </c>
      <c r="V59" s="317">
        <v>0</v>
      </c>
      <c r="W59" s="258">
        <v>0</v>
      </c>
      <c r="X59" s="258">
        <v>0</v>
      </c>
      <c r="Y59" s="258">
        <v>0</v>
      </c>
      <c r="Z59" s="258"/>
      <c r="AA59" s="258">
        <v>0</v>
      </c>
      <c r="AB59" s="258">
        <v>0</v>
      </c>
      <c r="AC59" s="258"/>
      <c r="AD59" s="258">
        <v>0</v>
      </c>
      <c r="AE59" s="258">
        <v>0</v>
      </c>
      <c r="AF59" s="503"/>
      <c r="AG59" s="503"/>
      <c r="AH59" s="503"/>
      <c r="AI59" s="503"/>
      <c r="AJ59" s="267"/>
      <c r="AK59" s="268"/>
      <c r="AL59" s="270"/>
      <c r="AM59" s="221">
        <f t="shared" si="30"/>
        <v>0</v>
      </c>
      <c r="AN59" s="56"/>
      <c r="AO59" s="57"/>
      <c r="AP59" s="58" t="e">
        <f t="shared" si="31"/>
        <v>#DIV/0!</v>
      </c>
      <c r="AQ59" s="59">
        <f>AN59+AO59</f>
        <v>0</v>
      </c>
    </row>
    <row r="60" spans="2:43" ht="26.25" customHeight="1" thickBot="1" x14ac:dyDescent="0.3">
      <c r="B60" s="16" t="s">
        <v>51</v>
      </c>
      <c r="C60" s="217"/>
      <c r="D60" s="262"/>
      <c r="E60" s="215"/>
      <c r="F60" s="218"/>
      <c r="G60" s="215"/>
      <c r="H60" s="218"/>
      <c r="I60" s="218"/>
      <c r="J60" s="218"/>
      <c r="K60" s="215"/>
      <c r="L60" s="215"/>
      <c r="M60" s="219"/>
      <c r="N60" s="215"/>
      <c r="O60" s="215"/>
      <c r="P60" s="329"/>
      <c r="Q60" s="329"/>
      <c r="R60" s="304">
        <f t="shared" si="28"/>
        <v>0</v>
      </c>
      <c r="S60" s="220"/>
      <c r="T60" s="315">
        <f t="shared" si="29"/>
        <v>0</v>
      </c>
      <c r="U60" s="320">
        <v>0</v>
      </c>
      <c r="V60" s="317">
        <v>0</v>
      </c>
      <c r="W60" s="258">
        <v>0</v>
      </c>
      <c r="X60" s="258">
        <v>0</v>
      </c>
      <c r="Y60" s="258">
        <v>0</v>
      </c>
      <c r="Z60" s="258"/>
      <c r="AA60" s="258">
        <v>0</v>
      </c>
      <c r="AB60" s="258">
        <v>0</v>
      </c>
      <c r="AC60" s="258"/>
      <c r="AD60" s="258">
        <v>0</v>
      </c>
      <c r="AE60" s="258">
        <v>0</v>
      </c>
      <c r="AF60" s="503"/>
      <c r="AG60" s="503"/>
      <c r="AH60" s="503"/>
      <c r="AI60" s="503"/>
      <c r="AJ60" s="267"/>
      <c r="AK60" s="268"/>
      <c r="AL60" s="270"/>
      <c r="AM60" s="221">
        <f t="shared" si="30"/>
        <v>0</v>
      </c>
      <c r="AN60" s="56"/>
      <c r="AO60" s="57"/>
      <c r="AP60" s="58" t="e">
        <f t="shared" si="31"/>
        <v>#DIV/0!</v>
      </c>
      <c r="AQ60" s="59">
        <f>AN60+AO60</f>
        <v>0</v>
      </c>
    </row>
    <row r="61" spans="2:43" ht="26.25" customHeight="1" thickBot="1" x14ac:dyDescent="0.3">
      <c r="B61" s="28" t="s">
        <v>52</v>
      </c>
      <c r="C61" s="306"/>
      <c r="D61" s="453"/>
      <c r="E61" s="307"/>
      <c r="F61" s="308"/>
      <c r="G61" s="307"/>
      <c r="H61" s="308"/>
      <c r="I61" s="308"/>
      <c r="J61" s="308"/>
      <c r="K61" s="307">
        <v>13988</v>
      </c>
      <c r="L61" s="307"/>
      <c r="M61" s="309"/>
      <c r="N61" s="307"/>
      <c r="O61" s="307"/>
      <c r="P61" s="330"/>
      <c r="Q61" s="330"/>
      <c r="R61" s="304">
        <f t="shared" si="28"/>
        <v>369</v>
      </c>
      <c r="S61" s="310"/>
      <c r="T61" s="315">
        <f t="shared" si="29"/>
        <v>1008</v>
      </c>
      <c r="U61" s="321">
        <v>0</v>
      </c>
      <c r="V61" s="318">
        <v>0</v>
      </c>
      <c r="W61" s="311">
        <v>0</v>
      </c>
      <c r="X61" s="311">
        <v>0</v>
      </c>
      <c r="Y61" s="311">
        <v>0</v>
      </c>
      <c r="Z61" s="311"/>
      <c r="AA61" s="311">
        <v>0</v>
      </c>
      <c r="AB61" s="311">
        <v>0</v>
      </c>
      <c r="AC61" s="311"/>
      <c r="AD61" s="311">
        <v>1008</v>
      </c>
      <c r="AE61" s="311">
        <v>0</v>
      </c>
      <c r="AF61" s="504"/>
      <c r="AG61" s="504">
        <v>369</v>
      </c>
      <c r="AH61" s="504"/>
      <c r="AI61" s="504"/>
      <c r="AJ61" s="312"/>
      <c r="AK61" s="313"/>
      <c r="AL61" s="314"/>
      <c r="AM61" s="221">
        <f t="shared" si="30"/>
        <v>15365</v>
      </c>
      <c r="AN61" s="112"/>
      <c r="AO61" s="113"/>
      <c r="AP61" s="65">
        <f t="shared" si="31"/>
        <v>100</v>
      </c>
      <c r="AQ61" s="66">
        <f>AN61+AO61</f>
        <v>0</v>
      </c>
    </row>
    <row r="62" spans="2:43" ht="26.25" customHeight="1" thickBot="1" x14ac:dyDescent="0.25">
      <c r="B62" s="179" t="s">
        <v>53</v>
      </c>
      <c r="C62" s="114">
        <f t="shared" ref="C62:Q62" si="32">SUM(C50:C61)</f>
        <v>0</v>
      </c>
      <c r="D62" s="114">
        <f t="shared" si="32"/>
        <v>0</v>
      </c>
      <c r="E62" s="115">
        <f t="shared" si="32"/>
        <v>0</v>
      </c>
      <c r="F62" s="191">
        <f t="shared" si="32"/>
        <v>0</v>
      </c>
      <c r="G62" s="115">
        <f t="shared" si="32"/>
        <v>0</v>
      </c>
      <c r="H62" s="191">
        <f t="shared" si="32"/>
        <v>0</v>
      </c>
      <c r="I62" s="191">
        <f t="shared" si="32"/>
        <v>0</v>
      </c>
      <c r="J62" s="191">
        <f t="shared" si="32"/>
        <v>0</v>
      </c>
      <c r="K62" s="115">
        <f t="shared" si="32"/>
        <v>13988</v>
      </c>
      <c r="L62" s="115">
        <f t="shared" si="32"/>
        <v>0</v>
      </c>
      <c r="M62" s="115">
        <f t="shared" si="32"/>
        <v>0</v>
      </c>
      <c r="N62" s="115">
        <f t="shared" si="32"/>
        <v>0</v>
      </c>
      <c r="O62" s="115">
        <f t="shared" si="32"/>
        <v>0</v>
      </c>
      <c r="P62" s="191">
        <f t="shared" si="32"/>
        <v>0</v>
      </c>
      <c r="Q62" s="191">
        <f t="shared" si="32"/>
        <v>0</v>
      </c>
      <c r="R62" s="115">
        <f>SUM(R50:R61)</f>
        <v>369</v>
      </c>
      <c r="S62" s="116">
        <f>SUM(S50:S61)</f>
        <v>0</v>
      </c>
      <c r="T62" s="117">
        <f>SUM(T50:T61)</f>
        <v>1008</v>
      </c>
      <c r="U62" s="118">
        <f t="shared" ref="U62:AL62" si="33">SUM(U50:U61)</f>
        <v>0</v>
      </c>
      <c r="V62" s="186">
        <f t="shared" si="33"/>
        <v>0</v>
      </c>
      <c r="W62" s="119">
        <f t="shared" si="33"/>
        <v>0</v>
      </c>
      <c r="X62" s="119">
        <f t="shared" si="33"/>
        <v>0</v>
      </c>
      <c r="Y62" s="119">
        <f t="shared" si="33"/>
        <v>0</v>
      </c>
      <c r="Z62" s="119">
        <f t="shared" si="33"/>
        <v>0</v>
      </c>
      <c r="AA62" s="119">
        <f t="shared" si="33"/>
        <v>0</v>
      </c>
      <c r="AB62" s="119">
        <f t="shared" si="33"/>
        <v>0</v>
      </c>
      <c r="AC62" s="119">
        <f t="shared" si="33"/>
        <v>0</v>
      </c>
      <c r="AD62" s="119">
        <f t="shared" si="33"/>
        <v>1008</v>
      </c>
      <c r="AE62" s="184">
        <f t="shared" si="33"/>
        <v>0</v>
      </c>
      <c r="AF62" s="183">
        <f t="shared" si="33"/>
        <v>0</v>
      </c>
      <c r="AG62" s="183">
        <f t="shared" si="33"/>
        <v>369</v>
      </c>
      <c r="AH62" s="183">
        <f t="shared" si="33"/>
        <v>0</v>
      </c>
      <c r="AI62" s="183">
        <f t="shared" si="33"/>
        <v>0</v>
      </c>
      <c r="AJ62" s="183">
        <f t="shared" si="33"/>
        <v>0</v>
      </c>
      <c r="AK62" s="120">
        <f t="shared" si="33"/>
        <v>0</v>
      </c>
      <c r="AL62" s="121">
        <f t="shared" si="33"/>
        <v>0</v>
      </c>
      <c r="AM62" s="221">
        <f>SUM(C62:U62)</f>
        <v>15365</v>
      </c>
      <c r="AN62" s="122">
        <f>SUM(AN50:AN61)</f>
        <v>0</v>
      </c>
      <c r="AO62" s="123">
        <f>SUM(AO50:AO61)</f>
        <v>0</v>
      </c>
      <c r="AP62" s="68">
        <f t="shared" si="31"/>
        <v>100</v>
      </c>
      <c r="AQ62" s="124">
        <f>AN62+AO62</f>
        <v>0</v>
      </c>
    </row>
    <row r="63" spans="2:43" ht="26.25" customHeight="1" thickBot="1" x14ac:dyDescent="0.25">
      <c r="B63" s="39" t="s">
        <v>54</v>
      </c>
      <c r="C63" s="40">
        <v>0.83412037037037035</v>
      </c>
      <c r="D63" s="40"/>
      <c r="E63" s="41">
        <v>0.83473379629629629</v>
      </c>
      <c r="F63" s="41" t="s">
        <v>55</v>
      </c>
      <c r="G63" s="41" t="s">
        <v>213</v>
      </c>
      <c r="H63" s="41">
        <v>0.62577546296296294</v>
      </c>
      <c r="I63" s="41"/>
      <c r="J63" s="41" t="s">
        <v>198</v>
      </c>
      <c r="K63" s="41" t="s">
        <v>56</v>
      </c>
      <c r="L63" s="41" t="s">
        <v>57</v>
      </c>
      <c r="M63" s="41">
        <v>0.83446759259259251</v>
      </c>
      <c r="N63" s="41">
        <v>0.83415509259259257</v>
      </c>
      <c r="O63" s="41" t="s">
        <v>58</v>
      </c>
      <c r="P63" s="41" t="s">
        <v>214</v>
      </c>
      <c r="Q63" s="41">
        <v>0.6257638888888889</v>
      </c>
      <c r="R63" s="41"/>
      <c r="S63" s="43">
        <v>0.83549768518518519</v>
      </c>
      <c r="T63" s="44"/>
      <c r="U63" s="45">
        <v>0.70906250000000004</v>
      </c>
      <c r="V63" s="420" t="s">
        <v>59</v>
      </c>
      <c r="W63" s="43">
        <v>0.83439814814814817</v>
      </c>
      <c r="X63" s="43">
        <v>0.54311342592592593</v>
      </c>
      <c r="Y63" s="43">
        <v>0.33552083333333332</v>
      </c>
      <c r="Z63" s="43" t="s">
        <v>60</v>
      </c>
      <c r="AA63" s="43">
        <v>0.33415509259259263</v>
      </c>
      <c r="AB63" s="43">
        <v>0.62581018518518516</v>
      </c>
      <c r="AC63" s="43">
        <v>0.83427083333333341</v>
      </c>
      <c r="AD63" s="43">
        <v>0.67084490740740732</v>
      </c>
      <c r="AE63" s="43">
        <v>0.6673958333333333</v>
      </c>
      <c r="AF63" s="69" t="s">
        <v>208</v>
      </c>
      <c r="AG63" s="70" t="s">
        <v>209</v>
      </c>
      <c r="AH63" s="70" t="s">
        <v>210</v>
      </c>
      <c r="AI63" s="509" t="s">
        <v>211</v>
      </c>
      <c r="AJ63" s="420">
        <v>0.6257638888888889</v>
      </c>
      <c r="AK63" s="46">
        <v>0.83543981481481477</v>
      </c>
      <c r="AL63" s="47">
        <v>0.83545138888888892</v>
      </c>
      <c r="AM63" s="48"/>
      <c r="AN63" s="49">
        <v>0.83542824074074085</v>
      </c>
      <c r="AO63" s="46">
        <v>0.83549768518518519</v>
      </c>
      <c r="AP63" s="71"/>
      <c r="AQ63" s="72"/>
    </row>
    <row r="64" spans="2:43" ht="36" customHeight="1" thickTop="1" x14ac:dyDescent="0.2">
      <c r="B64" s="290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</row>
    <row r="66" spans="2:43" ht="20.25" x14ac:dyDescent="0.3">
      <c r="B66" s="1067" t="s">
        <v>1</v>
      </c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67"/>
      <c r="P66" s="1067"/>
      <c r="Q66" s="1067"/>
      <c r="R66" s="1067"/>
      <c r="S66" s="1067"/>
      <c r="T66" s="1067"/>
      <c r="U66" s="1067"/>
      <c r="V66" s="1067"/>
      <c r="W66" s="1067"/>
      <c r="X66" s="1067"/>
      <c r="Y66" s="1067"/>
      <c r="Z66" s="1067"/>
      <c r="AA66" s="1067"/>
      <c r="AB66" s="1067"/>
      <c r="AC66" s="1067"/>
      <c r="AD66" s="1067"/>
      <c r="AE66" s="1067"/>
      <c r="AF66" s="1067"/>
      <c r="AG66" s="1067"/>
      <c r="AH66" s="1067"/>
      <c r="AI66" s="1067"/>
      <c r="AJ66" s="1067"/>
      <c r="AK66" s="1067"/>
      <c r="AL66" s="1067"/>
      <c r="AM66" s="1067"/>
      <c r="AN66" s="1067"/>
      <c r="AO66" s="1067"/>
      <c r="AP66" s="1067"/>
      <c r="AQ66" s="1067"/>
    </row>
    <row r="67" spans="2:43" ht="20.25" x14ac:dyDescent="0.3">
      <c r="B67" s="1067" t="str">
        <f>B3</f>
        <v>RACCOLTA DIFFERENZIATA ANNO 2023-VIU'.</v>
      </c>
      <c r="C67" s="1067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1067"/>
      <c r="P67" s="1067"/>
      <c r="Q67" s="1067"/>
      <c r="R67" s="1067"/>
      <c r="S67" s="1067"/>
      <c r="T67" s="1067"/>
      <c r="U67" s="1067"/>
      <c r="V67" s="1067"/>
      <c r="W67" s="1067"/>
      <c r="X67" s="1067"/>
      <c r="Y67" s="1067"/>
      <c r="Z67" s="1067"/>
      <c r="AA67" s="1067"/>
      <c r="AB67" s="1067"/>
      <c r="AC67" s="1067"/>
      <c r="AD67" s="1067"/>
      <c r="AE67" s="1067"/>
      <c r="AF67" s="1067"/>
      <c r="AG67" s="1067"/>
      <c r="AH67" s="1067"/>
      <c r="AI67" s="1067"/>
      <c r="AJ67" s="1067"/>
      <c r="AK67" s="1067"/>
      <c r="AL67" s="1067"/>
      <c r="AM67" s="1067"/>
      <c r="AN67" s="1067"/>
      <c r="AO67" s="1067"/>
      <c r="AP67" s="1067"/>
      <c r="AQ67" s="1067"/>
    </row>
    <row r="68" spans="2:43" ht="20.25" x14ac:dyDescent="0.3">
      <c r="B68" s="1063" t="s">
        <v>233</v>
      </c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M68" s="1063"/>
      <c r="N68" s="1063"/>
      <c r="O68" s="1063"/>
      <c r="P68" s="1063"/>
      <c r="Q68" s="1063"/>
      <c r="R68" s="1063"/>
      <c r="S68" s="1063"/>
      <c r="T68" s="1063"/>
      <c r="U68" s="1063"/>
      <c r="V68" s="1063"/>
      <c r="W68" s="1063"/>
      <c r="X68" s="1063"/>
      <c r="Y68" s="1063"/>
      <c r="Z68" s="1063"/>
      <c r="AA68" s="1063"/>
      <c r="AB68" s="1063"/>
      <c r="AC68" s="1063"/>
      <c r="AD68" s="1063"/>
      <c r="AE68" s="1063"/>
      <c r="AF68" s="1063"/>
      <c r="AG68" s="1063"/>
      <c r="AH68" s="1063"/>
      <c r="AI68" s="1063"/>
      <c r="AJ68" s="1063"/>
      <c r="AK68" s="1063"/>
      <c r="AL68" s="1063"/>
      <c r="AM68" s="1063"/>
      <c r="AN68" s="1063"/>
      <c r="AO68" s="1063"/>
      <c r="AP68" s="1063"/>
      <c r="AQ68" s="1063"/>
    </row>
    <row r="69" spans="2:43" ht="13.5" thickBot="1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3" ht="89.25" x14ac:dyDescent="0.2">
      <c r="B70" s="1064" t="s">
        <v>99</v>
      </c>
      <c r="C70" s="727" t="s">
        <v>4</v>
      </c>
      <c r="D70" s="727" t="s">
        <v>176</v>
      </c>
      <c r="E70" s="719" t="s">
        <v>5</v>
      </c>
      <c r="F70" s="720" t="s">
        <v>6</v>
      </c>
      <c r="G70" s="720" t="s">
        <v>212</v>
      </c>
      <c r="H70" s="719" t="s">
        <v>8</v>
      </c>
      <c r="I70" s="720" t="s">
        <v>9</v>
      </c>
      <c r="J70" s="901" t="s">
        <v>197</v>
      </c>
      <c r="K70" s="719" t="s">
        <v>11</v>
      </c>
      <c r="L70" s="719" t="s">
        <v>12</v>
      </c>
      <c r="M70" s="723" t="s">
        <v>13</v>
      </c>
      <c r="N70" s="723" t="s">
        <v>14</v>
      </c>
      <c r="O70" s="719" t="s">
        <v>8</v>
      </c>
      <c r="P70" s="723" t="s">
        <v>16</v>
      </c>
      <c r="Q70" s="723" t="s">
        <v>219</v>
      </c>
      <c r="R70" s="724" t="s">
        <v>18</v>
      </c>
      <c r="S70" s="724" t="s">
        <v>19</v>
      </c>
      <c r="T70" s="767" t="s">
        <v>20</v>
      </c>
      <c r="U70" s="725" t="s">
        <v>21</v>
      </c>
      <c r="V70" s="858" t="s">
        <v>184</v>
      </c>
      <c r="W70" s="734" t="s">
        <v>183</v>
      </c>
      <c r="X70" s="734" t="s">
        <v>182</v>
      </c>
      <c r="Y70" s="734" t="s">
        <v>185</v>
      </c>
      <c r="Z70" s="568" t="s">
        <v>181</v>
      </c>
      <c r="AA70" s="734" t="s">
        <v>191</v>
      </c>
      <c r="AB70" s="734" t="s">
        <v>192</v>
      </c>
      <c r="AC70" s="734" t="s">
        <v>186</v>
      </c>
      <c r="AD70" s="734" t="s">
        <v>193</v>
      </c>
      <c r="AE70" s="859" t="s">
        <v>194</v>
      </c>
      <c r="AF70" s="774" t="s">
        <v>187</v>
      </c>
      <c r="AG70" s="538" t="s">
        <v>189</v>
      </c>
      <c r="AH70" s="539" t="s">
        <v>188</v>
      </c>
      <c r="AI70" s="556" t="s">
        <v>190</v>
      </c>
      <c r="AJ70" s="656" t="s">
        <v>32</v>
      </c>
      <c r="AK70" s="646" t="s">
        <v>33</v>
      </c>
      <c r="AL70" s="202" t="s">
        <v>150</v>
      </c>
      <c r="AM70" s="647" t="s">
        <v>35</v>
      </c>
      <c r="AN70" s="658" t="s">
        <v>236</v>
      </c>
      <c r="AO70" s="659" t="s">
        <v>36</v>
      </c>
      <c r="AP70" s="660" t="s">
        <v>37</v>
      </c>
      <c r="AQ70" s="148" t="s">
        <v>38</v>
      </c>
    </row>
    <row r="71" spans="2:43" ht="13.5" thickBot="1" x14ac:dyDescent="0.25">
      <c r="B71" s="1065"/>
      <c r="C71" s="695" t="s">
        <v>39</v>
      </c>
      <c r="D71" s="627"/>
      <c r="E71" s="627" t="s">
        <v>39</v>
      </c>
      <c r="F71" s="627" t="s">
        <v>39</v>
      </c>
      <c r="G71" s="627" t="s">
        <v>39</v>
      </c>
      <c r="H71" s="627" t="s">
        <v>39</v>
      </c>
      <c r="I71" s="627" t="s">
        <v>39</v>
      </c>
      <c r="J71" s="627" t="s">
        <v>39</v>
      </c>
      <c r="K71" s="627" t="s">
        <v>39</v>
      </c>
      <c r="L71" s="627" t="s">
        <v>39</v>
      </c>
      <c r="M71" s="627" t="s">
        <v>39</v>
      </c>
      <c r="N71" s="627" t="s">
        <v>39</v>
      </c>
      <c r="O71" s="627" t="s">
        <v>39</v>
      </c>
      <c r="P71" s="627" t="s">
        <v>39</v>
      </c>
      <c r="Q71" s="627" t="s">
        <v>39</v>
      </c>
      <c r="R71" s="205" t="s">
        <v>39</v>
      </c>
      <c r="S71" s="205" t="s">
        <v>39</v>
      </c>
      <c r="T71" s="781" t="s">
        <v>39</v>
      </c>
      <c r="U71" s="773" t="s">
        <v>39</v>
      </c>
      <c r="V71" s="756" t="s">
        <v>39</v>
      </c>
      <c r="W71" s="686" t="s">
        <v>39</v>
      </c>
      <c r="X71" s="686" t="s">
        <v>39</v>
      </c>
      <c r="Y71" s="686" t="s">
        <v>39</v>
      </c>
      <c r="Z71" s="686" t="s">
        <v>39</v>
      </c>
      <c r="AA71" s="686" t="s">
        <v>39</v>
      </c>
      <c r="AB71" s="686" t="s">
        <v>39</v>
      </c>
      <c r="AC71" s="686" t="s">
        <v>39</v>
      </c>
      <c r="AD71" s="686" t="s">
        <v>39</v>
      </c>
      <c r="AE71" s="755" t="s">
        <v>39</v>
      </c>
      <c r="AF71" s="206" t="s">
        <v>39</v>
      </c>
      <c r="AG71" s="686" t="s">
        <v>39</v>
      </c>
      <c r="AH71" s="686" t="s">
        <v>39</v>
      </c>
      <c r="AI71" s="686" t="s">
        <v>39</v>
      </c>
      <c r="AJ71" s="756" t="s">
        <v>39</v>
      </c>
      <c r="AK71" s="686" t="s">
        <v>39</v>
      </c>
      <c r="AL71" s="693" t="s">
        <v>39</v>
      </c>
      <c r="AM71" s="11" t="s">
        <v>39</v>
      </c>
      <c r="AN71" s="282" t="s">
        <v>39</v>
      </c>
      <c r="AO71" s="283" t="s">
        <v>39</v>
      </c>
      <c r="AP71" s="12" t="s">
        <v>40</v>
      </c>
      <c r="AQ71" s="680" t="s">
        <v>39</v>
      </c>
    </row>
    <row r="72" spans="2:43" ht="21.75" customHeight="1" x14ac:dyDescent="0.2">
      <c r="B72" s="150" t="s">
        <v>41</v>
      </c>
      <c r="C72" s="261">
        <f t="shared" ref="C72:Q72" si="34">C29+C8+C50</f>
        <v>40</v>
      </c>
      <c r="D72" s="261">
        <f t="shared" si="34"/>
        <v>0</v>
      </c>
      <c r="E72" s="79">
        <f t="shared" si="34"/>
        <v>42.790087849366529</v>
      </c>
      <c r="F72" s="524">
        <f t="shared" si="34"/>
        <v>1849.9553899563484</v>
      </c>
      <c r="G72" s="524">
        <f t="shared" si="34"/>
        <v>0</v>
      </c>
      <c r="H72" s="524">
        <f t="shared" si="34"/>
        <v>2424.1886520658768</v>
      </c>
      <c r="I72" s="524">
        <f t="shared" si="34"/>
        <v>0</v>
      </c>
      <c r="J72" s="524">
        <f t="shared" si="34"/>
        <v>0</v>
      </c>
      <c r="K72" s="524">
        <f t="shared" si="34"/>
        <v>5.94116717588465</v>
      </c>
      <c r="L72" s="524">
        <f t="shared" si="34"/>
        <v>5.4754351107920707</v>
      </c>
      <c r="M72" s="524">
        <f t="shared" si="34"/>
        <v>49.35849568794837</v>
      </c>
      <c r="N72" s="524">
        <f t="shared" si="34"/>
        <v>290</v>
      </c>
      <c r="O72" s="524">
        <f t="shared" si="34"/>
        <v>0</v>
      </c>
      <c r="P72" s="524">
        <f t="shared" si="34"/>
        <v>1700</v>
      </c>
      <c r="Q72" s="524">
        <f t="shared" si="34"/>
        <v>0</v>
      </c>
      <c r="R72" s="524">
        <f>SUM(AF72:AI72)</f>
        <v>13.407415991150327</v>
      </c>
      <c r="S72" s="665">
        <f t="shared" ref="S72:S83" si="35">S29+S8+S50</f>
        <v>4062.0022610533983</v>
      </c>
      <c r="T72" s="867">
        <f>SUM(V72:AE72)</f>
        <v>7.0085334496542</v>
      </c>
      <c r="U72" s="864">
        <f t="shared" ref="U72:AL72" si="36">U29+U8+U50</f>
        <v>48.103720710558342</v>
      </c>
      <c r="V72" s="860">
        <f t="shared" si="36"/>
        <v>0</v>
      </c>
      <c r="W72" s="666">
        <f t="shared" si="36"/>
        <v>0.29497342962515477</v>
      </c>
      <c r="X72" s="666">
        <f t="shared" si="36"/>
        <v>0.46564396949388537</v>
      </c>
      <c r="Y72" s="666">
        <f t="shared" si="36"/>
        <v>6.5278838631828665E-2</v>
      </c>
      <c r="Z72" s="666">
        <f t="shared" si="36"/>
        <v>0.5567641837424524</v>
      </c>
      <c r="AA72" s="666">
        <f t="shared" si="36"/>
        <v>2.5010046817067999</v>
      </c>
      <c r="AB72" s="666">
        <f t="shared" si="36"/>
        <v>0.30792348263308839</v>
      </c>
      <c r="AC72" s="666">
        <f t="shared" si="36"/>
        <v>0.14559265944066871</v>
      </c>
      <c r="AD72" s="666">
        <f t="shared" si="36"/>
        <v>0.78757465231922852</v>
      </c>
      <c r="AE72" s="861">
        <f t="shared" si="36"/>
        <v>1.8837775520610929</v>
      </c>
      <c r="AF72" s="855">
        <f t="shared" si="36"/>
        <v>4.1895330218636966</v>
      </c>
      <c r="AG72" s="688">
        <f t="shared" si="36"/>
        <v>6.3312838520987045</v>
      </c>
      <c r="AH72" s="688">
        <f t="shared" si="36"/>
        <v>2.7929241305772492</v>
      </c>
      <c r="AI72" s="689">
        <f t="shared" si="36"/>
        <v>9.3674986610676317E-2</v>
      </c>
      <c r="AJ72" s="667">
        <f t="shared" si="36"/>
        <v>0</v>
      </c>
      <c r="AK72" s="851">
        <f t="shared" si="36"/>
        <v>0</v>
      </c>
      <c r="AL72" s="853">
        <f t="shared" si="36"/>
        <v>0</v>
      </c>
      <c r="AM72" s="100">
        <f t="shared" ref="AM72:AM83" si="37">SUM(C72:S72)+T72+U72+AJ72+AK72+AL72</f>
        <v>10538.231159050978</v>
      </c>
      <c r="AN72" s="668">
        <f t="shared" ref="AN72:AO83" si="38">AN8</f>
        <v>13300</v>
      </c>
      <c r="AO72" s="669">
        <f t="shared" si="38"/>
        <v>0</v>
      </c>
      <c r="AP72" s="690">
        <f t="shared" ref="AP72:AP84" si="39">(AM72*100)/(AM72+AQ72)</f>
        <v>44.207269779116082</v>
      </c>
      <c r="AQ72" s="691">
        <f t="shared" ref="AQ72:AQ84" si="40">AN72+AO72</f>
        <v>13300</v>
      </c>
    </row>
    <row r="73" spans="2:43" ht="26.25" customHeight="1" x14ac:dyDescent="0.2">
      <c r="B73" s="151" t="s">
        <v>42</v>
      </c>
      <c r="C73" s="17">
        <f t="shared" ref="C73:Q73" si="41">C30+C9+C51</f>
        <v>0</v>
      </c>
      <c r="D73" s="94">
        <f t="shared" si="41"/>
        <v>0</v>
      </c>
      <c r="E73" s="18">
        <f t="shared" si="41"/>
        <v>42.790087849366529</v>
      </c>
      <c r="F73" s="18">
        <f t="shared" si="41"/>
        <v>689.95538995634843</v>
      </c>
      <c r="G73" s="18">
        <f t="shared" si="41"/>
        <v>0</v>
      </c>
      <c r="H73" s="18">
        <f t="shared" si="41"/>
        <v>1924.1886520658768</v>
      </c>
      <c r="I73" s="18">
        <f t="shared" si="41"/>
        <v>0</v>
      </c>
      <c r="J73" s="18">
        <f t="shared" si="41"/>
        <v>0</v>
      </c>
      <c r="K73" s="18">
        <f t="shared" si="41"/>
        <v>5.94116717588465</v>
      </c>
      <c r="L73" s="18">
        <f t="shared" si="41"/>
        <v>5.4754351107920707</v>
      </c>
      <c r="M73" s="18">
        <f t="shared" si="41"/>
        <v>49.35849568794837</v>
      </c>
      <c r="N73" s="18">
        <f t="shared" si="41"/>
        <v>190</v>
      </c>
      <c r="O73" s="18">
        <f t="shared" si="41"/>
        <v>0</v>
      </c>
      <c r="P73" s="18">
        <f t="shared" si="41"/>
        <v>680</v>
      </c>
      <c r="Q73" s="18">
        <f t="shared" si="41"/>
        <v>0</v>
      </c>
      <c r="R73" s="18">
        <f t="shared" ref="R73:R83" si="42">SUM(AF73:AI73)</f>
        <v>13.407415991150327</v>
      </c>
      <c r="S73" s="20">
        <f t="shared" si="35"/>
        <v>6982.0022610533979</v>
      </c>
      <c r="T73" s="768">
        <f t="shared" ref="T73:T83" si="43">SUM(V73:AE73)</f>
        <v>7.0085334496542</v>
      </c>
      <c r="U73" s="865">
        <f t="shared" ref="U73:AL73" si="44">U30+U9+U51</f>
        <v>48.103720710558342</v>
      </c>
      <c r="V73" s="775">
        <f t="shared" si="44"/>
        <v>0</v>
      </c>
      <c r="W73" s="76">
        <f t="shared" si="44"/>
        <v>0.29497342962515477</v>
      </c>
      <c r="X73" s="76">
        <f t="shared" si="44"/>
        <v>0.46564396949388537</v>
      </c>
      <c r="Y73" s="76">
        <f t="shared" si="44"/>
        <v>6.5278838631828665E-2</v>
      </c>
      <c r="Z73" s="76">
        <f t="shared" si="44"/>
        <v>0.5567641837424524</v>
      </c>
      <c r="AA73" s="76">
        <f t="shared" si="44"/>
        <v>2.5010046817067999</v>
      </c>
      <c r="AB73" s="76">
        <f t="shared" si="44"/>
        <v>0.30792348263308839</v>
      </c>
      <c r="AC73" s="76">
        <f t="shared" si="44"/>
        <v>0.14559265944066871</v>
      </c>
      <c r="AD73" s="76">
        <f t="shared" si="44"/>
        <v>0.78757465231922852</v>
      </c>
      <c r="AE73" s="765">
        <f t="shared" si="44"/>
        <v>1.8837775520610929</v>
      </c>
      <c r="AF73" s="856">
        <f t="shared" si="44"/>
        <v>4.1895330218636966</v>
      </c>
      <c r="AG73" s="500">
        <f t="shared" si="44"/>
        <v>6.3312838520987045</v>
      </c>
      <c r="AH73" s="500">
        <f t="shared" si="44"/>
        <v>2.7929241305772492</v>
      </c>
      <c r="AI73" s="554">
        <f t="shared" si="44"/>
        <v>9.3674986610676317E-2</v>
      </c>
      <c r="AJ73" s="529">
        <f t="shared" si="44"/>
        <v>0</v>
      </c>
      <c r="AK73" s="793">
        <f t="shared" si="44"/>
        <v>0</v>
      </c>
      <c r="AL73" s="525">
        <f t="shared" si="44"/>
        <v>0</v>
      </c>
      <c r="AM73" s="22">
        <f t="shared" si="37"/>
        <v>10638.231159050978</v>
      </c>
      <c r="AN73" s="102">
        <f t="shared" si="38"/>
        <v>8350</v>
      </c>
      <c r="AO73" s="24">
        <f t="shared" si="38"/>
        <v>0</v>
      </c>
      <c r="AP73" s="455">
        <f t="shared" si="39"/>
        <v>56.025393149799164</v>
      </c>
      <c r="AQ73" s="301">
        <f t="shared" si="40"/>
        <v>8350</v>
      </c>
    </row>
    <row r="74" spans="2:43" ht="26.25" customHeight="1" x14ac:dyDescent="0.2">
      <c r="B74" s="152" t="s">
        <v>43</v>
      </c>
      <c r="C74" s="17">
        <f t="shared" ref="C74:Q74" si="45">C31+C10+C52</f>
        <v>0</v>
      </c>
      <c r="D74" s="94">
        <f t="shared" si="45"/>
        <v>0</v>
      </c>
      <c r="E74" s="18">
        <f t="shared" si="45"/>
        <v>42.790087849366529</v>
      </c>
      <c r="F74" s="18">
        <f t="shared" si="45"/>
        <v>1389.9553899563484</v>
      </c>
      <c r="G74" s="18">
        <f t="shared" si="45"/>
        <v>0</v>
      </c>
      <c r="H74" s="18">
        <f t="shared" si="45"/>
        <v>1644.1886520658768</v>
      </c>
      <c r="I74" s="18">
        <f t="shared" si="45"/>
        <v>0</v>
      </c>
      <c r="J74" s="18">
        <f t="shared" si="45"/>
        <v>0</v>
      </c>
      <c r="K74" s="18">
        <f t="shared" si="45"/>
        <v>5.94116717588465</v>
      </c>
      <c r="L74" s="18">
        <f t="shared" si="45"/>
        <v>5.4754351107920707</v>
      </c>
      <c r="M74" s="18">
        <f t="shared" si="45"/>
        <v>49.35849568794837</v>
      </c>
      <c r="N74" s="18">
        <f t="shared" si="45"/>
        <v>370</v>
      </c>
      <c r="O74" s="18">
        <f t="shared" si="45"/>
        <v>0</v>
      </c>
      <c r="P74" s="18">
        <f t="shared" si="45"/>
        <v>610</v>
      </c>
      <c r="Q74" s="18">
        <f t="shared" si="45"/>
        <v>0</v>
      </c>
      <c r="R74" s="18">
        <f t="shared" si="42"/>
        <v>13.407415991150327</v>
      </c>
      <c r="S74" s="20">
        <f t="shared" si="35"/>
        <v>7742.0022610533979</v>
      </c>
      <c r="T74" s="768">
        <f t="shared" si="43"/>
        <v>127.00853344965419</v>
      </c>
      <c r="U74" s="865">
        <f t="shared" ref="U74:AL74" si="46">U31+U10+U52</f>
        <v>48.103720710558342</v>
      </c>
      <c r="V74" s="775">
        <f t="shared" si="46"/>
        <v>0</v>
      </c>
      <c r="W74" s="76">
        <f t="shared" si="46"/>
        <v>0.29497342962515477</v>
      </c>
      <c r="X74" s="76">
        <f t="shared" si="46"/>
        <v>120.46564396949388</v>
      </c>
      <c r="Y74" s="76">
        <f t="shared" si="46"/>
        <v>6.5278838631828665E-2</v>
      </c>
      <c r="Z74" s="76">
        <f t="shared" si="46"/>
        <v>0.5567641837424524</v>
      </c>
      <c r="AA74" s="76">
        <f t="shared" si="46"/>
        <v>2.5010046817067999</v>
      </c>
      <c r="AB74" s="76">
        <f t="shared" si="46"/>
        <v>0.30792348263308839</v>
      </c>
      <c r="AC74" s="76">
        <f t="shared" si="46"/>
        <v>0.14559265944066871</v>
      </c>
      <c r="AD74" s="76">
        <f t="shared" si="46"/>
        <v>0.78757465231922852</v>
      </c>
      <c r="AE74" s="765">
        <f t="shared" si="46"/>
        <v>1.8837775520610929</v>
      </c>
      <c r="AF74" s="856">
        <f t="shared" si="46"/>
        <v>4.1895330218636966</v>
      </c>
      <c r="AG74" s="500">
        <f t="shared" si="46"/>
        <v>6.3312838520987045</v>
      </c>
      <c r="AH74" s="500">
        <f t="shared" si="46"/>
        <v>2.7929241305772492</v>
      </c>
      <c r="AI74" s="554">
        <f t="shared" si="46"/>
        <v>9.3674986610676317E-2</v>
      </c>
      <c r="AJ74" s="529">
        <f t="shared" si="46"/>
        <v>0</v>
      </c>
      <c r="AK74" s="793">
        <f t="shared" si="46"/>
        <v>0</v>
      </c>
      <c r="AL74" s="525">
        <f t="shared" si="46"/>
        <v>0</v>
      </c>
      <c r="AM74" s="22">
        <f t="shared" si="37"/>
        <v>12048.231159050978</v>
      </c>
      <c r="AN74" s="102">
        <f t="shared" si="38"/>
        <v>8320</v>
      </c>
      <c r="AO74" s="24">
        <f t="shared" si="38"/>
        <v>0</v>
      </c>
      <c r="AP74" s="455">
        <f t="shared" si="39"/>
        <v>59.152073957571595</v>
      </c>
      <c r="AQ74" s="301">
        <f t="shared" si="40"/>
        <v>8320</v>
      </c>
    </row>
    <row r="75" spans="2:43" ht="26.25" customHeight="1" x14ac:dyDescent="0.2">
      <c r="B75" s="152" t="s">
        <v>44</v>
      </c>
      <c r="C75" s="17">
        <f t="shared" ref="C75:Q75" si="47">C32+C11+C53</f>
        <v>0</v>
      </c>
      <c r="D75" s="94">
        <f t="shared" si="47"/>
        <v>0</v>
      </c>
      <c r="E75" s="18">
        <f t="shared" si="47"/>
        <v>42.790087849366529</v>
      </c>
      <c r="F75" s="18">
        <f t="shared" si="47"/>
        <v>1679.9553899563484</v>
      </c>
      <c r="G75" s="18">
        <f t="shared" si="47"/>
        <v>0</v>
      </c>
      <c r="H75" s="18">
        <f t="shared" si="47"/>
        <v>2704.1886520658768</v>
      </c>
      <c r="I75" s="18">
        <f t="shared" si="47"/>
        <v>0</v>
      </c>
      <c r="J75" s="18">
        <f t="shared" si="47"/>
        <v>0</v>
      </c>
      <c r="K75" s="18">
        <f t="shared" si="47"/>
        <v>5.94116717588465</v>
      </c>
      <c r="L75" s="18">
        <f t="shared" si="47"/>
        <v>5.4754351107920707</v>
      </c>
      <c r="M75" s="18">
        <f t="shared" si="47"/>
        <v>49.35849568794837</v>
      </c>
      <c r="N75" s="18">
        <f t="shared" si="47"/>
        <v>340</v>
      </c>
      <c r="O75" s="18">
        <f t="shared" si="47"/>
        <v>0</v>
      </c>
      <c r="P75" s="18">
        <f t="shared" si="47"/>
        <v>1880</v>
      </c>
      <c r="Q75" s="18">
        <f t="shared" si="47"/>
        <v>0</v>
      </c>
      <c r="R75" s="18">
        <f t="shared" si="42"/>
        <v>13.407415991150327</v>
      </c>
      <c r="S75" s="20">
        <f t="shared" si="35"/>
        <v>8002.0022610533979</v>
      </c>
      <c r="T75" s="768">
        <f t="shared" si="43"/>
        <v>7.0085334496542</v>
      </c>
      <c r="U75" s="865">
        <f t="shared" ref="U75:AL75" si="48">U32+U11+U53</f>
        <v>48.103720710558342</v>
      </c>
      <c r="V75" s="775">
        <f t="shared" si="48"/>
        <v>0</v>
      </c>
      <c r="W75" s="76">
        <f t="shared" si="48"/>
        <v>0.29497342962515477</v>
      </c>
      <c r="X75" s="76">
        <f t="shared" si="48"/>
        <v>0.46564396949388537</v>
      </c>
      <c r="Y75" s="76">
        <f t="shared" si="48"/>
        <v>6.5278838631828665E-2</v>
      </c>
      <c r="Z75" s="76">
        <f t="shared" si="48"/>
        <v>0.5567641837424524</v>
      </c>
      <c r="AA75" s="76">
        <f t="shared" si="48"/>
        <v>2.5010046817067999</v>
      </c>
      <c r="AB75" s="76">
        <f t="shared" si="48"/>
        <v>0.30792348263308839</v>
      </c>
      <c r="AC75" s="76">
        <f t="shared" si="48"/>
        <v>0.14559265944066871</v>
      </c>
      <c r="AD75" s="76">
        <f t="shared" si="48"/>
        <v>0.78757465231922852</v>
      </c>
      <c r="AE75" s="765">
        <f t="shared" si="48"/>
        <v>1.8837775520610929</v>
      </c>
      <c r="AF75" s="856">
        <f t="shared" si="48"/>
        <v>4.1895330218636966</v>
      </c>
      <c r="AG75" s="500">
        <f t="shared" si="48"/>
        <v>6.3312838520987045</v>
      </c>
      <c r="AH75" s="500">
        <f t="shared" si="48"/>
        <v>2.7929241305772492</v>
      </c>
      <c r="AI75" s="554">
        <f t="shared" si="48"/>
        <v>9.3674986610676317E-2</v>
      </c>
      <c r="AJ75" s="529">
        <f t="shared" si="48"/>
        <v>0</v>
      </c>
      <c r="AK75" s="793">
        <f t="shared" si="48"/>
        <v>0</v>
      </c>
      <c r="AL75" s="525">
        <f t="shared" si="48"/>
        <v>0</v>
      </c>
      <c r="AM75" s="22">
        <f t="shared" si="37"/>
        <v>14778.231159050978</v>
      </c>
      <c r="AN75" s="102">
        <f t="shared" si="38"/>
        <v>11360</v>
      </c>
      <c r="AO75" s="24">
        <f t="shared" si="38"/>
        <v>0</v>
      </c>
      <c r="AP75" s="455">
        <f t="shared" si="39"/>
        <v>56.538757611888613</v>
      </c>
      <c r="AQ75" s="301">
        <f t="shared" si="40"/>
        <v>11360</v>
      </c>
    </row>
    <row r="76" spans="2:43" ht="26.25" customHeight="1" x14ac:dyDescent="0.2">
      <c r="B76" s="153" t="s">
        <v>45</v>
      </c>
      <c r="C76" s="17">
        <f t="shared" ref="C76:Q76" si="49">C33+C12+C54</f>
        <v>0</v>
      </c>
      <c r="D76" s="94">
        <f t="shared" si="49"/>
        <v>0</v>
      </c>
      <c r="E76" s="18">
        <f t="shared" si="49"/>
        <v>42.790087849366529</v>
      </c>
      <c r="F76" s="18">
        <f t="shared" si="49"/>
        <v>1139.9553899563484</v>
      </c>
      <c r="G76" s="18">
        <f t="shared" si="49"/>
        <v>0</v>
      </c>
      <c r="H76" s="18">
        <f t="shared" si="49"/>
        <v>5134.1886520658763</v>
      </c>
      <c r="I76" s="18">
        <f t="shared" si="49"/>
        <v>0</v>
      </c>
      <c r="J76" s="18">
        <f t="shared" si="49"/>
        <v>0</v>
      </c>
      <c r="K76" s="18">
        <f t="shared" si="49"/>
        <v>5.94116717588465</v>
      </c>
      <c r="L76" s="18">
        <f t="shared" si="49"/>
        <v>5.4754351107920707</v>
      </c>
      <c r="M76" s="18">
        <f t="shared" si="49"/>
        <v>49.35849568794837</v>
      </c>
      <c r="N76" s="18">
        <f t="shared" si="49"/>
        <v>210</v>
      </c>
      <c r="O76" s="18">
        <f t="shared" si="49"/>
        <v>0</v>
      </c>
      <c r="P76" s="18">
        <f t="shared" si="49"/>
        <v>2860</v>
      </c>
      <c r="Q76" s="18">
        <f t="shared" si="49"/>
        <v>0</v>
      </c>
      <c r="R76" s="18">
        <f t="shared" si="42"/>
        <v>13.407415991150327</v>
      </c>
      <c r="S76" s="20">
        <f t="shared" si="35"/>
        <v>10342.002261053398</v>
      </c>
      <c r="T76" s="768">
        <f t="shared" si="43"/>
        <v>7.0085334496542</v>
      </c>
      <c r="U76" s="865">
        <f t="shared" ref="U76:AL76" si="50">U33+U12+U54</f>
        <v>48.103720710558342</v>
      </c>
      <c r="V76" s="775">
        <f t="shared" si="50"/>
        <v>0</v>
      </c>
      <c r="W76" s="76">
        <f t="shared" si="50"/>
        <v>0.29497342962515477</v>
      </c>
      <c r="X76" s="76">
        <f t="shared" si="50"/>
        <v>0.46564396949388537</v>
      </c>
      <c r="Y76" s="76">
        <f t="shared" si="50"/>
        <v>6.5278838631828665E-2</v>
      </c>
      <c r="Z76" s="76">
        <f t="shared" si="50"/>
        <v>0.5567641837424524</v>
      </c>
      <c r="AA76" s="76">
        <f t="shared" si="50"/>
        <v>2.5010046817067999</v>
      </c>
      <c r="AB76" s="76">
        <f t="shared" si="50"/>
        <v>0.30792348263308839</v>
      </c>
      <c r="AC76" s="76">
        <f t="shared" si="50"/>
        <v>0.14559265944066871</v>
      </c>
      <c r="AD76" s="76">
        <f t="shared" si="50"/>
        <v>0.78757465231922852</v>
      </c>
      <c r="AE76" s="765">
        <f t="shared" si="50"/>
        <v>1.8837775520610929</v>
      </c>
      <c r="AF76" s="856">
        <f t="shared" si="50"/>
        <v>4.1895330218636966</v>
      </c>
      <c r="AG76" s="500">
        <f t="shared" si="50"/>
        <v>6.3312838520987045</v>
      </c>
      <c r="AH76" s="500">
        <f t="shared" si="50"/>
        <v>2.7929241305772492</v>
      </c>
      <c r="AI76" s="554">
        <f t="shared" si="50"/>
        <v>9.3674986610676317E-2</v>
      </c>
      <c r="AJ76" s="529">
        <f t="shared" si="50"/>
        <v>0</v>
      </c>
      <c r="AK76" s="793">
        <f t="shared" si="50"/>
        <v>0</v>
      </c>
      <c r="AL76" s="525">
        <f t="shared" si="50"/>
        <v>0</v>
      </c>
      <c r="AM76" s="22">
        <f t="shared" si="37"/>
        <v>19858.231159050978</v>
      </c>
      <c r="AN76" s="102">
        <f t="shared" si="38"/>
        <v>13180</v>
      </c>
      <c r="AO76" s="24">
        <f t="shared" si="38"/>
        <v>0</v>
      </c>
      <c r="AP76" s="455">
        <f t="shared" si="39"/>
        <v>60.106823102757794</v>
      </c>
      <c r="AQ76" s="301">
        <f t="shared" si="40"/>
        <v>13180</v>
      </c>
    </row>
    <row r="77" spans="2:43" ht="26.25" customHeight="1" x14ac:dyDescent="0.2">
      <c r="B77" s="151" t="s">
        <v>46</v>
      </c>
      <c r="C77" s="17">
        <f t="shared" ref="C77:Q77" si="51">C34+C13+C55</f>
        <v>0</v>
      </c>
      <c r="D77" s="94">
        <f t="shared" si="51"/>
        <v>0</v>
      </c>
      <c r="E77" s="18">
        <f t="shared" si="51"/>
        <v>10622.790087849367</v>
      </c>
      <c r="F77" s="18">
        <f t="shared" si="51"/>
        <v>4679.9553899563489</v>
      </c>
      <c r="G77" s="18">
        <f t="shared" si="51"/>
        <v>0</v>
      </c>
      <c r="H77" s="18">
        <f t="shared" si="51"/>
        <v>5584.1886520658763</v>
      </c>
      <c r="I77" s="18">
        <f t="shared" si="51"/>
        <v>0</v>
      </c>
      <c r="J77" s="18">
        <f t="shared" si="51"/>
        <v>0</v>
      </c>
      <c r="K77" s="18">
        <f t="shared" si="51"/>
        <v>5.94116717588465</v>
      </c>
      <c r="L77" s="18">
        <f t="shared" si="51"/>
        <v>5.4754351107920707</v>
      </c>
      <c r="M77" s="18">
        <f t="shared" si="51"/>
        <v>49.35849568794837</v>
      </c>
      <c r="N77" s="18">
        <f t="shared" si="51"/>
        <v>680</v>
      </c>
      <c r="O77" s="18">
        <f t="shared" si="51"/>
        <v>0</v>
      </c>
      <c r="P77" s="18">
        <f t="shared" si="51"/>
        <v>3870</v>
      </c>
      <c r="Q77" s="18">
        <f t="shared" si="51"/>
        <v>0</v>
      </c>
      <c r="R77" s="18">
        <f t="shared" si="42"/>
        <v>13.407415991150327</v>
      </c>
      <c r="S77" s="20">
        <f t="shared" si="35"/>
        <v>8502.0022610533979</v>
      </c>
      <c r="T77" s="768">
        <f t="shared" si="43"/>
        <v>44.008533449654188</v>
      </c>
      <c r="U77" s="865">
        <f t="shared" ref="U77:AL77" si="52">U34+U13+U55</f>
        <v>48.103720710558342</v>
      </c>
      <c r="V77" s="775">
        <f t="shared" si="52"/>
        <v>0</v>
      </c>
      <c r="W77" s="76">
        <f t="shared" si="52"/>
        <v>0.29497342962515477</v>
      </c>
      <c r="X77" s="76">
        <f t="shared" si="52"/>
        <v>37.465643969493883</v>
      </c>
      <c r="Y77" s="76">
        <f t="shared" si="52"/>
        <v>6.5278838631828665E-2</v>
      </c>
      <c r="Z77" s="76">
        <f t="shared" si="52"/>
        <v>0.5567641837424524</v>
      </c>
      <c r="AA77" s="76">
        <f t="shared" si="52"/>
        <v>2.5010046817067999</v>
      </c>
      <c r="AB77" s="76">
        <f t="shared" si="52"/>
        <v>0.30792348263308839</v>
      </c>
      <c r="AC77" s="76">
        <f t="shared" si="52"/>
        <v>0.14559265944066871</v>
      </c>
      <c r="AD77" s="76">
        <f t="shared" si="52"/>
        <v>0.78757465231922852</v>
      </c>
      <c r="AE77" s="765">
        <f t="shared" si="52"/>
        <v>1.8837775520610929</v>
      </c>
      <c r="AF77" s="856">
        <f t="shared" si="52"/>
        <v>4.1895330218636966</v>
      </c>
      <c r="AG77" s="500">
        <f t="shared" si="52"/>
        <v>6.3312838520987045</v>
      </c>
      <c r="AH77" s="500">
        <f t="shared" si="52"/>
        <v>2.7929241305772492</v>
      </c>
      <c r="AI77" s="554">
        <f t="shared" si="52"/>
        <v>9.3674986610676317E-2</v>
      </c>
      <c r="AJ77" s="529">
        <f t="shared" si="52"/>
        <v>0</v>
      </c>
      <c r="AK77" s="793">
        <f t="shared" si="52"/>
        <v>0</v>
      </c>
      <c r="AL77" s="525">
        <f t="shared" si="52"/>
        <v>0</v>
      </c>
      <c r="AM77" s="22">
        <f t="shared" si="37"/>
        <v>34105.231159050985</v>
      </c>
      <c r="AN77" s="102">
        <f t="shared" si="38"/>
        <v>29800</v>
      </c>
      <c r="AO77" s="24">
        <f t="shared" si="38"/>
        <v>0</v>
      </c>
      <c r="AP77" s="455">
        <f t="shared" si="39"/>
        <v>53.368449719191126</v>
      </c>
      <c r="AQ77" s="301">
        <f t="shared" si="40"/>
        <v>29800</v>
      </c>
    </row>
    <row r="78" spans="2:43" ht="26.25" customHeight="1" x14ac:dyDescent="0.2">
      <c r="B78" s="152" t="s">
        <v>47</v>
      </c>
      <c r="C78" s="17">
        <f t="shared" ref="C78:Q78" si="53">C35+C14+C56</f>
        <v>0</v>
      </c>
      <c r="D78" s="94">
        <f t="shared" si="53"/>
        <v>0</v>
      </c>
      <c r="E78" s="18">
        <f t="shared" si="53"/>
        <v>4802.7900878493665</v>
      </c>
      <c r="F78" s="18">
        <f t="shared" si="53"/>
        <v>5839.9553899563489</v>
      </c>
      <c r="G78" s="18">
        <f t="shared" si="53"/>
        <v>0</v>
      </c>
      <c r="H78" s="18">
        <f t="shared" si="53"/>
        <v>7804.1886520658763</v>
      </c>
      <c r="I78" s="18">
        <f t="shared" si="53"/>
        <v>0</v>
      </c>
      <c r="J78" s="18">
        <f t="shared" si="53"/>
        <v>0</v>
      </c>
      <c r="K78" s="18">
        <f t="shared" si="53"/>
        <v>5.94116717588465</v>
      </c>
      <c r="L78" s="18">
        <f t="shared" si="53"/>
        <v>5.4754351107920707</v>
      </c>
      <c r="M78" s="18">
        <f t="shared" si="53"/>
        <v>49.35849568794837</v>
      </c>
      <c r="N78" s="18">
        <f t="shared" si="53"/>
        <v>300</v>
      </c>
      <c r="O78" s="18">
        <f t="shared" si="53"/>
        <v>0</v>
      </c>
      <c r="P78" s="18">
        <f t="shared" si="53"/>
        <v>4740</v>
      </c>
      <c r="Q78" s="18">
        <f t="shared" si="53"/>
        <v>0</v>
      </c>
      <c r="R78" s="18">
        <f t="shared" si="42"/>
        <v>13.407415991150327</v>
      </c>
      <c r="S78" s="20">
        <f t="shared" si="35"/>
        <v>11482.002261053398</v>
      </c>
      <c r="T78" s="768">
        <f t="shared" si="43"/>
        <v>7.0085334496542</v>
      </c>
      <c r="U78" s="865">
        <f t="shared" ref="U78:AL78" si="54">U35+U14+U56</f>
        <v>48.103720710558342</v>
      </c>
      <c r="V78" s="775">
        <f t="shared" si="54"/>
        <v>0</v>
      </c>
      <c r="W78" s="76">
        <f t="shared" si="54"/>
        <v>0.29497342962515477</v>
      </c>
      <c r="X78" s="76">
        <f t="shared" si="54"/>
        <v>0.46564396949388537</v>
      </c>
      <c r="Y78" s="76">
        <f t="shared" si="54"/>
        <v>6.5278838631828665E-2</v>
      </c>
      <c r="Z78" s="76">
        <f t="shared" si="54"/>
        <v>0.5567641837424524</v>
      </c>
      <c r="AA78" s="76">
        <f t="shared" si="54"/>
        <v>2.5010046817067999</v>
      </c>
      <c r="AB78" s="76">
        <f t="shared" si="54"/>
        <v>0.30792348263308839</v>
      </c>
      <c r="AC78" s="76">
        <f t="shared" si="54"/>
        <v>0.14559265944066871</v>
      </c>
      <c r="AD78" s="76">
        <f t="shared" si="54"/>
        <v>0.78757465231922852</v>
      </c>
      <c r="AE78" s="765">
        <f t="shared" si="54"/>
        <v>1.8837775520610929</v>
      </c>
      <c r="AF78" s="856">
        <f t="shared" si="54"/>
        <v>4.1895330218636966</v>
      </c>
      <c r="AG78" s="500">
        <f t="shared" si="54"/>
        <v>6.3312838520987045</v>
      </c>
      <c r="AH78" s="500">
        <f t="shared" si="54"/>
        <v>2.7929241305772492</v>
      </c>
      <c r="AI78" s="554">
        <f t="shared" si="54"/>
        <v>9.3674986610676317E-2</v>
      </c>
      <c r="AJ78" s="529">
        <f t="shared" si="54"/>
        <v>0</v>
      </c>
      <c r="AK78" s="793">
        <f t="shared" si="54"/>
        <v>0</v>
      </c>
      <c r="AL78" s="525">
        <f t="shared" si="54"/>
        <v>0</v>
      </c>
      <c r="AM78" s="22">
        <f t="shared" si="37"/>
        <v>35098.231159050985</v>
      </c>
      <c r="AN78" s="102">
        <f t="shared" si="38"/>
        <v>36410</v>
      </c>
      <c r="AO78" s="24">
        <f t="shared" si="38"/>
        <v>0</v>
      </c>
      <c r="AP78" s="455">
        <f t="shared" si="39"/>
        <v>49.082784723040255</v>
      </c>
      <c r="AQ78" s="301">
        <f t="shared" si="40"/>
        <v>36410</v>
      </c>
    </row>
    <row r="79" spans="2:43" ht="26.25" customHeight="1" x14ac:dyDescent="0.2">
      <c r="B79" s="151" t="s">
        <v>48</v>
      </c>
      <c r="C79" s="17">
        <f t="shared" ref="C79:Q79" si="55">C36+C15+C57</f>
        <v>0</v>
      </c>
      <c r="D79" s="94">
        <f t="shared" si="55"/>
        <v>0</v>
      </c>
      <c r="E79" s="18">
        <f t="shared" si="55"/>
        <v>3042.7900878493665</v>
      </c>
      <c r="F79" s="18">
        <f t="shared" si="55"/>
        <v>6289.9553899563489</v>
      </c>
      <c r="G79" s="18">
        <f t="shared" si="55"/>
        <v>0</v>
      </c>
      <c r="H79" s="18">
        <f t="shared" si="55"/>
        <v>13554.188652065877</v>
      </c>
      <c r="I79" s="18">
        <f t="shared" si="55"/>
        <v>0</v>
      </c>
      <c r="J79" s="18">
        <f t="shared" si="55"/>
        <v>0</v>
      </c>
      <c r="K79" s="18">
        <f t="shared" si="55"/>
        <v>5.94116717588465</v>
      </c>
      <c r="L79" s="18">
        <f t="shared" si="55"/>
        <v>5.4754351107920707</v>
      </c>
      <c r="M79" s="18">
        <f t="shared" si="55"/>
        <v>49.35849568794837</v>
      </c>
      <c r="N79" s="18">
        <f t="shared" si="55"/>
        <v>200</v>
      </c>
      <c r="O79" s="18">
        <f t="shared" si="55"/>
        <v>0</v>
      </c>
      <c r="P79" s="18">
        <f t="shared" si="55"/>
        <v>2120</v>
      </c>
      <c r="Q79" s="18">
        <f t="shared" si="55"/>
        <v>0</v>
      </c>
      <c r="R79" s="18">
        <f t="shared" si="42"/>
        <v>13.407415991150327</v>
      </c>
      <c r="S79" s="20">
        <f t="shared" si="35"/>
        <v>7082.0022610533979</v>
      </c>
      <c r="T79" s="768">
        <f t="shared" si="43"/>
        <v>7.0085334496542</v>
      </c>
      <c r="U79" s="865">
        <f t="shared" ref="U79:AL79" si="56">U36+U15+U57</f>
        <v>48.103720710558342</v>
      </c>
      <c r="V79" s="775">
        <f t="shared" si="56"/>
        <v>0</v>
      </c>
      <c r="W79" s="76">
        <f t="shared" si="56"/>
        <v>0.29497342962515477</v>
      </c>
      <c r="X79" s="76">
        <f t="shared" si="56"/>
        <v>0.46564396949388537</v>
      </c>
      <c r="Y79" s="76">
        <f t="shared" si="56"/>
        <v>6.5278838631828665E-2</v>
      </c>
      <c r="Z79" s="76">
        <f t="shared" si="56"/>
        <v>0.5567641837424524</v>
      </c>
      <c r="AA79" s="76">
        <f t="shared" si="56"/>
        <v>2.5010046817067999</v>
      </c>
      <c r="AB79" s="76">
        <f t="shared" si="56"/>
        <v>0.30792348263308839</v>
      </c>
      <c r="AC79" s="76">
        <f t="shared" si="56"/>
        <v>0.14559265944066871</v>
      </c>
      <c r="AD79" s="76">
        <f t="shared" si="56"/>
        <v>0.78757465231922852</v>
      </c>
      <c r="AE79" s="765">
        <f t="shared" si="56"/>
        <v>1.8837775520610929</v>
      </c>
      <c r="AF79" s="856">
        <f t="shared" si="56"/>
        <v>4.1895330218636966</v>
      </c>
      <c r="AG79" s="500">
        <f t="shared" si="56"/>
        <v>6.3312838520987045</v>
      </c>
      <c r="AH79" s="500">
        <f t="shared" si="56"/>
        <v>2.7929241305772492</v>
      </c>
      <c r="AI79" s="554">
        <f t="shared" si="56"/>
        <v>9.3674986610676317E-2</v>
      </c>
      <c r="AJ79" s="529">
        <f t="shared" si="56"/>
        <v>0</v>
      </c>
      <c r="AK79" s="793">
        <f t="shared" si="56"/>
        <v>0</v>
      </c>
      <c r="AL79" s="525">
        <f t="shared" si="56"/>
        <v>0</v>
      </c>
      <c r="AM79" s="22">
        <f t="shared" si="37"/>
        <v>32418.231159050982</v>
      </c>
      <c r="AN79" s="102">
        <f t="shared" si="38"/>
        <v>56130</v>
      </c>
      <c r="AO79" s="24">
        <f t="shared" si="38"/>
        <v>0</v>
      </c>
      <c r="AP79" s="455">
        <f t="shared" si="39"/>
        <v>36.610817330524782</v>
      </c>
      <c r="AQ79" s="301">
        <f t="shared" si="40"/>
        <v>56130</v>
      </c>
    </row>
    <row r="80" spans="2:43" ht="26.25" customHeight="1" x14ac:dyDescent="0.2">
      <c r="B80" s="152" t="s">
        <v>49</v>
      </c>
      <c r="C80" s="17">
        <f t="shared" ref="C80:Q80" si="57">C37+C16+C58</f>
        <v>0</v>
      </c>
      <c r="D80" s="94">
        <f t="shared" si="57"/>
        <v>0</v>
      </c>
      <c r="E80" s="18">
        <f t="shared" si="57"/>
        <v>42.790087849366529</v>
      </c>
      <c r="F80" s="18">
        <f t="shared" si="57"/>
        <v>4929.9553899563489</v>
      </c>
      <c r="G80" s="18">
        <f t="shared" si="57"/>
        <v>0</v>
      </c>
      <c r="H80" s="18">
        <f t="shared" si="57"/>
        <v>4714.1886520658763</v>
      </c>
      <c r="I80" s="18">
        <f t="shared" si="57"/>
        <v>0</v>
      </c>
      <c r="J80" s="18">
        <f t="shared" si="57"/>
        <v>0</v>
      </c>
      <c r="K80" s="18">
        <f t="shared" si="57"/>
        <v>5.94116717588465</v>
      </c>
      <c r="L80" s="18">
        <f t="shared" si="57"/>
        <v>5.4754351107920707</v>
      </c>
      <c r="M80" s="18">
        <f t="shared" si="57"/>
        <v>49.35849568794837</v>
      </c>
      <c r="N80" s="18">
        <f t="shared" si="57"/>
        <v>360</v>
      </c>
      <c r="O80" s="18">
        <f t="shared" si="57"/>
        <v>0</v>
      </c>
      <c r="P80" s="18">
        <f t="shared" si="57"/>
        <v>3370</v>
      </c>
      <c r="Q80" s="18">
        <f t="shared" si="57"/>
        <v>0</v>
      </c>
      <c r="R80" s="18">
        <f t="shared" si="42"/>
        <v>13.407415991150327</v>
      </c>
      <c r="S80" s="20">
        <f t="shared" si="35"/>
        <v>8922.0022610533979</v>
      </c>
      <c r="T80" s="768">
        <f t="shared" si="43"/>
        <v>7.0085334496542</v>
      </c>
      <c r="U80" s="865">
        <f t="shared" ref="U80:AL80" si="58">U37+U16+U58</f>
        <v>48.103720710558342</v>
      </c>
      <c r="V80" s="775">
        <f t="shared" si="58"/>
        <v>0</v>
      </c>
      <c r="W80" s="76">
        <f t="shared" si="58"/>
        <v>0.29497342962515477</v>
      </c>
      <c r="X80" s="76">
        <f t="shared" si="58"/>
        <v>0.46564396949388537</v>
      </c>
      <c r="Y80" s="76">
        <f t="shared" si="58"/>
        <v>6.5278838631828665E-2</v>
      </c>
      <c r="Z80" s="76">
        <f t="shared" si="58"/>
        <v>0.5567641837424524</v>
      </c>
      <c r="AA80" s="76">
        <f t="shared" si="58"/>
        <v>2.5010046817067999</v>
      </c>
      <c r="AB80" s="76">
        <f t="shared" si="58"/>
        <v>0.30792348263308839</v>
      </c>
      <c r="AC80" s="76">
        <f t="shared" si="58"/>
        <v>0.14559265944066871</v>
      </c>
      <c r="AD80" s="76">
        <f t="shared" si="58"/>
        <v>0.78757465231922852</v>
      </c>
      <c r="AE80" s="765">
        <f t="shared" si="58"/>
        <v>1.8837775520610929</v>
      </c>
      <c r="AF80" s="856">
        <f t="shared" si="58"/>
        <v>4.1895330218636966</v>
      </c>
      <c r="AG80" s="500">
        <f t="shared" si="58"/>
        <v>6.3312838520987045</v>
      </c>
      <c r="AH80" s="500">
        <f t="shared" si="58"/>
        <v>2.7929241305772492</v>
      </c>
      <c r="AI80" s="554">
        <f t="shared" si="58"/>
        <v>9.3674986610676317E-2</v>
      </c>
      <c r="AJ80" s="529">
        <f t="shared" si="58"/>
        <v>0</v>
      </c>
      <c r="AK80" s="793">
        <f t="shared" si="58"/>
        <v>0</v>
      </c>
      <c r="AL80" s="525">
        <f t="shared" si="58"/>
        <v>0</v>
      </c>
      <c r="AM80" s="22">
        <f t="shared" si="37"/>
        <v>22468.231159050974</v>
      </c>
      <c r="AN80" s="102">
        <f t="shared" si="38"/>
        <v>33230</v>
      </c>
      <c r="AO80" s="24">
        <f t="shared" si="38"/>
        <v>0</v>
      </c>
      <c r="AP80" s="455">
        <f t="shared" si="39"/>
        <v>40.339218484140098</v>
      </c>
      <c r="AQ80" s="301">
        <f>AN80+AO80</f>
        <v>33230</v>
      </c>
    </row>
    <row r="81" spans="2:43" ht="26.25" customHeight="1" x14ac:dyDescent="0.2">
      <c r="B81" s="152" t="s">
        <v>50</v>
      </c>
      <c r="C81" s="17">
        <f t="shared" ref="C81:Q81" si="59">C38+C17+C59</f>
        <v>1200</v>
      </c>
      <c r="D81" s="94">
        <f t="shared" si="59"/>
        <v>0</v>
      </c>
      <c r="E81" s="18">
        <f t="shared" si="59"/>
        <v>7902.7900878493665</v>
      </c>
      <c r="F81" s="18">
        <f t="shared" si="59"/>
        <v>2819.9553899563484</v>
      </c>
      <c r="G81" s="18">
        <f t="shared" si="59"/>
        <v>0</v>
      </c>
      <c r="H81" s="18">
        <f t="shared" si="59"/>
        <v>7604.1886520658763</v>
      </c>
      <c r="I81" s="18">
        <f t="shared" si="59"/>
        <v>0</v>
      </c>
      <c r="J81" s="18">
        <f t="shared" si="59"/>
        <v>0</v>
      </c>
      <c r="K81" s="18">
        <f t="shared" si="59"/>
        <v>5.94116717588465</v>
      </c>
      <c r="L81" s="18">
        <f t="shared" si="59"/>
        <v>5.4754351107920707</v>
      </c>
      <c r="M81" s="18">
        <f t="shared" si="59"/>
        <v>49.35849568794837</v>
      </c>
      <c r="N81" s="18">
        <f t="shared" si="59"/>
        <v>360</v>
      </c>
      <c r="O81" s="18">
        <f t="shared" si="59"/>
        <v>0</v>
      </c>
      <c r="P81" s="18">
        <f t="shared" si="59"/>
        <v>2040</v>
      </c>
      <c r="Q81" s="18">
        <f t="shared" si="59"/>
        <v>0</v>
      </c>
      <c r="R81" s="18">
        <f t="shared" si="42"/>
        <v>13.407415991150327</v>
      </c>
      <c r="S81" s="20">
        <f t="shared" si="35"/>
        <v>9982.0022610533979</v>
      </c>
      <c r="T81" s="768">
        <f t="shared" si="43"/>
        <v>109.00853344965419</v>
      </c>
      <c r="U81" s="865">
        <f t="shared" ref="U81:AL81" si="60">U38+U17+U59</f>
        <v>48.103720710558342</v>
      </c>
      <c r="V81" s="775">
        <f t="shared" si="60"/>
        <v>0</v>
      </c>
      <c r="W81" s="76">
        <f t="shared" si="60"/>
        <v>0.29497342962515477</v>
      </c>
      <c r="X81" s="76">
        <f t="shared" si="60"/>
        <v>102.46564396949388</v>
      </c>
      <c r="Y81" s="76">
        <f t="shared" si="60"/>
        <v>6.5278838631828665E-2</v>
      </c>
      <c r="Z81" s="76">
        <f t="shared" si="60"/>
        <v>0.5567641837424524</v>
      </c>
      <c r="AA81" s="76">
        <f t="shared" si="60"/>
        <v>2.5010046817067999</v>
      </c>
      <c r="AB81" s="76">
        <f t="shared" si="60"/>
        <v>0.30792348263308839</v>
      </c>
      <c r="AC81" s="76">
        <f t="shared" si="60"/>
        <v>0.14559265944066871</v>
      </c>
      <c r="AD81" s="76">
        <f t="shared" si="60"/>
        <v>0.78757465231922852</v>
      </c>
      <c r="AE81" s="765">
        <f t="shared" si="60"/>
        <v>1.8837775520610929</v>
      </c>
      <c r="AF81" s="856">
        <f t="shared" si="60"/>
        <v>4.1895330218636966</v>
      </c>
      <c r="AG81" s="500">
        <f t="shared" si="60"/>
        <v>6.3312838520987045</v>
      </c>
      <c r="AH81" s="500">
        <f t="shared" si="60"/>
        <v>2.7929241305772492</v>
      </c>
      <c r="AI81" s="554">
        <f t="shared" si="60"/>
        <v>9.3674986610676317E-2</v>
      </c>
      <c r="AJ81" s="529">
        <f t="shared" si="60"/>
        <v>0</v>
      </c>
      <c r="AK81" s="793">
        <f t="shared" si="60"/>
        <v>0</v>
      </c>
      <c r="AL81" s="525">
        <f t="shared" si="60"/>
        <v>0</v>
      </c>
      <c r="AM81" s="22">
        <f t="shared" si="37"/>
        <v>32140.231159050982</v>
      </c>
      <c r="AN81" s="102">
        <f t="shared" si="38"/>
        <v>21260</v>
      </c>
      <c r="AO81" s="24">
        <f t="shared" si="38"/>
        <v>0</v>
      </c>
      <c r="AP81" s="455">
        <f t="shared" si="39"/>
        <v>60.18743825906347</v>
      </c>
      <c r="AQ81" s="301">
        <f t="shared" si="40"/>
        <v>21260</v>
      </c>
    </row>
    <row r="82" spans="2:43" ht="26.25" customHeight="1" x14ac:dyDescent="0.2">
      <c r="B82" s="151" t="s">
        <v>51</v>
      </c>
      <c r="C82" s="17">
        <f t="shared" ref="C82:Q82" si="61">C39+C18+C60</f>
        <v>600</v>
      </c>
      <c r="D82" s="94">
        <f t="shared" si="61"/>
        <v>0</v>
      </c>
      <c r="E82" s="18">
        <f t="shared" si="61"/>
        <v>42.790087849366529</v>
      </c>
      <c r="F82" s="18">
        <f t="shared" si="61"/>
        <v>2339.9553899563484</v>
      </c>
      <c r="G82" s="18">
        <f t="shared" si="61"/>
        <v>0</v>
      </c>
      <c r="H82" s="18">
        <f t="shared" si="61"/>
        <v>4684.1886520658763</v>
      </c>
      <c r="I82" s="18">
        <f t="shared" si="61"/>
        <v>0</v>
      </c>
      <c r="J82" s="18">
        <f t="shared" si="61"/>
        <v>0</v>
      </c>
      <c r="K82" s="18">
        <f t="shared" si="61"/>
        <v>5.94116717588465</v>
      </c>
      <c r="L82" s="18">
        <f t="shared" si="61"/>
        <v>5.4754351107920707</v>
      </c>
      <c r="M82" s="18">
        <f t="shared" si="61"/>
        <v>49.35849568794837</v>
      </c>
      <c r="N82" s="18">
        <f t="shared" si="61"/>
        <v>230</v>
      </c>
      <c r="O82" s="18">
        <f t="shared" si="61"/>
        <v>0</v>
      </c>
      <c r="P82" s="18">
        <f t="shared" si="61"/>
        <v>1860</v>
      </c>
      <c r="Q82" s="18">
        <f t="shared" si="61"/>
        <v>0</v>
      </c>
      <c r="R82" s="18">
        <f t="shared" si="42"/>
        <v>13.407415991150327</v>
      </c>
      <c r="S82" s="20">
        <f t="shared" si="35"/>
        <v>8902.0022610533979</v>
      </c>
      <c r="T82" s="768">
        <f t="shared" si="43"/>
        <v>7.0085334496542</v>
      </c>
      <c r="U82" s="865">
        <f t="shared" ref="U82:AL82" si="62">U39+U18+U60</f>
        <v>48.103720710558342</v>
      </c>
      <c r="V82" s="775">
        <f t="shared" si="62"/>
        <v>0</v>
      </c>
      <c r="W82" s="76">
        <f t="shared" si="62"/>
        <v>0.29497342962515477</v>
      </c>
      <c r="X82" s="76">
        <f t="shared" si="62"/>
        <v>0.46564396949388537</v>
      </c>
      <c r="Y82" s="76">
        <f t="shared" si="62"/>
        <v>6.5278838631828665E-2</v>
      </c>
      <c r="Z82" s="76">
        <f t="shared" si="62"/>
        <v>0.5567641837424524</v>
      </c>
      <c r="AA82" s="76">
        <f t="shared" si="62"/>
        <v>2.5010046817067999</v>
      </c>
      <c r="AB82" s="76">
        <f t="shared" si="62"/>
        <v>0.30792348263308839</v>
      </c>
      <c r="AC82" s="76">
        <f t="shared" si="62"/>
        <v>0.14559265944066871</v>
      </c>
      <c r="AD82" s="76">
        <f t="shared" si="62"/>
        <v>0.78757465231922852</v>
      </c>
      <c r="AE82" s="765">
        <f t="shared" si="62"/>
        <v>1.8837775520610929</v>
      </c>
      <c r="AF82" s="856">
        <f t="shared" si="62"/>
        <v>4.1895330218636966</v>
      </c>
      <c r="AG82" s="500">
        <f t="shared" si="62"/>
        <v>6.3312838520987045</v>
      </c>
      <c r="AH82" s="500">
        <f t="shared" si="62"/>
        <v>2.7929241305772492</v>
      </c>
      <c r="AI82" s="554">
        <f t="shared" si="62"/>
        <v>9.3674986610676317E-2</v>
      </c>
      <c r="AJ82" s="529">
        <f t="shared" si="62"/>
        <v>0</v>
      </c>
      <c r="AK82" s="793">
        <f t="shared" si="62"/>
        <v>0</v>
      </c>
      <c r="AL82" s="525">
        <f t="shared" si="62"/>
        <v>0</v>
      </c>
      <c r="AM82" s="22">
        <f t="shared" si="37"/>
        <v>18788.231159050978</v>
      </c>
      <c r="AN82" s="102">
        <f t="shared" si="38"/>
        <v>19990</v>
      </c>
      <c r="AO82" s="24">
        <f t="shared" si="38"/>
        <v>0</v>
      </c>
      <c r="AP82" s="455">
        <f t="shared" si="39"/>
        <v>48.450459439446959</v>
      </c>
      <c r="AQ82" s="301">
        <f t="shared" si="40"/>
        <v>19990</v>
      </c>
    </row>
    <row r="83" spans="2:43" ht="26.25" customHeight="1" thickBot="1" x14ac:dyDescent="0.25">
      <c r="B83" s="154" t="s">
        <v>52</v>
      </c>
      <c r="C83" s="295">
        <f t="shared" ref="C83:Q83" si="63">C40+C19+C61</f>
        <v>870</v>
      </c>
      <c r="D83" s="295">
        <f t="shared" si="63"/>
        <v>23760</v>
      </c>
      <c r="E83" s="98">
        <f t="shared" si="63"/>
        <v>10942.790087849367</v>
      </c>
      <c r="F83" s="98">
        <f t="shared" si="63"/>
        <v>2099.9553899563484</v>
      </c>
      <c r="G83" s="98">
        <f t="shared" si="63"/>
        <v>0</v>
      </c>
      <c r="H83" s="98">
        <f t="shared" si="63"/>
        <v>1904.1886520658768</v>
      </c>
      <c r="I83" s="98">
        <f t="shared" si="63"/>
        <v>0</v>
      </c>
      <c r="J83" s="98">
        <f t="shared" si="63"/>
        <v>0</v>
      </c>
      <c r="K83" s="98">
        <f t="shared" si="63"/>
        <v>13993.941167175884</v>
      </c>
      <c r="L83" s="98">
        <f t="shared" si="63"/>
        <v>5.4754351107920707</v>
      </c>
      <c r="M83" s="98">
        <f t="shared" si="63"/>
        <v>49.35849568794837</v>
      </c>
      <c r="N83" s="98">
        <f t="shared" si="63"/>
        <v>250</v>
      </c>
      <c r="O83" s="98">
        <f t="shared" si="63"/>
        <v>0</v>
      </c>
      <c r="P83" s="98">
        <f t="shared" si="63"/>
        <v>2330</v>
      </c>
      <c r="Q83" s="98">
        <f t="shared" si="63"/>
        <v>0</v>
      </c>
      <c r="R83" s="98">
        <f t="shared" si="42"/>
        <v>382.40741599115034</v>
      </c>
      <c r="S83" s="296">
        <f t="shared" si="35"/>
        <v>5682.0022610533979</v>
      </c>
      <c r="T83" s="868">
        <f t="shared" si="43"/>
        <v>1015.0085334496542</v>
      </c>
      <c r="U83" s="866">
        <f t="shared" ref="U83:AL83" si="64">U40+U19+U61</f>
        <v>48.103720710558342</v>
      </c>
      <c r="V83" s="860">
        <f t="shared" si="64"/>
        <v>0</v>
      </c>
      <c r="W83" s="666">
        <f t="shared" si="64"/>
        <v>0.29497342962515477</v>
      </c>
      <c r="X83" s="666">
        <f t="shared" si="64"/>
        <v>0.46564396949388537</v>
      </c>
      <c r="Y83" s="666">
        <f t="shared" si="64"/>
        <v>6.5278838631828665E-2</v>
      </c>
      <c r="Z83" s="666">
        <f t="shared" si="64"/>
        <v>0.5567641837424524</v>
      </c>
      <c r="AA83" s="666">
        <f t="shared" si="64"/>
        <v>2.5010046817067999</v>
      </c>
      <c r="AB83" s="666">
        <f t="shared" si="64"/>
        <v>0.30792348263308839</v>
      </c>
      <c r="AC83" s="666">
        <f t="shared" si="64"/>
        <v>0.14559265944066871</v>
      </c>
      <c r="AD83" s="666">
        <f t="shared" si="64"/>
        <v>1008.7875746523192</v>
      </c>
      <c r="AE83" s="861">
        <f t="shared" si="64"/>
        <v>1.8837775520610929</v>
      </c>
      <c r="AF83" s="855">
        <f t="shared" si="64"/>
        <v>4.1895330218636966</v>
      </c>
      <c r="AG83" s="688">
        <f t="shared" si="64"/>
        <v>375.33128385209869</v>
      </c>
      <c r="AH83" s="688">
        <f t="shared" si="64"/>
        <v>2.7929241305772492</v>
      </c>
      <c r="AI83" s="689">
        <f t="shared" si="64"/>
        <v>9.3674986610676317E-2</v>
      </c>
      <c r="AJ83" s="667">
        <f t="shared" si="64"/>
        <v>0</v>
      </c>
      <c r="AK83" s="851">
        <f t="shared" si="64"/>
        <v>0</v>
      </c>
      <c r="AL83" s="853">
        <f t="shared" si="64"/>
        <v>0</v>
      </c>
      <c r="AM83" s="461">
        <f t="shared" si="37"/>
        <v>63333.231159050978</v>
      </c>
      <c r="AN83" s="299">
        <f t="shared" si="38"/>
        <v>11670</v>
      </c>
      <c r="AO83" s="670">
        <f t="shared" si="38"/>
        <v>0</v>
      </c>
      <c r="AP83" s="906">
        <f t="shared" si="39"/>
        <v>84.440670328918586</v>
      </c>
      <c r="AQ83" s="692">
        <f t="shared" si="40"/>
        <v>11670</v>
      </c>
    </row>
    <row r="84" spans="2:43" ht="26.25" customHeight="1" thickBot="1" x14ac:dyDescent="0.25">
      <c r="B84" s="265" t="s">
        <v>53</v>
      </c>
      <c r="C84" s="82">
        <f t="shared" ref="C84:AL84" si="65">SUM(C72:C83)</f>
        <v>2710</v>
      </c>
      <c r="D84" s="82">
        <f t="shared" si="65"/>
        <v>23760</v>
      </c>
      <c r="E84" s="83">
        <f t="shared" si="65"/>
        <v>37613.481054192409</v>
      </c>
      <c r="F84" s="83">
        <f t="shared" si="65"/>
        <v>35749.464679476179</v>
      </c>
      <c r="G84" s="83">
        <f t="shared" si="65"/>
        <v>0</v>
      </c>
      <c r="H84" s="83">
        <f t="shared" si="65"/>
        <v>59680.263824790512</v>
      </c>
      <c r="I84" s="83">
        <f t="shared" si="65"/>
        <v>0</v>
      </c>
      <c r="J84" s="83">
        <f t="shared" si="65"/>
        <v>0</v>
      </c>
      <c r="K84" s="115">
        <f t="shared" si="65"/>
        <v>14059.294006110616</v>
      </c>
      <c r="L84" s="83">
        <f t="shared" si="65"/>
        <v>65.705221329504852</v>
      </c>
      <c r="M84" s="83">
        <f t="shared" si="65"/>
        <v>592.30194825538047</v>
      </c>
      <c r="N84" s="83">
        <f t="shared" si="65"/>
        <v>3780</v>
      </c>
      <c r="O84" s="83">
        <f t="shared" si="65"/>
        <v>0</v>
      </c>
      <c r="P84" s="83">
        <f t="shared" si="65"/>
        <v>28060</v>
      </c>
      <c r="Q84" s="83">
        <f t="shared" si="65"/>
        <v>0</v>
      </c>
      <c r="R84" s="83">
        <f t="shared" si="65"/>
        <v>529.8889918938039</v>
      </c>
      <c r="S84" s="84">
        <f t="shared" si="65"/>
        <v>97684.027132640767</v>
      </c>
      <c r="T84" s="769">
        <f t="shared" si="65"/>
        <v>1351.1024013958504</v>
      </c>
      <c r="U84" s="772">
        <f t="shared" si="65"/>
        <v>577.24464852670008</v>
      </c>
      <c r="V84" s="530">
        <f t="shared" si="65"/>
        <v>0</v>
      </c>
      <c r="W84" s="85">
        <f t="shared" si="65"/>
        <v>3.539681155501857</v>
      </c>
      <c r="X84" s="85">
        <f t="shared" si="65"/>
        <v>264.58772763392665</v>
      </c>
      <c r="Y84" s="85">
        <f t="shared" si="65"/>
        <v>0.78334606358194414</v>
      </c>
      <c r="Z84" s="85">
        <f t="shared" si="65"/>
        <v>6.6811702049094306</v>
      </c>
      <c r="AA84" s="85">
        <f t="shared" si="65"/>
        <v>30.012056180481597</v>
      </c>
      <c r="AB84" s="85">
        <f t="shared" si="65"/>
        <v>3.6950817915970604</v>
      </c>
      <c r="AC84" s="85">
        <f t="shared" si="65"/>
        <v>1.7471119132880244</v>
      </c>
      <c r="AD84" s="85">
        <f t="shared" si="65"/>
        <v>1017.4508958278308</v>
      </c>
      <c r="AE84" s="87">
        <f t="shared" si="65"/>
        <v>22.605330624733117</v>
      </c>
      <c r="AF84" s="183">
        <f t="shared" si="65"/>
        <v>50.274396262364355</v>
      </c>
      <c r="AG84" s="120">
        <f t="shared" si="65"/>
        <v>444.97540622518443</v>
      </c>
      <c r="AH84" s="419">
        <f t="shared" si="65"/>
        <v>33.515089566926981</v>
      </c>
      <c r="AI84" s="183">
        <f t="shared" si="65"/>
        <v>1.1240998393281159</v>
      </c>
      <c r="AJ84" s="530">
        <f t="shared" si="65"/>
        <v>0</v>
      </c>
      <c r="AK84" s="196">
        <f t="shared" si="65"/>
        <v>0</v>
      </c>
      <c r="AL84" s="598">
        <f t="shared" si="65"/>
        <v>0</v>
      </c>
      <c r="AM84" s="298">
        <f>SUM(C84:S84)+T84+U84+AJ84+AK84+AL84</f>
        <v>306212.77390861174</v>
      </c>
      <c r="AN84" s="324">
        <f>SUM(AN72:AN83)</f>
        <v>263000</v>
      </c>
      <c r="AO84" s="266">
        <f>SUM(AO72:AO83)</f>
        <v>0</v>
      </c>
      <c r="AP84" s="454">
        <f t="shared" si="39"/>
        <v>53.795836626423778</v>
      </c>
      <c r="AQ84" s="200">
        <f t="shared" si="40"/>
        <v>263000</v>
      </c>
    </row>
    <row r="85" spans="2:43" ht="26.25" customHeight="1" thickBot="1" x14ac:dyDescent="0.25">
      <c r="B85" s="639" t="s">
        <v>54</v>
      </c>
      <c r="C85" s="368">
        <v>0.83412037037037035</v>
      </c>
      <c r="D85" s="368">
        <v>0.83412037037037035</v>
      </c>
      <c r="E85" s="369">
        <v>0.83473379629629629</v>
      </c>
      <c r="F85" s="369" t="s">
        <v>55</v>
      </c>
      <c r="G85" s="629" t="s">
        <v>213</v>
      </c>
      <c r="H85" s="369">
        <v>0.62577546296296294</v>
      </c>
      <c r="I85" s="369"/>
      <c r="J85" s="629" t="s">
        <v>198</v>
      </c>
      <c r="K85" s="369" t="s">
        <v>56</v>
      </c>
      <c r="L85" s="369" t="s">
        <v>57</v>
      </c>
      <c r="M85" s="369">
        <v>0.83446759259259251</v>
      </c>
      <c r="N85" s="369">
        <v>0.83415509259259257</v>
      </c>
      <c r="O85" s="369">
        <v>0.62577546296296294</v>
      </c>
      <c r="P85" s="369">
        <v>0.6257638888888889</v>
      </c>
      <c r="Q85" s="369" t="s">
        <v>238</v>
      </c>
      <c r="R85" s="369">
        <v>0.83429398148148148</v>
      </c>
      <c r="S85" s="370">
        <v>0.83549768518518519</v>
      </c>
      <c r="T85" s="770"/>
      <c r="U85" s="484">
        <v>0.70906250000000004</v>
      </c>
      <c r="V85" s="634" t="s">
        <v>223</v>
      </c>
      <c r="W85" s="634">
        <v>0.83439814814814817</v>
      </c>
      <c r="X85" s="634" t="s">
        <v>224</v>
      </c>
      <c r="Y85" s="634" t="s">
        <v>225</v>
      </c>
      <c r="Z85" s="634" t="s">
        <v>195</v>
      </c>
      <c r="AA85" s="634" t="s">
        <v>172</v>
      </c>
      <c r="AB85" s="634">
        <v>0.62581018518518516</v>
      </c>
      <c r="AC85" s="634" t="s">
        <v>226</v>
      </c>
      <c r="AD85" s="634" t="s">
        <v>180</v>
      </c>
      <c r="AE85" s="634">
        <v>0.6673958333333333</v>
      </c>
      <c r="AF85" s="634" t="s">
        <v>208</v>
      </c>
      <c r="AG85" s="634" t="s">
        <v>209</v>
      </c>
      <c r="AH85" s="634" t="s">
        <v>210</v>
      </c>
      <c r="AI85" s="632" t="s">
        <v>211</v>
      </c>
      <c r="AJ85" s="661">
        <v>0.6257638888888889</v>
      </c>
      <c r="AK85" s="372">
        <v>0.83543981481481477</v>
      </c>
      <c r="AL85" s="373">
        <v>0.83545138888888892</v>
      </c>
      <c r="AM85" s="374"/>
      <c r="AN85" s="375">
        <v>0.83542824074074085</v>
      </c>
      <c r="AO85" s="376">
        <v>0.83549768518518519</v>
      </c>
      <c r="AP85" s="518"/>
      <c r="AQ85" s="518"/>
    </row>
    <row r="110" spans="2:10" ht="16.5" x14ac:dyDescent="0.25">
      <c r="B110" s="1074"/>
      <c r="C110" s="1074"/>
      <c r="D110" s="1074"/>
      <c r="E110" s="1074"/>
      <c r="F110" s="1074"/>
      <c r="G110" s="1074"/>
      <c r="H110" s="1074"/>
      <c r="I110" s="1074"/>
      <c r="J110" s="1074"/>
    </row>
    <row r="111" spans="2:10" ht="16.5" x14ac:dyDescent="0.25">
      <c r="B111" s="1073"/>
      <c r="C111" s="1073"/>
      <c r="D111" s="1073"/>
      <c r="E111" s="1073"/>
      <c r="F111" s="1073"/>
      <c r="G111" s="1073"/>
      <c r="H111" s="1073"/>
      <c r="I111" s="1073"/>
      <c r="J111" s="1073"/>
    </row>
  </sheetData>
  <mergeCells count="18">
    <mergeCell ref="B24:AQ24"/>
    <mergeCell ref="B44:AQ44"/>
    <mergeCell ref="B2:AQ2"/>
    <mergeCell ref="B3:AQ3"/>
    <mergeCell ref="B4:AQ4"/>
    <mergeCell ref="B6:B7"/>
    <mergeCell ref="B23:AQ23"/>
    <mergeCell ref="B45:AQ45"/>
    <mergeCell ref="B46:AQ46"/>
    <mergeCell ref="B25:AQ25"/>
    <mergeCell ref="B27:B28"/>
    <mergeCell ref="B111:J111"/>
    <mergeCell ref="B67:AQ67"/>
    <mergeCell ref="B68:AQ68"/>
    <mergeCell ref="B110:J110"/>
    <mergeCell ref="B48:B49"/>
    <mergeCell ref="B66:AQ66"/>
    <mergeCell ref="B70:B71"/>
  </mergeCells>
  <phoneticPr fontId="35" type="noConversion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shapeId="1509377" r:id="rId4">
          <objectPr defaultSize="0" r:id="rId5">
            <anchor moveWithCells="1" sizeWithCells="1">
              <from>
                <xdr:col>1</xdr:col>
                <xdr:colOff>685800</xdr:colOff>
                <xdr:row>0</xdr:row>
                <xdr:rowOff>180975</xdr:rowOff>
              </from>
              <to>
                <xdr:col>2</xdr:col>
                <xdr:colOff>733425</xdr:colOff>
                <xdr:row>3</xdr:row>
                <xdr:rowOff>142875</xdr:rowOff>
              </to>
            </anchor>
          </objectPr>
        </oleObject>
      </mc:Choice>
      <mc:Fallback>
        <oleObject progId="Word.Document.8" shapeId="1509377" r:id="rId4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AE49"/>
  <sheetViews>
    <sheetView tabSelected="1" topLeftCell="L3" zoomScale="73" zoomScaleNormal="73" workbookViewId="0">
      <selection activeCell="AA16" sqref="AA16"/>
    </sheetView>
  </sheetViews>
  <sheetFormatPr defaultColWidth="9.140625" defaultRowHeight="12.75" x14ac:dyDescent="0.2"/>
  <cols>
    <col min="1" max="1" width="10.5703125" style="104" customWidth="1"/>
    <col min="2" max="2" width="29" style="104" bestFit="1" customWidth="1"/>
    <col min="3" max="3" width="13.7109375" style="105" hidden="1" customWidth="1"/>
    <col min="4" max="4" width="8.7109375" style="104" customWidth="1"/>
    <col min="5" max="5" width="24.140625" style="105" bestFit="1" customWidth="1"/>
    <col min="6" max="6" width="26.140625" style="106" customWidth="1"/>
    <col min="7" max="7" width="20.140625" style="106" customWidth="1"/>
    <col min="8" max="8" width="28.140625" style="106" customWidth="1"/>
    <col min="9" max="10" width="15.42578125" style="106" customWidth="1"/>
    <col min="11" max="11" width="22.85546875" style="106" customWidth="1"/>
    <col min="12" max="12" width="14.140625" style="106" customWidth="1"/>
    <col min="13" max="13" width="15.5703125" style="106" customWidth="1"/>
    <col min="14" max="14" width="15.28515625" style="106" customWidth="1"/>
    <col min="15" max="15" width="15.42578125" style="106" customWidth="1"/>
    <col min="16" max="16" width="14.28515625" style="106" customWidth="1"/>
    <col min="17" max="17" width="15.42578125" style="106" customWidth="1"/>
    <col min="18" max="19" width="14.85546875" style="106" customWidth="1"/>
    <col min="20" max="23" width="19.140625" style="106" customWidth="1"/>
    <col min="24" max="24" width="24.7109375" style="106" customWidth="1"/>
    <col min="25" max="25" width="19.140625" style="106" customWidth="1"/>
    <col min="26" max="26" width="13.85546875" style="106" customWidth="1"/>
    <col min="27" max="27" width="19.140625" style="106" customWidth="1"/>
    <col min="28" max="28" width="22.7109375" style="107" customWidth="1"/>
    <col min="29" max="30" width="19.140625" style="107" customWidth="1"/>
    <col min="31" max="31" width="24.85546875" style="104" customWidth="1"/>
    <col min="32" max="16384" width="9.140625" style="104"/>
  </cols>
  <sheetData>
    <row r="2" spans="1:31" x14ac:dyDescent="0.2">
      <c r="F2" s="107"/>
    </row>
    <row r="3" spans="1:31" ht="13.5" thickBot="1" x14ac:dyDescent="0.25">
      <c r="A3" s="801"/>
      <c r="B3" s="801"/>
      <c r="C3" s="802"/>
      <c r="D3" s="801"/>
      <c r="E3" s="801"/>
      <c r="F3" s="107"/>
      <c r="G3" s="928"/>
      <c r="H3" s="107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801"/>
    </row>
    <row r="4" spans="1:31" s="92" customFormat="1" ht="33" customHeight="1" thickBot="1" x14ac:dyDescent="0.3">
      <c r="A4" s="1090" t="s">
        <v>100</v>
      </c>
      <c r="B4" s="1092" t="s">
        <v>101</v>
      </c>
      <c r="C4" s="1094" t="s">
        <v>279</v>
      </c>
      <c r="D4" s="1096" t="s">
        <v>280</v>
      </c>
      <c r="E4" s="1098" t="s">
        <v>240</v>
      </c>
      <c r="F4" s="1100" t="s">
        <v>231</v>
      </c>
      <c r="G4" s="1080" t="s">
        <v>159</v>
      </c>
      <c r="H4" s="1080" t="s">
        <v>174</v>
      </c>
      <c r="I4" s="1080" t="s">
        <v>201</v>
      </c>
      <c r="J4" s="1080" t="s">
        <v>215</v>
      </c>
      <c r="K4" s="1080" t="s">
        <v>216</v>
      </c>
      <c r="L4" s="1080" t="s">
        <v>202</v>
      </c>
      <c r="M4" s="1080" t="s">
        <v>160</v>
      </c>
      <c r="N4" s="1080" t="s">
        <v>217</v>
      </c>
      <c r="O4" s="1080" t="s">
        <v>203</v>
      </c>
      <c r="P4" s="1080" t="s">
        <v>199</v>
      </c>
      <c r="Q4" s="1080" t="s">
        <v>218</v>
      </c>
      <c r="R4" s="1080" t="s">
        <v>204</v>
      </c>
      <c r="S4" s="1080" t="s">
        <v>200</v>
      </c>
      <c r="T4" s="1080" t="s">
        <v>161</v>
      </c>
      <c r="U4" s="1080" t="s">
        <v>229</v>
      </c>
      <c r="V4" s="1080" t="s">
        <v>162</v>
      </c>
      <c r="W4" s="1080" t="s">
        <v>205</v>
      </c>
      <c r="X4" s="1104" t="s">
        <v>158</v>
      </c>
      <c r="Y4" s="1104"/>
      <c r="Z4" s="1102" t="s">
        <v>206</v>
      </c>
      <c r="AA4" s="929"/>
      <c r="AB4" s="1084" t="s">
        <v>102</v>
      </c>
      <c r="AC4" s="1086" t="s">
        <v>104</v>
      </c>
      <c r="AD4" s="1088" t="s">
        <v>103</v>
      </c>
      <c r="AE4" s="1082" t="s">
        <v>101</v>
      </c>
    </row>
    <row r="5" spans="1:31" s="93" customFormat="1" ht="71.25" customHeight="1" thickBot="1" x14ac:dyDescent="0.3">
      <c r="A5" s="1091"/>
      <c r="B5" s="1093"/>
      <c r="C5" s="1095"/>
      <c r="D5" s="1097"/>
      <c r="E5" s="1099"/>
      <c r="F5" s="110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831" t="s">
        <v>207</v>
      </c>
      <c r="Y5" s="803" t="s">
        <v>163</v>
      </c>
      <c r="Z5" s="1103"/>
      <c r="AA5" s="742" t="s">
        <v>175</v>
      </c>
      <c r="AB5" s="1085"/>
      <c r="AC5" s="1087"/>
      <c r="AD5" s="1089"/>
      <c r="AE5" s="1083"/>
    </row>
    <row r="6" spans="1:31" s="452" customFormat="1" ht="21" customHeight="1" x14ac:dyDescent="0.25">
      <c r="A6" s="813" t="s">
        <v>105</v>
      </c>
      <c r="B6" s="814" t="s">
        <v>3</v>
      </c>
      <c r="C6" s="815">
        <v>467</v>
      </c>
      <c r="D6" s="981">
        <v>5</v>
      </c>
      <c r="E6" s="811" t="s">
        <v>281</v>
      </c>
      <c r="F6" s="816">
        <f>('Ala di Stura'!AN84)/1000</f>
        <v>190.91</v>
      </c>
      <c r="G6" s="817">
        <f>('Ala di Stura'!C84)/1000</f>
        <v>1.1499999999999999</v>
      </c>
      <c r="H6" s="1004">
        <f>('Ala di Stura'!D84)/1000</f>
        <v>0</v>
      </c>
      <c r="I6" s="817">
        <f>('Ala di Stura'!E84)/1000</f>
        <v>20.674467850916571</v>
      </c>
      <c r="J6" s="817">
        <f>('Ala di Stura'!F84)/1000</f>
        <v>32.301284812902907</v>
      </c>
      <c r="K6" s="817">
        <f>('Ala di Stura'!G84)/1000</f>
        <v>0</v>
      </c>
      <c r="L6" s="817">
        <f>('Ala di Stura'!H84)/1000</f>
        <v>33.673162839102325</v>
      </c>
      <c r="M6" s="817">
        <f>('Ala di Stura'!I84)/1000</f>
        <v>0</v>
      </c>
      <c r="N6" s="817">
        <f>('Ala di Stura'!J84)/1000</f>
        <v>0</v>
      </c>
      <c r="O6" s="817">
        <f>('Ala di Stura'!K84)/1000</f>
        <v>1.6906701178293824</v>
      </c>
      <c r="P6" s="817">
        <f>('Ala di Stura'!L84)/1000</f>
        <v>1.7206554816462348E-2</v>
      </c>
      <c r="Q6" s="817">
        <f>('Ala di Stura'!M84)/1000</f>
        <v>0.15510907252628303</v>
      </c>
      <c r="R6" s="817">
        <f>('Ala di Stura'!N84)/1000</f>
        <v>0.53</v>
      </c>
      <c r="S6" s="817">
        <f>('Ala di Stura'!O84)/1000</f>
        <v>0</v>
      </c>
      <c r="T6" s="817">
        <f>('Ala di Stura'!P84)/1000</f>
        <v>18.600000000000001</v>
      </c>
      <c r="U6" s="817">
        <f>('Ala di Stura'!Q84)/1000</f>
        <v>0.96</v>
      </c>
      <c r="V6" s="817">
        <f>('Ala di Stura'!R84)/1000</f>
        <v>4.2132804705171598E-2</v>
      </c>
      <c r="W6" s="817">
        <f>('Ala di Stura'!S84)/1000</f>
        <v>45.687692105072728</v>
      </c>
      <c r="X6" s="817">
        <f>('Ala di Stura'!T84)/1000</f>
        <v>6.8024316340960178E-2</v>
      </c>
      <c r="Y6" s="832">
        <f>'Ala di Stura'!AL84/1000</f>
        <v>0</v>
      </c>
      <c r="Z6" s="1048">
        <f>('Ala di Stura'!U84)/1000</f>
        <v>0.15116594216423523</v>
      </c>
      <c r="AA6" s="925">
        <v>0</v>
      </c>
      <c r="AB6" s="930">
        <f>SUM(G6:Z6)</f>
        <v>155.70091641637703</v>
      </c>
      <c r="AC6" s="979">
        <f t="shared" ref="AC6:AC44" si="0">SUM(F6:AA6)</f>
        <v>346.61091641637694</v>
      </c>
      <c r="AD6" s="974">
        <f t="shared" ref="AD6:AD44" si="1">AB6/AC6</f>
        <v>0.44920949988008035</v>
      </c>
      <c r="AE6" s="818" t="s">
        <v>3</v>
      </c>
    </row>
    <row r="7" spans="1:31" s="471" customFormat="1" ht="21" customHeight="1" x14ac:dyDescent="0.25">
      <c r="A7" s="823" t="s">
        <v>106</v>
      </c>
      <c r="B7" s="824" t="s">
        <v>64</v>
      </c>
      <c r="C7" s="825">
        <v>3090</v>
      </c>
      <c r="D7" s="982">
        <v>1</v>
      </c>
      <c r="E7" s="924" t="s">
        <v>281</v>
      </c>
      <c r="F7" s="826">
        <f>(Balangero!AN84)/1000</f>
        <v>242.22</v>
      </c>
      <c r="G7" s="827">
        <f>(Balangero!C84)/1000</f>
        <v>173.36</v>
      </c>
      <c r="H7" s="1005">
        <f>Balangero!D84/1000</f>
        <v>90.96</v>
      </c>
      <c r="I7" s="827">
        <f>(Balangero!E84)/1000</f>
        <v>114.59829130209526</v>
      </c>
      <c r="J7" s="827">
        <f>(Balangero!F84)/1000</f>
        <v>107.60437108726941</v>
      </c>
      <c r="K7" s="827">
        <f>(Balangero!G84)/1000</f>
        <v>14.84</v>
      </c>
      <c r="L7" s="827">
        <f>(Balangero!H84)/1000</f>
        <v>112.97640225322429</v>
      </c>
      <c r="M7" s="827">
        <f>(Balangero!I84)/1000</f>
        <v>0</v>
      </c>
      <c r="N7" s="827">
        <f>(Balangero!J84)/1000</f>
        <v>0</v>
      </c>
      <c r="O7" s="827">
        <f>(Balangero!K84)/1000</f>
        <v>30.794046718117936</v>
      </c>
      <c r="P7" s="827">
        <f>(Balangero!L84)/1000</f>
        <v>5.9038724350547156</v>
      </c>
      <c r="Q7" s="827">
        <f>(Balangero!M84)/1000</f>
        <v>58.55065849223277</v>
      </c>
      <c r="R7" s="827">
        <f>(Balangero!N84)/1000</f>
        <v>21.43</v>
      </c>
      <c r="S7" s="827">
        <f>(Balangero!O84)/1000</f>
        <v>0</v>
      </c>
      <c r="T7" s="827">
        <f>(Balangero!P84)/1000</f>
        <v>92.89</v>
      </c>
      <c r="U7" s="827">
        <f>(Balangero!Q84)/1000</f>
        <v>0</v>
      </c>
      <c r="V7" s="827">
        <f>(Balangero!R84)/1000</f>
        <v>17.411508404135507</v>
      </c>
      <c r="W7" s="827">
        <f>(Balangero!S84)/1000</f>
        <v>103.20370624876878</v>
      </c>
      <c r="X7" s="827">
        <f>(Balangero!T84)/1000</f>
        <v>7.8769313865152792</v>
      </c>
      <c r="Y7" s="827">
        <f>(Balangero!AL84)/1000</f>
        <v>1.5249999999999999</v>
      </c>
      <c r="Z7" s="1049">
        <f>(Balangero!U84)/1000</f>
        <v>45.854999999999997</v>
      </c>
      <c r="AA7" s="926">
        <v>0</v>
      </c>
      <c r="AB7" s="931">
        <f t="shared" ref="AB7:AB43" si="2">SUM(G7:Z7)</f>
        <v>999.77978832741371</v>
      </c>
      <c r="AC7" s="931">
        <f t="shared" si="0"/>
        <v>1241.9997883274141</v>
      </c>
      <c r="AD7" s="975">
        <f t="shared" si="1"/>
        <v>0.80497581217288683</v>
      </c>
      <c r="AE7" s="828" t="s">
        <v>64</v>
      </c>
    </row>
    <row r="8" spans="1:31" s="452" customFormat="1" ht="21" customHeight="1" x14ac:dyDescent="0.25">
      <c r="A8" s="829" t="s">
        <v>107</v>
      </c>
      <c r="B8" s="824" t="s">
        <v>65</v>
      </c>
      <c r="C8" s="830">
        <v>106</v>
      </c>
      <c r="D8" s="983">
        <v>5</v>
      </c>
      <c r="E8" s="924" t="s">
        <v>281</v>
      </c>
      <c r="F8" s="826">
        <f>(Balme!AN84)/1000</f>
        <v>56.77</v>
      </c>
      <c r="G8" s="827">
        <f>(Balme!C84)/1000</f>
        <v>0.42</v>
      </c>
      <c r="H8" s="1005">
        <f>(Balme!D84)/1000</f>
        <v>0</v>
      </c>
      <c r="I8" s="827">
        <f>(Balme!E84)/1000</f>
        <v>0</v>
      </c>
      <c r="J8" s="827">
        <f>(Balme!F84)/1000</f>
        <v>13.18</v>
      </c>
      <c r="K8" s="827">
        <f>(Balme!G84)/1000</f>
        <v>0</v>
      </c>
      <c r="L8" s="827">
        <f>(Balme!H84)/1000</f>
        <v>10.31</v>
      </c>
      <c r="M8" s="827">
        <f>(Balme!I84)/1000</f>
        <v>0</v>
      </c>
      <c r="N8" s="827">
        <f>(Balme!J84)/1000</f>
        <v>0</v>
      </c>
      <c r="O8" s="827">
        <f>(Balme!K84)/1000</f>
        <v>0.79300000000000004</v>
      </c>
      <c r="P8" s="827">
        <f>(Balme!L84)/1000</f>
        <v>0</v>
      </c>
      <c r="Q8" s="827">
        <f>(Balme!M84)/1000</f>
        <v>0</v>
      </c>
      <c r="R8" s="827">
        <f>(Balme!N84)/1000</f>
        <v>0</v>
      </c>
      <c r="S8" s="827">
        <f>(Balme!O84)/1000</f>
        <v>0</v>
      </c>
      <c r="T8" s="827">
        <f>(Balme!P84)/1000</f>
        <v>9.14</v>
      </c>
      <c r="U8" s="827">
        <f>(Balme!Q84)/1000</f>
        <v>0</v>
      </c>
      <c r="V8" s="827">
        <f>(Balme!R84)/1000</f>
        <v>7.9000000000000001E-2</v>
      </c>
      <c r="W8" s="827">
        <f>(Balme!S84)/1000</f>
        <v>30.454999999999998</v>
      </c>
      <c r="X8" s="827">
        <f>(Balme!T84)/1000</f>
        <v>0</v>
      </c>
      <c r="Y8" s="827">
        <f>(Balme!AL84)/1000</f>
        <v>0</v>
      </c>
      <c r="Z8" s="1049">
        <f>(Balme!U84)/1000</f>
        <v>0</v>
      </c>
      <c r="AA8" s="926">
        <v>0</v>
      </c>
      <c r="AB8" s="931">
        <f t="shared" si="2"/>
        <v>64.37700000000001</v>
      </c>
      <c r="AC8" s="931">
        <f t="shared" si="0"/>
        <v>121.14700000000001</v>
      </c>
      <c r="AD8" s="975">
        <f t="shared" si="1"/>
        <v>0.53139574236258436</v>
      </c>
      <c r="AE8" s="828" t="s">
        <v>65</v>
      </c>
    </row>
    <row r="9" spans="1:31" s="452" customFormat="1" ht="21" customHeight="1" x14ac:dyDescent="0.25">
      <c r="A9" s="829" t="s">
        <v>108</v>
      </c>
      <c r="B9" s="824" t="s">
        <v>66</v>
      </c>
      <c r="C9" s="830">
        <v>1576</v>
      </c>
      <c r="D9" s="983">
        <v>2</v>
      </c>
      <c r="E9" s="924" t="s">
        <v>281</v>
      </c>
      <c r="F9" s="826">
        <f>(Barbania!AN84)/1000</f>
        <v>89.305000000000007</v>
      </c>
      <c r="G9" s="827">
        <f>(Barbania!C84)/1000</f>
        <v>77.28</v>
      </c>
      <c r="H9" s="1005">
        <f>Barbania!D84/1000</f>
        <v>54.6</v>
      </c>
      <c r="I9" s="827">
        <f>(Barbania!E84)/1000</f>
        <v>25.871501712910163</v>
      </c>
      <c r="J9" s="827">
        <f>(Barbania!F84)/1000</f>
        <v>45.663250417391794</v>
      </c>
      <c r="K9" s="827">
        <f>(Barbania!G84)/1000</f>
        <v>9.57</v>
      </c>
      <c r="L9" s="827">
        <f>(Barbania!H84)/1000</f>
        <v>69.777801426278003</v>
      </c>
      <c r="M9" s="827">
        <f>(Barbania!I84)/1000</f>
        <v>0</v>
      </c>
      <c r="N9" s="827">
        <f>(Barbania!J84)/1000</f>
        <v>0</v>
      </c>
      <c r="O9" s="827">
        <f>(Barbania!K84)/1000</f>
        <v>29.445244423475625</v>
      </c>
      <c r="P9" s="827">
        <f>(Barbania!L84)/1000</f>
        <v>1.657278841445561</v>
      </c>
      <c r="Q9" s="827">
        <f>(Barbania!M84)/1000</f>
        <v>20.069596378010132</v>
      </c>
      <c r="R9" s="827">
        <f>(Barbania!N84)/1000</f>
        <v>4.49</v>
      </c>
      <c r="S9" s="827">
        <f>(Barbania!O84)/1000</f>
        <v>0</v>
      </c>
      <c r="T9" s="827">
        <f>(Barbania!P84)/1000</f>
        <v>51.97</v>
      </c>
      <c r="U9" s="827">
        <f>(Barbania!Q84)/1000</f>
        <v>0</v>
      </c>
      <c r="V9" s="827">
        <f>(Barbania!R84)/1000</f>
        <v>8.3030933553202146</v>
      </c>
      <c r="W9" s="827">
        <f>(Barbania!S84)/1000</f>
        <v>36.080057117768135</v>
      </c>
      <c r="X9" s="827">
        <f>(Barbania!T84)/1000</f>
        <v>2.3433098065543767</v>
      </c>
      <c r="Y9" s="827">
        <f>(Barbania!AL84)/1000</f>
        <v>0</v>
      </c>
      <c r="Z9" s="1049">
        <f>(Barbania!U84)/1000</f>
        <v>14.559807013562175</v>
      </c>
      <c r="AA9" s="926">
        <v>0</v>
      </c>
      <c r="AB9" s="931">
        <f t="shared" si="2"/>
        <v>451.68094049271627</v>
      </c>
      <c r="AC9" s="931">
        <f t="shared" si="0"/>
        <v>540.98594049271628</v>
      </c>
      <c r="AD9" s="975">
        <f t="shared" si="1"/>
        <v>0.83492177279383029</v>
      </c>
      <c r="AE9" s="828" t="s">
        <v>66</v>
      </c>
    </row>
    <row r="10" spans="1:31" s="452" customFormat="1" ht="21" customHeight="1" x14ac:dyDescent="0.25">
      <c r="A10" s="829" t="s">
        <v>109</v>
      </c>
      <c r="B10" s="824" t="s">
        <v>67</v>
      </c>
      <c r="C10" s="830">
        <v>3336</v>
      </c>
      <c r="D10" s="983">
        <v>4</v>
      </c>
      <c r="E10" s="924" t="s">
        <v>281</v>
      </c>
      <c r="F10" s="826">
        <f>(Cafasse!AN84)/1000</f>
        <v>483.95499999999998</v>
      </c>
      <c r="G10" s="827">
        <f>(Cafasse!C84)/1000</f>
        <v>213.495</v>
      </c>
      <c r="H10" s="1005">
        <f>Cafasse!D84/1000</f>
        <v>58.8</v>
      </c>
      <c r="I10" s="827">
        <f>(Cafasse!E84)/1000</f>
        <v>58.001603177552838</v>
      </c>
      <c r="J10" s="827">
        <f>(Cafasse!F84)/1000</f>
        <v>98.899287460800011</v>
      </c>
      <c r="K10" s="827">
        <f>(Cafasse!G84)/1000</f>
        <v>24.78</v>
      </c>
      <c r="L10" s="827">
        <f>(Cafasse!H84)/1000</f>
        <v>155.18858021181202</v>
      </c>
      <c r="M10" s="827">
        <f>(Cafasse!I84)/1000</f>
        <v>0</v>
      </c>
      <c r="N10" s="827">
        <f>(Cafasse!J84)/1000</f>
        <v>0</v>
      </c>
      <c r="O10" s="827">
        <f>(Cafasse!K84)/1000</f>
        <v>35.127845965043541</v>
      </c>
      <c r="P10" s="827">
        <f>(Cafasse!L84)/1000</f>
        <v>5.2465799656090262</v>
      </c>
      <c r="Q10" s="827">
        <f>(Cafasse!M84)/1000</f>
        <v>60.605473212452694</v>
      </c>
      <c r="R10" s="827">
        <f>(Cafasse!N84)/1000</f>
        <v>0</v>
      </c>
      <c r="S10" s="827">
        <f>(Cafasse!O84)/1000</f>
        <v>0</v>
      </c>
      <c r="T10" s="827">
        <f>(Cafasse!P84)/1000</f>
        <v>86.3</v>
      </c>
      <c r="U10" s="827">
        <f>(Cafasse!Q84)/1000</f>
        <v>0</v>
      </c>
      <c r="V10" s="827">
        <f>(Cafasse!R84)/1000</f>
        <v>20.162030182333694</v>
      </c>
      <c r="W10" s="827">
        <f>(Cafasse!S84)/1000</f>
        <v>119.09983675213599</v>
      </c>
      <c r="X10" s="827">
        <f>(Cafasse!T84)/1000</f>
        <v>7.2535998457147643</v>
      </c>
      <c r="Y10" s="827">
        <f>(Cafasse!AL84)/1000</f>
        <v>0</v>
      </c>
      <c r="Z10" s="1049">
        <f>(Cafasse!U84)/1000</f>
        <v>46.093143694430204</v>
      </c>
      <c r="AA10" s="926">
        <v>0</v>
      </c>
      <c r="AB10" s="931">
        <f t="shared" si="2"/>
        <v>989.05298046788471</v>
      </c>
      <c r="AC10" s="931">
        <f t="shared" si="0"/>
        <v>1473.0079804678846</v>
      </c>
      <c r="AD10" s="975">
        <f t="shared" si="1"/>
        <v>0.67145120296885497</v>
      </c>
      <c r="AE10" s="828" t="s">
        <v>67</v>
      </c>
    </row>
    <row r="11" spans="1:31" s="452" customFormat="1" ht="21" customHeight="1" x14ac:dyDescent="0.25">
      <c r="A11" s="829" t="s">
        <v>110</v>
      </c>
      <c r="B11" s="824" t="s">
        <v>68</v>
      </c>
      <c r="C11" s="830">
        <v>594</v>
      </c>
      <c r="D11" s="983">
        <v>3</v>
      </c>
      <c r="E11" s="924" t="s">
        <v>281</v>
      </c>
      <c r="F11" s="826">
        <f>Cantoira!AN84/1000</f>
        <v>164.03</v>
      </c>
      <c r="G11" s="827">
        <f>Cantoira!C84/1000</f>
        <v>1.7</v>
      </c>
      <c r="H11" s="1005">
        <f>Cantoira!D84/1000</f>
        <v>35.76</v>
      </c>
      <c r="I11" s="827">
        <f>Cantoira!E84/1000</f>
        <v>12.298520628108619</v>
      </c>
      <c r="J11" s="827">
        <f>Cantoira!F84/1000</f>
        <v>50.721330155947065</v>
      </c>
      <c r="K11" s="827">
        <f>Cantoira!G84/1000</f>
        <v>0</v>
      </c>
      <c r="L11" s="827">
        <f>Cantoira!H84/1000</f>
        <v>43.613882170504063</v>
      </c>
      <c r="M11" s="827">
        <f>Cantoira!I84/1000</f>
        <v>0</v>
      </c>
      <c r="N11" s="827">
        <f>Cantoira!J84/1000</f>
        <v>0</v>
      </c>
      <c r="O11" s="827">
        <f>Cantoira!K84/1000</f>
        <v>5.2735816092006669</v>
      </c>
      <c r="P11" s="827">
        <f>Cantoira!L84/1000</f>
        <v>1.5737231457668861</v>
      </c>
      <c r="Q11" s="827">
        <f>Cantoira!M84/1000</f>
        <v>14.186380722740914</v>
      </c>
      <c r="R11" s="827">
        <f>Cantoira!N84/1000</f>
        <v>3.48</v>
      </c>
      <c r="S11" s="827">
        <f>Cantoira!O84/1000</f>
        <v>0</v>
      </c>
      <c r="T11" s="827">
        <f>Cantoira!P84/1000</f>
        <v>22.11</v>
      </c>
      <c r="U11" s="827">
        <f>Cantoira!Q84/1000</f>
        <v>0</v>
      </c>
      <c r="V11" s="827">
        <f>Cantoira!R84/1000</f>
        <v>4.0534948261209705</v>
      </c>
      <c r="W11" s="827">
        <f>Cantoira!S84/1000</f>
        <v>25.178694288897027</v>
      </c>
      <c r="X11" s="827">
        <f>Cantoira!T84/1000</f>
        <v>2.382358874578415</v>
      </c>
      <c r="Y11" s="827">
        <f>(Cantoira!AL84)/1000</f>
        <v>0</v>
      </c>
      <c r="Z11" s="1049">
        <f>(Cantoira!U84)/1000</f>
        <v>9.3450000000000006</v>
      </c>
      <c r="AA11" s="926">
        <v>0</v>
      </c>
      <c r="AB11" s="931">
        <f t="shared" si="2"/>
        <v>231.67696642186465</v>
      </c>
      <c r="AC11" s="931">
        <f t="shared" si="0"/>
        <v>395.70696642186465</v>
      </c>
      <c r="AD11" s="975">
        <f t="shared" si="1"/>
        <v>0.58547608730970124</v>
      </c>
      <c r="AE11" s="828" t="s">
        <v>68</v>
      </c>
    </row>
    <row r="12" spans="1:31" s="452" customFormat="1" ht="21" customHeight="1" x14ac:dyDescent="0.25">
      <c r="A12" s="829" t="s">
        <v>111</v>
      </c>
      <c r="B12" s="824" t="s">
        <v>69</v>
      </c>
      <c r="C12" s="830">
        <v>1021</v>
      </c>
      <c r="D12" s="983">
        <v>5</v>
      </c>
      <c r="E12" s="924" t="s">
        <v>281</v>
      </c>
      <c r="F12" s="826">
        <f>(Ceres!AN84)/1000</f>
        <v>207.26</v>
      </c>
      <c r="G12" s="827">
        <f>(Ceres!C84)/1000</f>
        <v>2.3199999999999998</v>
      </c>
      <c r="H12" s="1005">
        <f>(Ceres!D84)/1000</f>
        <v>29.98</v>
      </c>
      <c r="I12" s="827">
        <f>(Ceres!E84)/1000</f>
        <v>56.293189937759855</v>
      </c>
      <c r="J12" s="827">
        <f>(Ceres!F84)/1000</f>
        <v>64.806536679110437</v>
      </c>
      <c r="K12" s="827">
        <f>(Ceres!G84)/1000</f>
        <v>0</v>
      </c>
      <c r="L12" s="827">
        <f>(Ceres!H84)/1000</f>
        <v>60.748754031940031</v>
      </c>
      <c r="M12" s="827">
        <f>(Ceres!I84)/1000</f>
        <v>0</v>
      </c>
      <c r="N12" s="827">
        <f>(Ceres!J84)/1000</f>
        <v>0</v>
      </c>
      <c r="O12" s="827">
        <f>(Ceres!K84)/1000</f>
        <v>9.9342041204578564</v>
      </c>
      <c r="P12" s="827">
        <f>(Ceres!L84)/1000</f>
        <v>1.4885871900977254</v>
      </c>
      <c r="Q12" s="827">
        <f>(Ceres!M84)/1000</f>
        <v>13.418919760140305</v>
      </c>
      <c r="R12" s="827">
        <f>(Ceres!N84)/1000</f>
        <v>2.58</v>
      </c>
      <c r="S12" s="827">
        <f>(Ceres!O84)/1000</f>
        <v>0</v>
      </c>
      <c r="T12" s="827">
        <f>(Ceres!P84)/1000</f>
        <v>28.6</v>
      </c>
      <c r="U12" s="827">
        <f>(Ceres!Q84)/1000</f>
        <v>1.34</v>
      </c>
      <c r="V12" s="827">
        <f>(Ceres!R84)/1000</f>
        <v>4.1030267956605657</v>
      </c>
      <c r="W12" s="827">
        <f>(Ceres!S84)/1000</f>
        <v>22.293664867389889</v>
      </c>
      <c r="X12" s="827">
        <f>(Ceres!T84)/1000</f>
        <v>2.1083852165946801</v>
      </c>
      <c r="Y12" s="827">
        <f>(Ceres!AL84)/1000</f>
        <v>0</v>
      </c>
      <c r="Z12" s="1049">
        <f>(Ceres!U84)/1000</f>
        <v>13.077788522165005</v>
      </c>
      <c r="AA12" s="926">
        <v>0</v>
      </c>
      <c r="AB12" s="931">
        <f t="shared" si="2"/>
        <v>313.09305712131635</v>
      </c>
      <c r="AC12" s="931">
        <f t="shared" si="0"/>
        <v>520.3530571213164</v>
      </c>
      <c r="AD12" s="975">
        <f t="shared" si="1"/>
        <v>0.60169350950564526</v>
      </c>
      <c r="AE12" s="828" t="s">
        <v>69</v>
      </c>
    </row>
    <row r="13" spans="1:31" s="452" customFormat="1" ht="21" customHeight="1" x14ac:dyDescent="0.25">
      <c r="A13" s="829" t="s">
        <v>112</v>
      </c>
      <c r="B13" s="824" t="s">
        <v>70</v>
      </c>
      <c r="C13" s="830">
        <v>345</v>
      </c>
      <c r="D13" s="983">
        <v>5</v>
      </c>
      <c r="E13" s="924" t="s">
        <v>281</v>
      </c>
      <c r="F13" s="826">
        <f>(Chialamberto!AN84)/1000</f>
        <v>190.99</v>
      </c>
      <c r="G13" s="827">
        <f>(Chialamberto!C84)/1000</f>
        <v>1.39</v>
      </c>
      <c r="H13" s="1005">
        <f>(Chialamberto!D84)/1000</f>
        <v>14.37</v>
      </c>
      <c r="I13" s="827">
        <f>(Chialamberto!E84)/1000</f>
        <v>44.188858082997058</v>
      </c>
      <c r="J13" s="827">
        <f>(Chialamberto!F84)/1000</f>
        <v>21.287957319528712</v>
      </c>
      <c r="K13" s="827">
        <f>(Chialamberto!G84)/1000</f>
        <v>0</v>
      </c>
      <c r="L13" s="827">
        <f>(Chialamberto!H84)/1000</f>
        <v>28.066105339087894</v>
      </c>
      <c r="M13" s="827">
        <f>(Chialamberto!I84)/1000</f>
        <v>0</v>
      </c>
      <c r="N13" s="827">
        <f>(Chialamberto!J84)/1000</f>
        <v>0</v>
      </c>
      <c r="O13" s="827">
        <f>(Chialamberto!K84)/1000</f>
        <v>0.93559360771355737</v>
      </c>
      <c r="P13" s="827">
        <f>(Chialamberto!L84)/1000</f>
        <v>0.71387269718401514</v>
      </c>
      <c r="Q13" s="827">
        <f>(Chialamberto!M84)/1000</f>
        <v>6.4352296635297197</v>
      </c>
      <c r="R13" s="827">
        <f>(Chialamberto!N84)/1000</f>
        <v>1.94</v>
      </c>
      <c r="S13" s="827">
        <f>(Chialamberto!O84)/1000</f>
        <v>0</v>
      </c>
      <c r="T13" s="827">
        <f>(Chialamberto!P84)/1000</f>
        <v>15.55</v>
      </c>
      <c r="U13" s="827">
        <f>(Chialamberto!Q84)/1000</f>
        <v>0</v>
      </c>
      <c r="V13" s="827">
        <f>(Chialamberto!R84)/1000</f>
        <v>1.7480233117922965</v>
      </c>
      <c r="W13" s="827">
        <f>(Chialamberto!S84)/1000</f>
        <v>10.691237150815017</v>
      </c>
      <c r="X13" s="827">
        <f>(Chialamberto!T84)/1000</f>
        <v>0.91375398955011555</v>
      </c>
      <c r="Y13" s="827">
        <f>(Chialamberto!AL84)/1000</f>
        <v>0</v>
      </c>
      <c r="Z13" s="1049">
        <f>(Chialamberto!U84)/1000</f>
        <v>5.0549999999999997</v>
      </c>
      <c r="AA13" s="926">
        <v>0</v>
      </c>
      <c r="AB13" s="931">
        <f t="shared" si="2"/>
        <v>153.28563116219843</v>
      </c>
      <c r="AC13" s="931">
        <f t="shared" si="0"/>
        <v>344.27563116219829</v>
      </c>
      <c r="AD13" s="975">
        <f t="shared" si="1"/>
        <v>0.44524101413957207</v>
      </c>
      <c r="AE13" s="828" t="s">
        <v>70</v>
      </c>
    </row>
    <row r="14" spans="1:31" s="452" customFormat="1" ht="21" customHeight="1" x14ac:dyDescent="0.25">
      <c r="A14" s="829" t="s">
        <v>113</v>
      </c>
      <c r="B14" s="824" t="s">
        <v>71</v>
      </c>
      <c r="C14" s="830">
        <v>18200</v>
      </c>
      <c r="D14" s="983">
        <v>3</v>
      </c>
      <c r="E14" s="924" t="s">
        <v>281</v>
      </c>
      <c r="F14" s="826">
        <f>(Ciriè!AN84)/1000</f>
        <v>2201.9</v>
      </c>
      <c r="G14" s="827">
        <f>(Ciriè!C84)/1000</f>
        <v>1583.53</v>
      </c>
      <c r="H14" s="1005">
        <f>(Ciriè!D84)/1000</f>
        <v>0</v>
      </c>
      <c r="I14" s="827">
        <f>(Ciriè!E84)/1000</f>
        <v>496.91183892440068</v>
      </c>
      <c r="J14" s="827">
        <f>(Ciriè!F84)/1000</f>
        <v>713.49613101570208</v>
      </c>
      <c r="K14" s="827">
        <f>(Ciriè!G84)/1000</f>
        <v>295.45999999999998</v>
      </c>
      <c r="L14" s="827">
        <f>(Ciriè!H84)/1000</f>
        <v>756.88507559459526</v>
      </c>
      <c r="M14" s="827">
        <f>(Ciriè!I84)/1000</f>
        <v>0</v>
      </c>
      <c r="N14" s="827">
        <f>(Ciriè!J84)/1000</f>
        <v>22.44</v>
      </c>
      <c r="O14" s="827">
        <f>(Ciriè!K84)/1000</f>
        <v>380.28261255116752</v>
      </c>
      <c r="P14" s="827">
        <f>(Ciriè!L84)/1000</f>
        <v>31.941700752721864</v>
      </c>
      <c r="Q14" s="827">
        <f>(Ciriè!M84)/1000</f>
        <v>322.55954580184789</v>
      </c>
      <c r="R14" s="827">
        <f>(Ciriè!N84)/1000</f>
        <v>86.4</v>
      </c>
      <c r="S14" s="827">
        <f>(Ciriè!O84)/1000</f>
        <v>0</v>
      </c>
      <c r="T14" s="827">
        <f>(Ciriè!P84)/1000</f>
        <v>546.46</v>
      </c>
      <c r="U14" s="827">
        <f>(Ciriè!Q84)/1000</f>
        <v>17.63</v>
      </c>
      <c r="V14" s="827">
        <f>(Ciriè!R84)/1000</f>
        <v>91.349997753802342</v>
      </c>
      <c r="W14" s="827">
        <f>(Ciriè!S84)/1000</f>
        <v>547.29142265673238</v>
      </c>
      <c r="X14" s="827">
        <f>(Ciriè!T84)/1000</f>
        <v>42.359239918752664</v>
      </c>
      <c r="Y14" s="827">
        <f>(Ciriè!AL84)/1000</f>
        <v>290.22500000000002</v>
      </c>
      <c r="Z14" s="1049">
        <f>(Ciriè!U84)/1000</f>
        <v>272.19</v>
      </c>
      <c r="AA14" s="926">
        <v>0</v>
      </c>
      <c r="AB14" s="931">
        <f>SUM(G14:Z14)</f>
        <v>6497.4125649697226</v>
      </c>
      <c r="AC14" s="931">
        <f t="shared" si="0"/>
        <v>8699.3125649697231</v>
      </c>
      <c r="AD14" s="975">
        <f t="shared" si="1"/>
        <v>0.74688804620418148</v>
      </c>
      <c r="AE14" s="828" t="s">
        <v>71</v>
      </c>
    </row>
    <row r="15" spans="1:31" s="452" customFormat="1" ht="21" customHeight="1" x14ac:dyDescent="0.25">
      <c r="A15" s="829" t="s">
        <v>114</v>
      </c>
      <c r="B15" s="824" t="s">
        <v>72</v>
      </c>
      <c r="C15" s="830">
        <v>1460</v>
      </c>
      <c r="D15" s="983">
        <v>5</v>
      </c>
      <c r="E15" s="924" t="s">
        <v>281</v>
      </c>
      <c r="F15" s="826">
        <f>'Coassolo T.se'!AN84/1000</f>
        <v>271.51</v>
      </c>
      <c r="G15" s="827">
        <f>'Coassolo T.se'!C84/1000</f>
        <v>4.3499999999999996</v>
      </c>
      <c r="H15" s="1005">
        <f>'Coassolo T.se'!D84/1000</f>
        <v>92.88</v>
      </c>
      <c r="I15" s="827">
        <f>'Coassolo T.se'!E84/1000</f>
        <v>55.960760432081159</v>
      </c>
      <c r="J15" s="827">
        <f>'Coassolo T.se'!F84/1000</f>
        <v>40.555396214363547</v>
      </c>
      <c r="K15" s="827">
        <f>'Coassolo T.se'!G84/1000</f>
        <v>0</v>
      </c>
      <c r="L15" s="827">
        <f>'Coassolo T.se'!H84/1000</f>
        <v>66.678881234195089</v>
      </c>
      <c r="M15" s="827">
        <f>'Coassolo T.se'!I84/1000</f>
        <v>0</v>
      </c>
      <c r="N15" s="827">
        <f>'Coassolo T.se'!J84/1000</f>
        <v>0</v>
      </c>
      <c r="O15" s="827">
        <f>'Coassolo T.se'!K84/1000</f>
        <v>9.0343609878179336</v>
      </c>
      <c r="P15" s="827">
        <f>'Coassolo T.se'!L84/1000</f>
        <v>1.3449607047673586</v>
      </c>
      <c r="Q15" s="827">
        <f>'Coassolo T.se'!M84/1000</f>
        <v>12.124193932254713</v>
      </c>
      <c r="R15" s="827">
        <f>'Coassolo T.se'!N84/1000</f>
        <v>4.95</v>
      </c>
      <c r="S15" s="827">
        <f>'Coassolo T.se'!O84/1000</f>
        <v>0</v>
      </c>
      <c r="T15" s="827">
        <f>'Coassolo T.se'!P84/1000</f>
        <v>38.58</v>
      </c>
      <c r="U15" s="827">
        <f>'Coassolo T.se'!Q84/1000</f>
        <v>0</v>
      </c>
      <c r="V15" s="827">
        <f>'Coassolo T.se'!R84/1000</f>
        <v>3.2933360172645969</v>
      </c>
      <c r="W15" s="827">
        <f>'Coassolo T.se'!S84/1000</f>
        <v>27.182658361801124</v>
      </c>
      <c r="X15" s="827">
        <f>'Coassolo T.se'!T84/1000</f>
        <v>1.8775439315961373</v>
      </c>
      <c r="Y15" s="827">
        <f>('Coassolo T.se'!AL84)/1000</f>
        <v>0</v>
      </c>
      <c r="Z15" s="1049">
        <f>('Coassolo T.se'!U84)/1000</f>
        <v>11.815976776217443</v>
      </c>
      <c r="AA15" s="926">
        <v>0</v>
      </c>
      <c r="AB15" s="931">
        <f t="shared" si="2"/>
        <v>370.62806859235917</v>
      </c>
      <c r="AC15" s="931">
        <f t="shared" si="0"/>
        <v>642.13806859235922</v>
      </c>
      <c r="AD15" s="975">
        <f t="shared" si="1"/>
        <v>0.57717815952699814</v>
      </c>
      <c r="AE15" s="828" t="s">
        <v>72</v>
      </c>
    </row>
    <row r="16" spans="1:31" s="452" customFormat="1" ht="21" customHeight="1" x14ac:dyDescent="0.25">
      <c r="A16" s="829" t="s">
        <v>115</v>
      </c>
      <c r="B16" s="824" t="s">
        <v>73</v>
      </c>
      <c r="C16" s="830">
        <v>3072</v>
      </c>
      <c r="D16" s="983">
        <v>4</v>
      </c>
      <c r="E16" s="924" t="s">
        <v>281</v>
      </c>
      <c r="F16" s="826">
        <f>(Corio!AN84)/1000</f>
        <v>632.745</v>
      </c>
      <c r="G16" s="827">
        <f>(Corio!C84)/1000</f>
        <v>150.32</v>
      </c>
      <c r="H16" s="1005">
        <f>Corio!D84/1000</f>
        <v>40.44</v>
      </c>
      <c r="I16" s="827">
        <f>(Corio!E84)/1000</f>
        <v>32.226751309040601</v>
      </c>
      <c r="J16" s="827">
        <f>(Corio!F84)/1000</f>
        <v>87.817957087224528</v>
      </c>
      <c r="K16" s="827">
        <f>(Corio!G84)/1000</f>
        <v>17.13</v>
      </c>
      <c r="L16" s="827">
        <f>(Corio!H84)/1000</f>
        <v>140.75839065223795</v>
      </c>
      <c r="M16" s="827">
        <f>(Corio!I84)/1000</f>
        <v>0</v>
      </c>
      <c r="N16" s="827">
        <f>(Corio!J84)/1000</f>
        <v>0</v>
      </c>
      <c r="O16" s="827">
        <f>(Corio!K84)/1000</f>
        <v>33.715542321654361</v>
      </c>
      <c r="P16" s="827">
        <f>(Corio!L84)/1000</f>
        <v>2.2593642808208427</v>
      </c>
      <c r="Q16" s="827">
        <f>(Corio!M84)/1000</f>
        <v>28.857116011035693</v>
      </c>
      <c r="R16" s="827">
        <f>(Corio!N84)/1000</f>
        <v>8.07</v>
      </c>
      <c r="S16" s="827">
        <f>(Corio!O84)/1000</f>
        <v>0</v>
      </c>
      <c r="T16" s="827">
        <f>(Corio!P84)/1000</f>
        <v>89.13</v>
      </c>
      <c r="U16" s="827">
        <f>(Corio!Q84)/1000</f>
        <v>0.2</v>
      </c>
      <c r="V16" s="827">
        <f>(Corio!R84)/1000</f>
        <v>10.378388965546371</v>
      </c>
      <c r="W16" s="827">
        <f>(Corio!S84)/1000</f>
        <v>82.91712450640162</v>
      </c>
      <c r="X16" s="827">
        <f>(Corio!T84)/1000</f>
        <v>3.0929765857285694</v>
      </c>
      <c r="Y16" s="827">
        <f>(Corio!AL84)/1000</f>
        <v>0</v>
      </c>
      <c r="Z16" s="1049">
        <f>(Corio!U84)/1000</f>
        <v>19.849350078827847</v>
      </c>
      <c r="AA16" s="926">
        <v>0</v>
      </c>
      <c r="AB16" s="931">
        <f t="shared" si="2"/>
        <v>747.16296179851838</v>
      </c>
      <c r="AC16" s="931">
        <f t="shared" si="0"/>
        <v>1379.9079617985187</v>
      </c>
      <c r="AD16" s="975">
        <f t="shared" si="1"/>
        <v>0.54145854831121853</v>
      </c>
      <c r="AE16" s="828" t="s">
        <v>73</v>
      </c>
    </row>
    <row r="17" spans="1:31" s="452" customFormat="1" ht="21" customHeight="1" x14ac:dyDescent="0.25">
      <c r="A17" s="829" t="s">
        <v>116</v>
      </c>
      <c r="B17" s="824" t="s">
        <v>74</v>
      </c>
      <c r="C17" s="830">
        <v>2663</v>
      </c>
      <c r="D17" s="983">
        <v>4</v>
      </c>
      <c r="E17" s="924" t="s">
        <v>281</v>
      </c>
      <c r="F17" s="826">
        <f>(Fiano!AN84)/1000</f>
        <v>356.05500000000001</v>
      </c>
      <c r="G17" s="827">
        <f>(Fiano!C84)/1000</f>
        <v>148.72</v>
      </c>
      <c r="H17" s="1005">
        <f>Fiano!D84/1000</f>
        <v>26.88</v>
      </c>
      <c r="I17" s="827">
        <f>(Fiano!E84)/1000</f>
        <v>77.052324032323426</v>
      </c>
      <c r="J17" s="827">
        <f>(Fiano!F84)/1000</f>
        <v>105.40458916491434</v>
      </c>
      <c r="K17" s="827">
        <f>(Fiano!G84)/1000</f>
        <v>28.97</v>
      </c>
      <c r="L17" s="827">
        <f>(Fiano!H84)/1000</f>
        <v>119.07531413628512</v>
      </c>
      <c r="M17" s="827">
        <f>(Fiano!I84)/1000</f>
        <v>0</v>
      </c>
      <c r="N17" s="827">
        <f>(Fiano!J84)/1000</f>
        <v>0</v>
      </c>
      <c r="O17" s="827">
        <f>(Fiano!K84)/1000</f>
        <v>23.757936876424626</v>
      </c>
      <c r="P17" s="827">
        <f>(Fiano!L84)/1000</f>
        <v>7.9939811683379549</v>
      </c>
      <c r="Q17" s="827">
        <f>(Fiano!M84)/1000</f>
        <v>78.942014624052618</v>
      </c>
      <c r="R17" s="827">
        <f>(Fiano!N84)/1000</f>
        <v>9.49</v>
      </c>
      <c r="S17" s="827">
        <f>(Fiano!O84)/1000</f>
        <v>0</v>
      </c>
      <c r="T17" s="827">
        <f>(Fiano!P84)/1000</f>
        <v>66.23</v>
      </c>
      <c r="U17" s="827">
        <f>(Fiano!Q84)/1000</f>
        <v>0</v>
      </c>
      <c r="V17" s="827">
        <f>(Fiano!R84)/1000</f>
        <v>22.68245002646092</v>
      </c>
      <c r="W17" s="827">
        <f>(Fiano!S84)/1000</f>
        <v>133.86099337456508</v>
      </c>
      <c r="X17" s="827">
        <f>(Fiano!T84)/1000</f>
        <v>11.252261597580626</v>
      </c>
      <c r="Y17" s="827">
        <f>(Fiano!AL84)/1000</f>
        <v>0</v>
      </c>
      <c r="Z17" s="1049">
        <f>(Fiano!U84)/1000</f>
        <v>39.704999999999998</v>
      </c>
      <c r="AA17" s="926">
        <v>0</v>
      </c>
      <c r="AB17" s="931">
        <f t="shared" si="2"/>
        <v>900.01686500094479</v>
      </c>
      <c r="AC17" s="931">
        <f t="shared" si="0"/>
        <v>1256.0718650009446</v>
      </c>
      <c r="AD17" s="975">
        <f t="shared" si="1"/>
        <v>0.71653293898137582</v>
      </c>
      <c r="AE17" s="828" t="s">
        <v>74</v>
      </c>
    </row>
    <row r="18" spans="1:31" s="452" customFormat="1" ht="21" customHeight="1" x14ac:dyDescent="0.25">
      <c r="A18" s="829" t="s">
        <v>117</v>
      </c>
      <c r="B18" s="824" t="s">
        <v>75</v>
      </c>
      <c r="C18" s="830">
        <v>1634</v>
      </c>
      <c r="D18" s="983">
        <v>4</v>
      </c>
      <c r="E18" s="924" t="s">
        <v>281</v>
      </c>
      <c r="F18" s="826">
        <f>(Front!AN84)/1000</f>
        <v>213.23</v>
      </c>
      <c r="G18" s="827">
        <f>(Front!C84)/1000</f>
        <v>73.81</v>
      </c>
      <c r="H18" s="1005">
        <f>Front!D84/1000</f>
        <v>39.479999999999997</v>
      </c>
      <c r="I18" s="827">
        <f>(Front!E84)/1000</f>
        <v>20.536211420531338</v>
      </c>
      <c r="J18" s="827">
        <f>(Front!F84)/1000</f>
        <v>49.088669404248314</v>
      </c>
      <c r="K18" s="827">
        <f>(Front!G84)/1000</f>
        <v>9.2200000000000006</v>
      </c>
      <c r="L18" s="827">
        <f>(Front!H84)/1000</f>
        <v>64.073310730405225</v>
      </c>
      <c r="M18" s="827">
        <f>(Front!I84)/1000</f>
        <v>0</v>
      </c>
      <c r="N18" s="827">
        <f>(Front!J84)/1000</f>
        <v>0</v>
      </c>
      <c r="O18" s="827">
        <f>(Front!K84)/1000</f>
        <v>34.367219202016166</v>
      </c>
      <c r="P18" s="827">
        <f>(Front!L84)/1000</f>
        <v>1.5337599466584355</v>
      </c>
      <c r="Q18" s="827">
        <f>(Front!M84)/1000</f>
        <v>19.236131107695112</v>
      </c>
      <c r="R18" s="827">
        <f>(Front!N84)/1000</f>
        <v>7.05</v>
      </c>
      <c r="S18" s="827">
        <f>(Front!O84)/1000</f>
        <v>0</v>
      </c>
      <c r="T18" s="827">
        <f>(Front!P84)/1000</f>
        <v>52.91</v>
      </c>
      <c r="U18" s="827">
        <f>(Front!Q84)/1000</f>
        <v>0</v>
      </c>
      <c r="V18" s="827">
        <f>(Front!R84)/1000</f>
        <v>7.6706389984209755</v>
      </c>
      <c r="W18" s="827">
        <f>(Front!S84)/1000</f>
        <v>33.345189764688328</v>
      </c>
      <c r="X18" s="827">
        <f>(Front!T84)/1000</f>
        <v>1.9632061511802832</v>
      </c>
      <c r="Y18" s="827">
        <f>(Front!AL84)/1000</f>
        <v>0</v>
      </c>
      <c r="Z18" s="1049">
        <f>(Front!U84)/1000</f>
        <v>13.474647880618456</v>
      </c>
      <c r="AA18" s="926">
        <v>0</v>
      </c>
      <c r="AB18" s="931">
        <f t="shared" si="2"/>
        <v>427.75898460646266</v>
      </c>
      <c r="AC18" s="931">
        <f t="shared" si="0"/>
        <v>640.98898460646262</v>
      </c>
      <c r="AD18" s="975">
        <f t="shared" si="1"/>
        <v>0.66734217729043621</v>
      </c>
      <c r="AE18" s="828" t="s">
        <v>75</v>
      </c>
    </row>
    <row r="19" spans="1:31" s="452" customFormat="1" ht="21" customHeight="1" x14ac:dyDescent="0.25">
      <c r="A19" s="829" t="s">
        <v>118</v>
      </c>
      <c r="B19" s="824" t="s">
        <v>76</v>
      </c>
      <c r="C19" s="830">
        <v>1124</v>
      </c>
      <c r="D19" s="983">
        <v>4</v>
      </c>
      <c r="E19" s="924" t="s">
        <v>281</v>
      </c>
      <c r="F19" s="826">
        <f>(Germagnano!AN84)/1000</f>
        <v>145.29</v>
      </c>
      <c r="G19" s="827">
        <f>(Germagnano!C84)/1000</f>
        <v>65.224999999999994</v>
      </c>
      <c r="H19" s="1005">
        <f>Germagnano!D84/1000</f>
        <v>30.12</v>
      </c>
      <c r="I19" s="827">
        <f>(Germagnano!E84)/1000</f>
        <v>22.612397487861038</v>
      </c>
      <c r="J19" s="827">
        <f>(Germagnano!F84)/1000</f>
        <v>32.221445539185297</v>
      </c>
      <c r="K19" s="827">
        <f>(Germagnano!G84)/1000</f>
        <v>11.31</v>
      </c>
      <c r="L19" s="827">
        <f>(Germagnano!H84)/1000</f>
        <v>50.064166691373359</v>
      </c>
      <c r="M19" s="827">
        <f>(Germagnano!I84)/1000</f>
        <v>0</v>
      </c>
      <c r="N19" s="827">
        <f>(Germagnano!J84)/1000</f>
        <v>0</v>
      </c>
      <c r="O19" s="827">
        <f>(Germagnano!K84)/1000</f>
        <v>10.023098464656867</v>
      </c>
      <c r="P19" s="827">
        <f>(Germagnano!L84)/1000</f>
        <v>1.1557888479632232</v>
      </c>
      <c r="Q19" s="827">
        <f>(Germagnano!M84)/1000</f>
        <v>11.35889780703091</v>
      </c>
      <c r="R19" s="827">
        <f>(Germagnano!N84)/1000</f>
        <v>4.5199999999999996</v>
      </c>
      <c r="S19" s="827">
        <f>(Germagnano!O84)/1000</f>
        <v>0</v>
      </c>
      <c r="T19" s="827">
        <f>(Germagnano!P84)/1000</f>
        <v>26</v>
      </c>
      <c r="U19" s="827">
        <f>(Germagnano!Q84)/1000</f>
        <v>0.22</v>
      </c>
      <c r="V19" s="827">
        <f>(Germagnano!R84)/1000</f>
        <v>3.0771206331589016</v>
      </c>
      <c r="W19" s="827">
        <f>(Germagnano!S84)/1000</f>
        <v>21.904546532015473</v>
      </c>
      <c r="X19" s="827">
        <f>(Germagnano!T84)/1000</f>
        <v>2.1304047665219703</v>
      </c>
      <c r="Y19" s="827">
        <f>(Germagnano!AL84)/1000</f>
        <v>0</v>
      </c>
      <c r="Z19" s="1049">
        <f>(Germagnano!U84)/1000</f>
        <v>10.154032112117962</v>
      </c>
      <c r="AA19" s="926">
        <v>0</v>
      </c>
      <c r="AB19" s="931">
        <f t="shared" si="2"/>
        <v>302.09689888188512</v>
      </c>
      <c r="AC19" s="931">
        <f t="shared" si="0"/>
        <v>447.38689888188509</v>
      </c>
      <c r="AD19" s="975">
        <f t="shared" si="1"/>
        <v>0.67524753102267732</v>
      </c>
      <c r="AE19" s="828" t="s">
        <v>76</v>
      </c>
    </row>
    <row r="20" spans="1:31" s="452" customFormat="1" ht="21" customHeight="1" x14ac:dyDescent="0.25">
      <c r="A20" s="829" t="s">
        <v>119</v>
      </c>
      <c r="B20" s="824" t="s">
        <v>77</v>
      </c>
      <c r="C20" s="830">
        <v>4110</v>
      </c>
      <c r="D20" s="983">
        <v>1</v>
      </c>
      <c r="E20" s="924" t="s">
        <v>281</v>
      </c>
      <c r="F20" s="826">
        <f>(Givoletto!AN84)/1000</f>
        <v>278.38499999999999</v>
      </c>
      <c r="G20" s="827">
        <f>(Givoletto!C84)/1000</f>
        <v>237.27</v>
      </c>
      <c r="H20" s="1005">
        <f>Givoletto!D84/1000</f>
        <v>103.92</v>
      </c>
      <c r="I20" s="827">
        <f>(Givoletto!E84)/1000</f>
        <v>210.41077843370888</v>
      </c>
      <c r="J20" s="827">
        <f>(Givoletto!F84)/1000</f>
        <v>141.93366038595082</v>
      </c>
      <c r="K20" s="827">
        <f>(Givoletto!G84)/1000</f>
        <v>25.71</v>
      </c>
      <c r="L20" s="827">
        <f>(Givoletto!H84)/1000</f>
        <v>156.70647607059178</v>
      </c>
      <c r="M20" s="827">
        <f>(Givoletto!I84)/1000</f>
        <v>0</v>
      </c>
      <c r="N20" s="827">
        <f>(Givoletto!J84)/1000</f>
        <v>0</v>
      </c>
      <c r="O20" s="827">
        <f>(Givoletto!K84)/1000</f>
        <v>68.992810422056436</v>
      </c>
      <c r="P20" s="827">
        <f>(Givoletto!L84)/1000</f>
        <v>12.701445093399773</v>
      </c>
      <c r="Q20" s="827">
        <f>(Givoletto!M84)/1000</f>
        <v>124.50760798691951</v>
      </c>
      <c r="R20" s="827">
        <f>(Givoletto!N84)/1000</f>
        <v>19.010000000000002</v>
      </c>
      <c r="S20" s="827">
        <f>(Givoletto!O84)/1000</f>
        <v>0</v>
      </c>
      <c r="T20" s="827">
        <f>(Givoletto!P84)/1000</f>
        <v>118.97</v>
      </c>
      <c r="U20" s="827">
        <f>(Givoletto!Q84)/1000</f>
        <v>0.15</v>
      </c>
      <c r="V20" s="827">
        <f>(Givoletto!R84)/1000</f>
        <v>36.290374522787737</v>
      </c>
      <c r="W20" s="827">
        <f>(Givoletto!S84)/1000</f>
        <v>211.10181712125211</v>
      </c>
      <c r="X20" s="827">
        <f>(Givoletto!T84)/1000</f>
        <v>19.897795224453169</v>
      </c>
      <c r="Y20" s="827">
        <f>(Givoletto!AL84)/1000</f>
        <v>0</v>
      </c>
      <c r="Z20" s="1049">
        <f>(Givoletto!U84)/1000</f>
        <v>61.695</v>
      </c>
      <c r="AA20" s="926">
        <v>0</v>
      </c>
      <c r="AB20" s="931">
        <f t="shared" si="2"/>
        <v>1549.2677652611203</v>
      </c>
      <c r="AC20" s="931">
        <f t="shared" si="0"/>
        <v>1827.6527652611201</v>
      </c>
      <c r="AD20" s="975">
        <f t="shared" si="1"/>
        <v>0.84768167931492922</v>
      </c>
      <c r="AE20" s="828" t="s">
        <v>77</v>
      </c>
    </row>
    <row r="21" spans="1:31" s="472" customFormat="1" ht="21" customHeight="1" x14ac:dyDescent="0.25">
      <c r="A21" s="829" t="s">
        <v>120</v>
      </c>
      <c r="B21" s="824" t="s">
        <v>78</v>
      </c>
      <c r="C21" s="830">
        <v>191</v>
      </c>
      <c r="D21" s="983">
        <v>5</v>
      </c>
      <c r="E21" s="924" t="s">
        <v>281</v>
      </c>
      <c r="F21" s="826">
        <f>(Groscavallo!AN84)/1000</f>
        <v>83.45</v>
      </c>
      <c r="G21" s="827">
        <f>(Groscavallo!C84)/1000</f>
        <v>0.86</v>
      </c>
      <c r="H21" s="1005">
        <f>(Groscavallo!D84)/1000</f>
        <v>19.920000000000002</v>
      </c>
      <c r="I21" s="827">
        <f>(Groscavallo!E84)/1000</f>
        <v>27.332231560145068</v>
      </c>
      <c r="J21" s="827">
        <f>(Groscavallo!F84)/1000</f>
        <v>10.713387005991326</v>
      </c>
      <c r="K21" s="827">
        <f>(Groscavallo!G84)/1000</f>
        <v>0</v>
      </c>
      <c r="L21" s="827">
        <f>(Groscavallo!H84)/1000</f>
        <v>11.488566817693947</v>
      </c>
      <c r="M21" s="827">
        <f>(Groscavallo!I84)/1000</f>
        <v>0</v>
      </c>
      <c r="N21" s="827">
        <f>(Groscavallo!J84)/1000</f>
        <v>0</v>
      </c>
      <c r="O21" s="827">
        <f>(Groscavallo!K84)/1000</f>
        <v>0.47366992818171544</v>
      </c>
      <c r="P21" s="827">
        <f>(Groscavallo!L84)/1000</f>
        <v>0.40336069003935676</v>
      </c>
      <c r="Q21" s="827">
        <f>(Groscavallo!M84)/1000</f>
        <v>3.6361086337694566</v>
      </c>
      <c r="R21" s="827">
        <f>(Groscavallo!N84)/1000</f>
        <v>0.76</v>
      </c>
      <c r="S21" s="827">
        <f>(Groscavallo!O84)/1000</f>
        <v>0</v>
      </c>
      <c r="T21" s="827">
        <f>(Groscavallo!P84)/1000</f>
        <v>9.43</v>
      </c>
      <c r="U21" s="827">
        <f>(Groscavallo!Q84)/1000</f>
        <v>0</v>
      </c>
      <c r="V21" s="827">
        <f>(Groscavallo!R84)/1000</f>
        <v>1.0086885501164824</v>
      </c>
      <c r="W21" s="827">
        <f>(Groscavallo!S84)/1000</f>
        <v>18.770887698238351</v>
      </c>
      <c r="X21" s="827">
        <f>(Groscavallo!T84)/1000</f>
        <v>0.56629995264567845</v>
      </c>
      <c r="Y21" s="827">
        <f>(Groscavallo!AL84)/1000</f>
        <v>0</v>
      </c>
      <c r="Z21" s="1049">
        <f>(Groscavallo!U84)/1000</f>
        <v>2.88</v>
      </c>
      <c r="AA21" s="926">
        <v>0</v>
      </c>
      <c r="AB21" s="931">
        <f t="shared" si="2"/>
        <v>108.24320083682142</v>
      </c>
      <c r="AC21" s="931">
        <f t="shared" si="0"/>
        <v>191.69320083682138</v>
      </c>
      <c r="AD21" s="975">
        <f t="shared" si="1"/>
        <v>0.56466896251037779</v>
      </c>
      <c r="AE21" s="828" t="s">
        <v>78</v>
      </c>
    </row>
    <row r="22" spans="1:31" s="471" customFormat="1" ht="21" customHeight="1" x14ac:dyDescent="0.25">
      <c r="A22" s="823" t="s">
        <v>121</v>
      </c>
      <c r="B22" s="824" t="s">
        <v>122</v>
      </c>
      <c r="C22" s="825">
        <v>987</v>
      </c>
      <c r="D22" s="982">
        <v>4</v>
      </c>
      <c r="E22" s="924" t="s">
        <v>281</v>
      </c>
      <c r="F22" s="826">
        <f>(Grosso!AN84)/1000</f>
        <v>108.375</v>
      </c>
      <c r="G22" s="827">
        <f>(Grosso!C84)/1000</f>
        <v>62.31</v>
      </c>
      <c r="H22" s="1005">
        <f>(Grosso!D84)/1000</f>
        <v>0</v>
      </c>
      <c r="I22" s="827">
        <f>(Grosso!E84)/1000</f>
        <v>71.274366025339603</v>
      </c>
      <c r="J22" s="827">
        <f>(Grosso!F84)/1000</f>
        <v>31.395262028391077</v>
      </c>
      <c r="K22" s="827">
        <f>(Grosso!G84)/1000</f>
        <v>16.45</v>
      </c>
      <c r="L22" s="827">
        <f>(Grosso!H84)/1000</f>
        <v>38.738158739100065</v>
      </c>
      <c r="M22" s="827">
        <f>(Grosso!I84)/1000</f>
        <v>0</v>
      </c>
      <c r="N22" s="827">
        <f>(Grosso!J84)/1000</f>
        <v>0</v>
      </c>
      <c r="O22" s="827">
        <f>(Grosso!K84)/1000</f>
        <v>12.613831436446475</v>
      </c>
      <c r="P22" s="827">
        <f>(Grosso!L84)/1000</f>
        <v>1.5923855755229803</v>
      </c>
      <c r="Q22" s="827">
        <f>(Grosso!M84)/1000</f>
        <v>15.484613829334988</v>
      </c>
      <c r="R22" s="827">
        <f>(Grosso!N84)/1000</f>
        <v>2.11</v>
      </c>
      <c r="S22" s="827">
        <f>(Grosso!O84)/1000</f>
        <v>0</v>
      </c>
      <c r="T22" s="827">
        <f>(Grosso!P84)/1000</f>
        <v>30.18</v>
      </c>
      <c r="U22" s="827">
        <f>(Grosso!Q84)/1000</f>
        <v>0</v>
      </c>
      <c r="V22" s="827">
        <f>(Grosso!R84)/1000</f>
        <v>4.8451925568186454</v>
      </c>
      <c r="W22" s="827">
        <f>(Grosso!S84)/1000</f>
        <v>25.578190147360143</v>
      </c>
      <c r="X22" s="827">
        <f>(Grosso!T84)/1000</f>
        <v>2.5252467045957241</v>
      </c>
      <c r="Y22" s="827">
        <f>(Grosso!AL84)/1000</f>
        <v>0</v>
      </c>
      <c r="Z22" s="1049">
        <f>(Grosso!U84)/1000</f>
        <v>13.989695693316021</v>
      </c>
      <c r="AA22" s="926">
        <v>0</v>
      </c>
      <c r="AB22" s="931">
        <f t="shared" si="2"/>
        <v>329.08694273622569</v>
      </c>
      <c r="AC22" s="931">
        <f t="shared" si="0"/>
        <v>437.46194273622575</v>
      </c>
      <c r="AD22" s="975">
        <f t="shared" si="1"/>
        <v>0.75226416423303277</v>
      </c>
      <c r="AE22" s="828" t="s">
        <v>122</v>
      </c>
    </row>
    <row r="23" spans="1:31" s="452" customFormat="1" ht="21" customHeight="1" x14ac:dyDescent="0.25">
      <c r="A23" s="829" t="s">
        <v>123</v>
      </c>
      <c r="B23" s="824" t="s">
        <v>80</v>
      </c>
      <c r="C23" s="830">
        <v>1786</v>
      </c>
      <c r="D23" s="983">
        <v>4</v>
      </c>
      <c r="E23" s="924" t="s">
        <v>281</v>
      </c>
      <c r="F23" s="826">
        <f>('La Cassa'!AN84)/1000</f>
        <v>209.80500000000001</v>
      </c>
      <c r="G23" s="827">
        <f>('La Cassa'!C84)/1000</f>
        <v>67.61</v>
      </c>
      <c r="H23" s="1005">
        <f>'La Cassa'!D84/1000</f>
        <v>47.28</v>
      </c>
      <c r="I23" s="827">
        <f>('La Cassa'!E84)/1000</f>
        <v>45.357137862834982</v>
      </c>
      <c r="J23" s="827">
        <f>('La Cassa'!F84)/1000</f>
        <v>49.109323536895715</v>
      </c>
      <c r="K23" s="827">
        <f>('La Cassa'!G84)/1000</f>
        <v>14.05</v>
      </c>
      <c r="L23" s="827">
        <f>('La Cassa'!H84)/1000</f>
        <v>65.291015011806977</v>
      </c>
      <c r="M23" s="827">
        <f>('La Cassa'!I84)/1000</f>
        <v>0</v>
      </c>
      <c r="N23" s="827">
        <f>('La Cassa'!J84)/1000</f>
        <v>0</v>
      </c>
      <c r="O23" s="827">
        <f>('La Cassa'!K84)/1000</f>
        <v>22.513858645462619</v>
      </c>
      <c r="P23" s="827">
        <f>('La Cassa'!L84)/1000</f>
        <v>4.2236052937572213</v>
      </c>
      <c r="Q23" s="827">
        <f>('La Cassa'!M84)/1000</f>
        <v>40.093833304793655</v>
      </c>
      <c r="R23" s="827">
        <f>('La Cassa'!N84)/1000</f>
        <v>3.68</v>
      </c>
      <c r="S23" s="827">
        <f>('La Cassa'!O84)/1000</f>
        <v>0</v>
      </c>
      <c r="T23" s="827">
        <f>('La Cassa'!P84)/1000</f>
        <v>34.1</v>
      </c>
      <c r="U23" s="827">
        <f>('La Cassa'!Q84)/1000</f>
        <v>0</v>
      </c>
      <c r="V23" s="827">
        <f>('La Cassa'!R84)/1000</f>
        <v>11.015124782780235</v>
      </c>
      <c r="W23" s="827">
        <f>('La Cassa'!S84)/1000</f>
        <v>64.294367347454937</v>
      </c>
      <c r="X23" s="827">
        <f>('La Cassa'!T84)/1000</f>
        <v>5.9581966547809095</v>
      </c>
      <c r="Y23" s="827">
        <f>('La Cassa'!AL84)/1000</f>
        <v>0</v>
      </c>
      <c r="Z23" s="1049">
        <f>('La Cassa'!U84)/1000</f>
        <v>26.67</v>
      </c>
      <c r="AA23" s="926">
        <v>0</v>
      </c>
      <c r="AB23" s="931">
        <f t="shared" si="2"/>
        <v>501.24646244056726</v>
      </c>
      <c r="AC23" s="931">
        <f t="shared" si="0"/>
        <v>711.05146244056721</v>
      </c>
      <c r="AD23" s="975">
        <f t="shared" si="1"/>
        <v>0.70493696858469457</v>
      </c>
      <c r="AE23" s="828" t="s">
        <v>80</v>
      </c>
    </row>
    <row r="24" spans="1:31" s="452" customFormat="1" ht="21" customHeight="1" x14ac:dyDescent="0.25">
      <c r="A24" s="829" t="s">
        <v>124</v>
      </c>
      <c r="B24" s="824" t="s">
        <v>81</v>
      </c>
      <c r="C24" s="830">
        <v>4972</v>
      </c>
      <c r="D24" s="983">
        <v>1</v>
      </c>
      <c r="E24" s="924" t="s">
        <v>281</v>
      </c>
      <c r="F24" s="826">
        <f>('Lanzo T.se'!AN84)/1000</f>
        <v>660.71</v>
      </c>
      <c r="G24" s="827">
        <f>('Lanzo T.se'!C84)/1000</f>
        <v>370.97</v>
      </c>
      <c r="H24" s="1005">
        <f>'Lanzo T.se'!D84/1000</f>
        <v>82.68</v>
      </c>
      <c r="I24" s="827">
        <f>('Lanzo T.se'!E84)/1000</f>
        <v>146.69209178492576</v>
      </c>
      <c r="J24" s="827">
        <f>('Lanzo T.se'!F84)/1000</f>
        <v>176.75023377980978</v>
      </c>
      <c r="K24" s="827">
        <f>('Lanzo T.se'!G84)/1000</f>
        <v>81.11</v>
      </c>
      <c r="L24" s="827">
        <f>('Lanzo T.se'!H84)/1000</f>
        <v>206.95288492228215</v>
      </c>
      <c r="M24" s="827">
        <f>('Lanzo T.se'!I84)/1000</f>
        <v>0</v>
      </c>
      <c r="N24" s="827">
        <f>('Lanzo T.se'!J84)/1000</f>
        <v>0</v>
      </c>
      <c r="O24" s="827">
        <f>('Lanzo T.se'!K84)/1000</f>
        <v>174.67065730143096</v>
      </c>
      <c r="P24" s="827">
        <f>('Lanzo T.se'!L84)/1000</f>
        <v>15.108547550537862</v>
      </c>
      <c r="Q24" s="827">
        <f>('Lanzo T.se'!M84)/1000</f>
        <v>143.81651480382689</v>
      </c>
      <c r="R24" s="827">
        <f>('Lanzo T.se'!N84)/1000</f>
        <v>5.05</v>
      </c>
      <c r="S24" s="827">
        <f>('Lanzo T.se'!O84)/1000</f>
        <v>0</v>
      </c>
      <c r="T24" s="827">
        <f>('Lanzo T.se'!P84)/1000</f>
        <v>171.37</v>
      </c>
      <c r="U24" s="827">
        <f>('Lanzo T.se'!Q84)/1000</f>
        <v>0.65</v>
      </c>
      <c r="V24" s="827">
        <f>('Lanzo T.se'!R84)/1000</f>
        <v>40.051522352712766</v>
      </c>
      <c r="W24" s="827">
        <f>('Lanzo T.se'!S84)/1000</f>
        <v>232.50152642809113</v>
      </c>
      <c r="X24" s="827">
        <f>('Lanzo T.se'!T84)/1000</f>
        <v>20.098876042002416</v>
      </c>
      <c r="Y24" s="827">
        <f>('Lanzo T.se'!AL84)/1000</f>
        <v>11.81</v>
      </c>
      <c r="Z24" s="1049">
        <f>('Lanzo T.se'!U84)/1000</f>
        <v>73.2</v>
      </c>
      <c r="AA24" s="926">
        <v>0</v>
      </c>
      <c r="AB24" s="931">
        <f t="shared" si="2"/>
        <v>1953.4828549656202</v>
      </c>
      <c r="AC24" s="931">
        <f t="shared" si="0"/>
        <v>2614.1928549656195</v>
      </c>
      <c r="AD24" s="975">
        <f t="shared" si="1"/>
        <v>0.74726042160776673</v>
      </c>
      <c r="AE24" s="828" t="s">
        <v>81</v>
      </c>
    </row>
    <row r="25" spans="1:31" s="472" customFormat="1" ht="21" customHeight="1" x14ac:dyDescent="0.25">
      <c r="A25" s="829" t="s">
        <v>125</v>
      </c>
      <c r="B25" s="824" t="s">
        <v>82</v>
      </c>
      <c r="C25" s="830">
        <v>186</v>
      </c>
      <c r="D25" s="983">
        <v>5</v>
      </c>
      <c r="E25" s="924" t="s">
        <v>281</v>
      </c>
      <c r="F25" s="826">
        <f>(Lemie!AN84)/1000</f>
        <v>83.41</v>
      </c>
      <c r="G25" s="827">
        <f>(Lemie!C84)/1000</f>
        <v>1.78</v>
      </c>
      <c r="H25" s="1005">
        <f>(Lemie!D84)/1000</f>
        <v>8.15</v>
      </c>
      <c r="I25" s="827">
        <f>(Lemie!E84)/1000</f>
        <v>3.0372357057670851</v>
      </c>
      <c r="J25" s="827">
        <f>(Lemie!F84)/1000</f>
        <v>11.468460062291403</v>
      </c>
      <c r="K25" s="827">
        <f>(Lemie!G84)/1000</f>
        <v>0</v>
      </c>
      <c r="L25" s="827">
        <f>(Lemie!H84)/1000</f>
        <v>17.463011454442938</v>
      </c>
      <c r="M25" s="827">
        <f>(Lemie!I84)/1000</f>
        <v>0</v>
      </c>
      <c r="N25" s="827">
        <f>(Lemie!J84)/1000</f>
        <v>0</v>
      </c>
      <c r="O25" s="827">
        <f>(Lemie!K84)/1000</f>
        <v>0.60382331367705677</v>
      </c>
      <c r="P25" s="827">
        <f>(Lemie!L84)/1000</f>
        <v>4.3152802828311507E-2</v>
      </c>
      <c r="Q25" s="827">
        <f>(Lemie!M84)/1000</f>
        <v>0.38900240606010611</v>
      </c>
      <c r="R25" s="827">
        <f>(Lemie!N84)/1000</f>
        <v>0.53</v>
      </c>
      <c r="S25" s="827">
        <f>(Lemie!O84)/1000</f>
        <v>0</v>
      </c>
      <c r="T25" s="827">
        <f>(Lemie!P84)/1000</f>
        <v>10.38</v>
      </c>
      <c r="U25" s="827">
        <f>(Lemie!Q84)/1000</f>
        <v>0</v>
      </c>
      <c r="V25" s="827">
        <f>(Lemie!R84)/1000</f>
        <v>0.10566604607602882</v>
      </c>
      <c r="W25" s="827">
        <f>(Lemie!S84)/1000</f>
        <v>19.126273278946982</v>
      </c>
      <c r="X25" s="827">
        <f>(Lemie!T84)/1000</f>
        <v>0.25723540247467258</v>
      </c>
      <c r="Y25" s="827">
        <f>(Lemie!AL84)/1000</f>
        <v>0</v>
      </c>
      <c r="Z25" s="1049">
        <f>(Lemie!U84)/1000</f>
        <v>0.37911331850860053</v>
      </c>
      <c r="AA25" s="926">
        <v>0</v>
      </c>
      <c r="AB25" s="931">
        <f t="shared" si="2"/>
        <v>73.712973791073196</v>
      </c>
      <c r="AC25" s="931">
        <f t="shared" si="0"/>
        <v>157.12297379107318</v>
      </c>
      <c r="AD25" s="975">
        <f t="shared" si="1"/>
        <v>0.46914192121318632</v>
      </c>
      <c r="AE25" s="828" t="s">
        <v>82</v>
      </c>
    </row>
    <row r="26" spans="1:31" s="452" customFormat="1" ht="21" customHeight="1" x14ac:dyDescent="0.25">
      <c r="A26" s="829" t="s">
        <v>126</v>
      </c>
      <c r="B26" s="824" t="s">
        <v>83</v>
      </c>
      <c r="C26" s="830">
        <v>3821</v>
      </c>
      <c r="D26" s="983">
        <v>1</v>
      </c>
      <c r="E26" s="924" t="s">
        <v>281</v>
      </c>
      <c r="F26" s="826">
        <f>(Mathi!AN84)/1000</f>
        <v>334.09500000000003</v>
      </c>
      <c r="G26" s="827">
        <f>(Mathi!C84)/1000</f>
        <v>256.05</v>
      </c>
      <c r="H26" s="1005">
        <f>(Mathi!D84)/1000</f>
        <v>67.92</v>
      </c>
      <c r="I26" s="827">
        <f>(Mathi!E84)/1000</f>
        <v>155.55141914469493</v>
      </c>
      <c r="J26" s="827">
        <f>(Mathi!F84)/1000</f>
        <v>120.45855920615608</v>
      </c>
      <c r="K26" s="827">
        <f>(Mathi!G84)/1000</f>
        <v>51.395000000000003</v>
      </c>
      <c r="L26" s="827">
        <f>(Mathi!H84)/1000</f>
        <v>146.74730424507732</v>
      </c>
      <c r="M26" s="827">
        <f>(Mathi!I84)/1000</f>
        <v>0</v>
      </c>
      <c r="N26" s="827">
        <f>(Mathi!J84)/1000</f>
        <v>0</v>
      </c>
      <c r="O26" s="827">
        <f>(Mathi!K84)/1000</f>
        <v>33.940543149635722</v>
      </c>
      <c r="P26" s="827">
        <f>(Mathi!L84)/1000</f>
        <v>5.5651777168894627</v>
      </c>
      <c r="Q26" s="827">
        <f>(Mathi!M84)/1000</f>
        <v>56.777483457222196</v>
      </c>
      <c r="R26" s="827">
        <f>(Mathi!N84)/1000</f>
        <v>13.89</v>
      </c>
      <c r="S26" s="827">
        <f>(Mathi!O84)/1000</f>
        <v>0</v>
      </c>
      <c r="T26" s="827">
        <f>(Mathi!P84)/1000</f>
        <v>120.24</v>
      </c>
      <c r="U26" s="827">
        <f>(Mathi!Q84)/1000</f>
        <v>1.1100000000000001</v>
      </c>
      <c r="V26" s="827">
        <f>(Mathi!R84)/1000</f>
        <v>18.853164089288892</v>
      </c>
      <c r="W26" s="827">
        <f>(Mathi!S84)/1000</f>
        <v>95.706281476232931</v>
      </c>
      <c r="X26" s="827">
        <f>(Mathi!T84)/1000</f>
        <v>7.6874036004214013</v>
      </c>
      <c r="Y26" s="827">
        <f>(Mathi!AL84)/1000</f>
        <v>0</v>
      </c>
      <c r="Z26" s="1049">
        <f>(Mathi!U84)/1000</f>
        <v>48.892142666475216</v>
      </c>
      <c r="AA26" s="926">
        <v>0</v>
      </c>
      <c r="AB26" s="931">
        <f t="shared" si="2"/>
        <v>1200.7844787520939</v>
      </c>
      <c r="AC26" s="931">
        <f t="shared" si="0"/>
        <v>1534.879478752094</v>
      </c>
      <c r="AD26" s="975">
        <f t="shared" si="1"/>
        <v>0.78233144385275777</v>
      </c>
      <c r="AE26" s="828" t="s">
        <v>83</v>
      </c>
    </row>
    <row r="27" spans="1:31" s="452" customFormat="1" ht="21" customHeight="1" x14ac:dyDescent="0.25">
      <c r="A27" s="829" t="s">
        <v>127</v>
      </c>
      <c r="B27" s="824" t="s">
        <v>84</v>
      </c>
      <c r="C27" s="830">
        <v>736</v>
      </c>
      <c r="D27" s="983">
        <v>5</v>
      </c>
      <c r="E27" s="924" t="s">
        <v>281</v>
      </c>
      <c r="F27" s="826">
        <f>(Mezzenile!AN84)/1000</f>
        <v>144.96</v>
      </c>
      <c r="G27" s="827">
        <f>(Mezzenile!C84)/1000</f>
        <v>2.02</v>
      </c>
      <c r="H27" s="1005">
        <f>(Mezzenile!D84)/1000</f>
        <v>1.5</v>
      </c>
      <c r="I27" s="827">
        <f>(Mezzenile!E84)/1000</f>
        <v>21.880904225348313</v>
      </c>
      <c r="J27" s="827">
        <f>(Mezzenile!F84)/1000</f>
        <v>25.886792241452675</v>
      </c>
      <c r="K27" s="827">
        <f>(Mezzenile!G84)/1000</f>
        <v>0</v>
      </c>
      <c r="L27" s="827">
        <f>(Mezzenile!H84)/1000</f>
        <v>28.441584700963983</v>
      </c>
      <c r="M27" s="827">
        <f>(Mezzenile!I84)/1000</f>
        <v>0</v>
      </c>
      <c r="N27" s="827">
        <f>(Mezzenile!J84)/1000</f>
        <v>0</v>
      </c>
      <c r="O27" s="827">
        <f>(Mezzenile!K84)/1000</f>
        <v>7.1207665220066776</v>
      </c>
      <c r="P27" s="827">
        <f>(Mezzenile!L84)/1000</f>
        <v>0.39423361849231453</v>
      </c>
      <c r="Q27" s="827">
        <f>(Mezzenile!M84)/1000</f>
        <v>3.5538323374600802</v>
      </c>
      <c r="R27" s="827">
        <f>(Mezzenile!N84)/1000</f>
        <v>0</v>
      </c>
      <c r="S27" s="827">
        <f>(Mezzenile!O84)/1000</f>
        <v>0</v>
      </c>
      <c r="T27" s="827">
        <f>(Mezzenile!P84)/1000</f>
        <v>13.31</v>
      </c>
      <c r="U27" s="827">
        <f>(Mezzenile!Q84)/1000</f>
        <v>0</v>
      </c>
      <c r="V27" s="827">
        <f>(Mezzenile!R84)/1000</f>
        <v>1.0023395600296496</v>
      </c>
      <c r="W27" s="827">
        <f>(Mezzenile!S84)/1000</f>
        <v>30.99419709949882</v>
      </c>
      <c r="X27" s="827">
        <f>(Mezzenile!T84)/1000</f>
        <v>0.58861734022484014</v>
      </c>
      <c r="Y27" s="827">
        <f>(Mezzenile!AL84)/1000</f>
        <v>0</v>
      </c>
      <c r="Z27" s="1049">
        <f>(Mezzenile!U84)/1000</f>
        <v>3.4634880141833633</v>
      </c>
      <c r="AA27" s="926">
        <v>0</v>
      </c>
      <c r="AB27" s="931">
        <f t="shared" si="2"/>
        <v>140.15675565966069</v>
      </c>
      <c r="AC27" s="931">
        <f t="shared" si="0"/>
        <v>285.11675565966073</v>
      </c>
      <c r="AD27" s="975">
        <f t="shared" si="1"/>
        <v>0.49157670630541106</v>
      </c>
      <c r="AE27" s="828" t="s">
        <v>84</v>
      </c>
    </row>
    <row r="28" spans="1:31" s="452" customFormat="1" ht="21" customHeight="1" x14ac:dyDescent="0.25">
      <c r="A28" s="829" t="s">
        <v>128</v>
      </c>
      <c r="B28" s="824" t="s">
        <v>129</v>
      </c>
      <c r="C28" s="830">
        <v>329</v>
      </c>
      <c r="D28" s="983">
        <v>5</v>
      </c>
      <c r="E28" s="924" t="s">
        <v>281</v>
      </c>
      <c r="F28" s="826">
        <f>'Monastero di Lanzo'!AN84/1000</f>
        <v>89.29</v>
      </c>
      <c r="G28" s="827">
        <f>'Monastero di Lanzo'!C84/1000</f>
        <v>0.56000000000000005</v>
      </c>
      <c r="H28" s="1005">
        <f>'Monastero di Lanzo'!D84/1000</f>
        <v>0</v>
      </c>
      <c r="I28" s="827">
        <f>'Monastero di Lanzo'!E84/1000</f>
        <v>0.50860879091317113</v>
      </c>
      <c r="J28" s="827">
        <f>'Monastero di Lanzo'!F84/1000</f>
        <v>9.0383311159956499</v>
      </c>
      <c r="K28" s="827">
        <f>'Monastero di Lanzo'!G84/1000</f>
        <v>0</v>
      </c>
      <c r="L28" s="827">
        <f>'Monastero di Lanzo'!H84/1000</f>
        <v>17.439786886866905</v>
      </c>
      <c r="M28" s="827">
        <f>'Monastero di Lanzo'!I84/1000</f>
        <v>0</v>
      </c>
      <c r="N28" s="827">
        <f>'Monastero di Lanzo'!J84/1000</f>
        <v>0</v>
      </c>
      <c r="O28" s="827">
        <f>'Monastero di Lanzo'!K84/1000</f>
        <v>12.635617519285706</v>
      </c>
      <c r="P28" s="827">
        <f>'Monastero di Lanzo'!L84/1000</f>
        <v>6.508176475886128E-2</v>
      </c>
      <c r="Q28" s="827">
        <f>'Monastero di Lanzo'!M84/1000</f>
        <v>0.58668177783402309</v>
      </c>
      <c r="R28" s="827">
        <f>'Monastero di Lanzo'!N84/1000</f>
        <v>1.47</v>
      </c>
      <c r="S28" s="827">
        <f>'Monastero di Lanzo'!O84/1000</f>
        <v>0</v>
      </c>
      <c r="T28" s="827">
        <f>'Monastero di Lanzo'!P84/1000</f>
        <v>8.7799999999999994</v>
      </c>
      <c r="U28" s="827">
        <f>'Monastero di Lanzo'!Q84/1000</f>
        <v>0</v>
      </c>
      <c r="V28" s="827">
        <f>'Monastero di Lanzo'!R84/1000</f>
        <v>0.47936236589497527</v>
      </c>
      <c r="W28" s="827">
        <f>'Monastero di Lanzo'!S84/1000</f>
        <v>32.974690002818782</v>
      </c>
      <c r="X28" s="827">
        <f>'Monastero di Lanzo'!T84/1000</f>
        <v>0.73330437966034467</v>
      </c>
      <c r="Y28" s="827">
        <f>'Monastero di Lanzo'!AL84/1000</f>
        <v>0</v>
      </c>
      <c r="Z28" s="1049">
        <f>('Monastero di Lanzo'!U84)/1000</f>
        <v>0.57176735217626196</v>
      </c>
      <c r="AA28" s="926">
        <v>0</v>
      </c>
      <c r="AB28" s="931">
        <f t="shared" si="2"/>
        <v>85.84323195620469</v>
      </c>
      <c r="AC28" s="931">
        <f t="shared" si="0"/>
        <v>175.13323195620475</v>
      </c>
      <c r="AD28" s="975">
        <f t="shared" si="1"/>
        <v>0.49015958306343227</v>
      </c>
      <c r="AE28" s="828" t="s">
        <v>129</v>
      </c>
    </row>
    <row r="29" spans="1:31" s="452" customFormat="1" ht="21" customHeight="1" x14ac:dyDescent="0.25">
      <c r="A29" s="829" t="s">
        <v>130</v>
      </c>
      <c r="B29" s="824" t="s">
        <v>131</v>
      </c>
      <c r="C29" s="830">
        <v>6750</v>
      </c>
      <c r="D29" s="983">
        <v>2</v>
      </c>
      <c r="E29" s="924" t="s">
        <v>281</v>
      </c>
      <c r="F29" s="826">
        <f>(Nole!AN84)/1000</f>
        <v>510.69</v>
      </c>
      <c r="G29" s="827">
        <f>(Nole!C84)/1000</f>
        <v>388</v>
      </c>
      <c r="H29" s="1005">
        <f>(Nole!D84)/1000</f>
        <v>129.72</v>
      </c>
      <c r="I29" s="827">
        <f>(Nole!E84)/1000</f>
        <v>308.28744356678067</v>
      </c>
      <c r="J29" s="827">
        <f>(Nole!F84)/1000</f>
        <v>226.89206017006256</v>
      </c>
      <c r="K29" s="827">
        <f>(Nole!G84)/1000</f>
        <v>38.064999999999998</v>
      </c>
      <c r="L29" s="827">
        <f>(Nole!H84)/1000</f>
        <v>227.03899198471396</v>
      </c>
      <c r="M29" s="827">
        <f>(Nole!I84)/1000</f>
        <v>0</v>
      </c>
      <c r="N29" s="827">
        <f>(Nole!J84)/1000</f>
        <v>1.32</v>
      </c>
      <c r="O29" s="827">
        <f>(Nole!K84)/1000</f>
        <v>54.950930128626744</v>
      </c>
      <c r="P29" s="827">
        <f>(Nole!L84)/1000</f>
        <v>20.103525276708897</v>
      </c>
      <c r="Q29" s="827">
        <f>(Nole!M84)/1000</f>
        <v>197.71391108739752</v>
      </c>
      <c r="R29" s="827">
        <f>(Nole!N84)/1000</f>
        <v>7.36</v>
      </c>
      <c r="S29" s="827">
        <f>(Nole!O84)/1000</f>
        <v>0</v>
      </c>
      <c r="T29" s="827">
        <f>(Nole!P84)/1000</f>
        <v>187.21</v>
      </c>
      <c r="U29" s="827">
        <f>(Nole!Q84)/1000</f>
        <v>2.21</v>
      </c>
      <c r="V29" s="827">
        <f>(Nole!R84)/1000</f>
        <v>56.306467087918946</v>
      </c>
      <c r="W29" s="827">
        <f>(Nole!S84)/1000</f>
        <v>316.06826948492443</v>
      </c>
      <c r="X29" s="827">
        <f>(Nole!T84)/1000</f>
        <v>26.132426100727006</v>
      </c>
      <c r="Y29" s="827">
        <f>(Nole!AL84)/1000</f>
        <v>2.16</v>
      </c>
      <c r="Z29" s="1049">
        <f>(Nole!U84)/1000</f>
        <v>101.44499999999999</v>
      </c>
      <c r="AA29" s="926">
        <v>0</v>
      </c>
      <c r="AB29" s="931">
        <f t="shared" si="2"/>
        <v>2290.9840248878609</v>
      </c>
      <c r="AC29" s="931">
        <f t="shared" si="0"/>
        <v>2801.6740248878609</v>
      </c>
      <c r="AD29" s="975">
        <f t="shared" si="1"/>
        <v>0.8177196934891664</v>
      </c>
      <c r="AE29" s="828" t="s">
        <v>131</v>
      </c>
    </row>
    <row r="30" spans="1:31" s="452" customFormat="1" ht="21" customHeight="1" x14ac:dyDescent="0.25">
      <c r="A30" s="829" t="s">
        <v>132</v>
      </c>
      <c r="B30" s="824" t="s">
        <v>87</v>
      </c>
      <c r="C30" s="830">
        <v>602</v>
      </c>
      <c r="D30" s="983">
        <v>5</v>
      </c>
      <c r="E30" s="924" t="s">
        <v>281</v>
      </c>
      <c r="F30" s="826">
        <f>(Pessinetto!AN84)/1000</f>
        <v>163.53</v>
      </c>
      <c r="G30" s="827">
        <f>(Pessinetto!C84)/1000</f>
        <v>1.66</v>
      </c>
      <c r="H30" s="1005">
        <f>(Pessinetto!D84)/1000</f>
        <v>13.44</v>
      </c>
      <c r="I30" s="827">
        <f>(Pessinetto!E84)/1000</f>
        <v>6.1740738292597968</v>
      </c>
      <c r="J30" s="827">
        <f>(Pessinetto!F84)/1000</f>
        <v>35.676438102346097</v>
      </c>
      <c r="K30" s="827">
        <f>(Pessinetto!G84)/1000</f>
        <v>0</v>
      </c>
      <c r="L30" s="827">
        <f>(Pessinetto!H84)/1000</f>
        <v>38.744370039875662</v>
      </c>
      <c r="M30" s="827">
        <f>(Pessinetto!I84)/1000</f>
        <v>0</v>
      </c>
      <c r="N30" s="827">
        <f>(Pessinetto!J84)/1000</f>
        <v>0</v>
      </c>
      <c r="O30" s="827">
        <f>(Pessinetto!K84)/1000</f>
        <v>5.8842360240300327</v>
      </c>
      <c r="P30" s="827">
        <f>(Pessinetto!L84)/1000</f>
        <v>0.7900367192597858</v>
      </c>
      <c r="Q30" s="827">
        <f>(Pessinetto!M84)/1000</f>
        <v>7.1218128261708182</v>
      </c>
      <c r="R30" s="827">
        <f>(Pessinetto!N84)/1000</f>
        <v>2.5499999999999998</v>
      </c>
      <c r="S30" s="827">
        <f>(Pessinetto!O84)/1000</f>
        <v>0</v>
      </c>
      <c r="T30" s="827">
        <f>(Pessinetto!P84)/1000</f>
        <v>16.420000000000002</v>
      </c>
      <c r="U30" s="827">
        <f>(Pessinetto!Q84)/1000</f>
        <v>1</v>
      </c>
      <c r="V30" s="827">
        <f>(Pessinetto!R84)/1000</f>
        <v>1.9345222304839471</v>
      </c>
      <c r="W30" s="827">
        <f>(Pessinetto!S84)/1000</f>
        <v>11.831899380347059</v>
      </c>
      <c r="X30" s="827">
        <f>(Pessinetto!T84)/1000</f>
        <v>1.0112436110280731</v>
      </c>
      <c r="Y30" s="827">
        <f>(Pessinetto!AL84)/1000</f>
        <v>0</v>
      </c>
      <c r="Z30" s="1049">
        <f>(Pessinetto!U84)/1000</f>
        <v>6.9407645101031878</v>
      </c>
      <c r="AA30" s="926">
        <v>0</v>
      </c>
      <c r="AB30" s="931">
        <f t="shared" si="2"/>
        <v>151.17939727290445</v>
      </c>
      <c r="AC30" s="931">
        <f t="shared" si="0"/>
        <v>314.70939727290443</v>
      </c>
      <c r="AD30" s="975">
        <f t="shared" si="1"/>
        <v>0.48037776622795675</v>
      </c>
      <c r="AE30" s="828" t="s">
        <v>87</v>
      </c>
    </row>
    <row r="31" spans="1:31" s="452" customFormat="1" ht="21" customHeight="1" x14ac:dyDescent="0.25">
      <c r="A31" s="829" t="s">
        <v>133</v>
      </c>
      <c r="B31" s="824" t="s">
        <v>88</v>
      </c>
      <c r="C31" s="830">
        <v>3040</v>
      </c>
      <c r="D31" s="983">
        <v>2</v>
      </c>
      <c r="E31" s="924" t="s">
        <v>281</v>
      </c>
      <c r="F31" s="826">
        <f>(Robassomero!AN84)/1000</f>
        <v>302.875</v>
      </c>
      <c r="G31" s="827">
        <f>(Robassomero!C84)/1000</f>
        <v>220.5</v>
      </c>
      <c r="H31" s="1005">
        <f>(Robassomero!D84)/1000</f>
        <v>0</v>
      </c>
      <c r="I31" s="827">
        <f>(Robassomero!E84)/1000</f>
        <v>104.34844443033442</v>
      </c>
      <c r="J31" s="827">
        <f>(Robassomero!F84)/1000</f>
        <v>111.72167477423496</v>
      </c>
      <c r="K31" s="827">
        <f>(Robassomero!G84)/1000</f>
        <v>60.274999999999999</v>
      </c>
      <c r="L31" s="827">
        <f>(Robassomero!H84)/1000</f>
        <v>113.58713081764169</v>
      </c>
      <c r="M31" s="827">
        <f>(Robassomero!I84)/1000</f>
        <v>0</v>
      </c>
      <c r="N31" s="827">
        <f>(Robassomero!J84)/1000</f>
        <v>0</v>
      </c>
      <c r="O31" s="827">
        <f>(Robassomero!K84)/1000</f>
        <v>15.439844552897233</v>
      </c>
      <c r="P31" s="827">
        <f>(Robassomero!L84)/1000</f>
        <v>4.4668971694998936</v>
      </c>
      <c r="Q31" s="827">
        <f>(Robassomero!M84)/1000</f>
        <v>53.666996178021506</v>
      </c>
      <c r="R31" s="827">
        <f>(Robassomero!N84)/1000</f>
        <v>6.85</v>
      </c>
      <c r="S31" s="827">
        <f>(Robassomero!O84)/1000</f>
        <v>0</v>
      </c>
      <c r="T31" s="827">
        <f>(Robassomero!P84)/1000</f>
        <v>105.76</v>
      </c>
      <c r="U31" s="827">
        <f>(Robassomero!Q84)/1000</f>
        <v>0.96</v>
      </c>
      <c r="V31" s="827">
        <f>(Robassomero!R84)/1000</f>
        <v>15.310861070280028</v>
      </c>
      <c r="W31" s="827">
        <f>(Robassomero!S84)/1000</f>
        <v>84.258001780725678</v>
      </c>
      <c r="X31" s="827">
        <f>(Robassomero!T84)/1000</f>
        <v>6.0636092118963871</v>
      </c>
      <c r="Y31" s="827">
        <f>(Robassomero!AL84)/1000</f>
        <v>0.32500000000000001</v>
      </c>
      <c r="Z31" s="1049">
        <f>(Robassomero!U84)/1000</f>
        <v>39.243342225148368</v>
      </c>
      <c r="AA31" s="926">
        <v>0</v>
      </c>
      <c r="AB31" s="931">
        <f t="shared" si="2"/>
        <v>942.77680221068022</v>
      </c>
      <c r="AC31" s="931">
        <f t="shared" si="0"/>
        <v>1245.6518022106802</v>
      </c>
      <c r="AD31" s="975">
        <f t="shared" si="1"/>
        <v>0.75685420318705243</v>
      </c>
      <c r="AE31" s="828" t="s">
        <v>88</v>
      </c>
    </row>
    <row r="32" spans="1:31" s="452" customFormat="1" ht="21" customHeight="1" x14ac:dyDescent="0.25">
      <c r="A32" s="829" t="s">
        <v>134</v>
      </c>
      <c r="B32" s="824" t="s">
        <v>135</v>
      </c>
      <c r="C32" s="830">
        <v>1678</v>
      </c>
      <c r="D32" s="983">
        <v>4</v>
      </c>
      <c r="E32" s="924" t="s">
        <v>281</v>
      </c>
      <c r="F32" s="826">
        <f>(Rocca!AN84)/1000</f>
        <v>217.27</v>
      </c>
      <c r="G32" s="827">
        <f>(Rocca!C84)/1000</f>
        <v>70.05</v>
      </c>
      <c r="H32" s="1005">
        <f>Rocca!D84/1000</f>
        <v>58.68</v>
      </c>
      <c r="I32" s="827">
        <f>(Rocca!E84)/1000</f>
        <v>16.063310923470805</v>
      </c>
      <c r="J32" s="827">
        <f>(Rocca!F84)/1000</f>
        <v>52.183773251765444</v>
      </c>
      <c r="K32" s="827">
        <f>(Rocca!G84)/1000</f>
        <v>14.59</v>
      </c>
      <c r="L32" s="827">
        <f>(Rocca!H84)/1000</f>
        <v>69.444774988590126</v>
      </c>
      <c r="M32" s="827">
        <f>(Rocca!I84)/1000</f>
        <v>0</v>
      </c>
      <c r="N32" s="827">
        <f>(Rocca!J84)/1000</f>
        <v>0</v>
      </c>
      <c r="O32" s="827">
        <f>(Rocca!K84)/1000</f>
        <v>14.399098118981733</v>
      </c>
      <c r="P32" s="827">
        <f>(Rocca!L84)/1000</f>
        <v>0.88207055785554678</v>
      </c>
      <c r="Q32" s="827">
        <f>(Rocca!M84)/1000</f>
        <v>17.121454988584656</v>
      </c>
      <c r="R32" s="827">
        <f>(Rocca!N84)/1000</f>
        <v>6.16</v>
      </c>
      <c r="S32" s="827">
        <f>(Rocca!O84)/1000</f>
        <v>0</v>
      </c>
      <c r="T32" s="827">
        <f>(Rocca!P84)/1000</f>
        <v>49.11</v>
      </c>
      <c r="U32" s="827">
        <f>(Rocca!Q84)/1000</f>
        <v>1.78</v>
      </c>
      <c r="V32" s="827">
        <f>(Rocca!R84)/1000</f>
        <v>7.9158807516512697</v>
      </c>
      <c r="W32" s="827">
        <f>(Rocca!S84)/1000</f>
        <v>38.730234198597543</v>
      </c>
      <c r="X32" s="827">
        <f>(Rocca!T84)/1000</f>
        <v>1.3890465295627352</v>
      </c>
      <c r="Y32" s="827">
        <f>(Rocca!AL84)/1000</f>
        <v>0</v>
      </c>
      <c r="Z32" s="1049">
        <f>(Rocca!U84)/1000</f>
        <v>7.7493157901658671</v>
      </c>
      <c r="AA32" s="926">
        <v>0</v>
      </c>
      <c r="AB32" s="931">
        <f t="shared" si="2"/>
        <v>426.24896009922577</v>
      </c>
      <c r="AC32" s="931">
        <f t="shared" si="0"/>
        <v>643.51896009922564</v>
      </c>
      <c r="AD32" s="975">
        <f t="shared" si="1"/>
        <v>0.66237203024057201</v>
      </c>
      <c r="AE32" s="828" t="s">
        <v>135</v>
      </c>
    </row>
    <row r="33" spans="1:31" s="452" customFormat="1" ht="21" customHeight="1" x14ac:dyDescent="0.25">
      <c r="A33" s="829" t="s">
        <v>136</v>
      </c>
      <c r="B33" s="824" t="s">
        <v>90</v>
      </c>
      <c r="C33" s="830">
        <v>4030</v>
      </c>
      <c r="D33" s="983">
        <v>4</v>
      </c>
      <c r="E33" s="924" t="s">
        <v>281</v>
      </c>
      <c r="F33" s="826">
        <f>('San Carlo C.se'!AN84)/1000</f>
        <v>622.22</v>
      </c>
      <c r="G33" s="827">
        <f>('San Carlo C.se'!C84)/1000</f>
        <v>237.24</v>
      </c>
      <c r="H33" s="1005">
        <f>('San Carlo C.se'!D84)/1000</f>
        <v>0</v>
      </c>
      <c r="I33" s="827">
        <f>('San Carlo C.se'!E84)/1000</f>
        <v>153.46053417004737</v>
      </c>
      <c r="J33" s="827">
        <f>('San Carlo C.se'!F84)/1000</f>
        <v>138.78003444644719</v>
      </c>
      <c r="K33" s="827">
        <f>('San Carlo C.se'!G84)/1000</f>
        <v>27.67</v>
      </c>
      <c r="L33" s="827">
        <f>('San Carlo C.se'!H84)/1000</f>
        <v>153.33515224305705</v>
      </c>
      <c r="M33" s="827">
        <f>('San Carlo C.se'!I84)/1000</f>
        <v>0</v>
      </c>
      <c r="N33" s="827">
        <f>('San Carlo C.se'!J84)/1000</f>
        <v>0</v>
      </c>
      <c r="O33" s="827">
        <f>('San Carlo C.se'!K84)/1000</f>
        <v>34.798659575261624</v>
      </c>
      <c r="P33" s="827">
        <f>('San Carlo C.se'!L84)/1000</f>
        <v>10.47746275406921</v>
      </c>
      <c r="Q33" s="827">
        <f>('San Carlo C.se'!M84)/1000</f>
        <v>95.6394436886047</v>
      </c>
      <c r="R33" s="827">
        <f>('San Carlo C.se'!N84)/1000</f>
        <v>6.19</v>
      </c>
      <c r="S33" s="827">
        <f>('San Carlo C.se'!O84)/1000</f>
        <v>0</v>
      </c>
      <c r="T33" s="827">
        <f>('San Carlo C.se'!P84)/1000</f>
        <v>108.95</v>
      </c>
      <c r="U33" s="827">
        <f>('San Carlo C.se'!Q84)/1000</f>
        <v>2.9</v>
      </c>
      <c r="V33" s="827">
        <f>('San Carlo C.se'!R84)/1000</f>
        <v>27.145623495329552</v>
      </c>
      <c r="W33" s="827">
        <f>('San Carlo C.se'!S84)/1000</f>
        <v>160.12458643040202</v>
      </c>
      <c r="X33" s="827">
        <f>('San Carlo C.se'!T84)/1000</f>
        <v>13.454107372027188</v>
      </c>
      <c r="Y33" s="827">
        <f>('San Carlo C.se'!AL84)/1000</f>
        <v>0</v>
      </c>
      <c r="Z33" s="1049">
        <f>('San Carlo C.se'!U84)/1000</f>
        <v>60.585000000000001</v>
      </c>
      <c r="AA33" s="926">
        <v>0</v>
      </c>
      <c r="AB33" s="931">
        <f t="shared" si="2"/>
        <v>1230.7506041752461</v>
      </c>
      <c r="AC33" s="931">
        <f t="shared" si="0"/>
        <v>1852.9706041752463</v>
      </c>
      <c r="AD33" s="975">
        <f t="shared" si="1"/>
        <v>0.66420406314165503</v>
      </c>
      <c r="AE33" s="828" t="s">
        <v>90</v>
      </c>
    </row>
    <row r="34" spans="1:31" s="452" customFormat="1" ht="21" customHeight="1" x14ac:dyDescent="0.25">
      <c r="A34" s="823" t="s">
        <v>137</v>
      </c>
      <c r="B34" s="824" t="s">
        <v>138</v>
      </c>
      <c r="C34" s="825">
        <v>4852</v>
      </c>
      <c r="D34" s="982">
        <v>3</v>
      </c>
      <c r="E34" s="924" t="s">
        <v>281</v>
      </c>
      <c r="F34" s="826">
        <f>('San Francesco al C.po'!AN84)/1000</f>
        <v>255.02</v>
      </c>
      <c r="G34" s="827">
        <f>('San Francesco al C.po'!C84)/1000</f>
        <v>333.45</v>
      </c>
      <c r="H34" s="1005">
        <f>('San Francesco al C.po'!D84)/1000</f>
        <v>0</v>
      </c>
      <c r="I34" s="827">
        <f>('San Francesco al C.po'!E84)/1000</f>
        <v>188.19581107954926</v>
      </c>
      <c r="J34" s="827">
        <f>('San Francesco al C.po'!F84)/1000</f>
        <v>139.94775947362956</v>
      </c>
      <c r="K34" s="827">
        <f>('San Francesco al C.po'!G84)/1000</f>
        <v>55.7</v>
      </c>
      <c r="L34" s="827">
        <f>('San Francesco al C.po'!H84)/1000</f>
        <v>177.24298097846295</v>
      </c>
      <c r="M34" s="827">
        <f>('San Francesco al C.po'!I84)/1000</f>
        <v>0</v>
      </c>
      <c r="N34" s="827">
        <f>('San Francesco al C.po'!J84)/1000</f>
        <v>0</v>
      </c>
      <c r="O34" s="827">
        <f>('San Francesco al C.po'!K84)/1000</f>
        <v>36.923626973938802</v>
      </c>
      <c r="P34" s="827">
        <f>('San Francesco al C.po'!L84)/1000</f>
        <v>10.76220999189713</v>
      </c>
      <c r="Q34" s="827">
        <f>('San Francesco al C.po'!M84)/1000</f>
        <v>105.3963073306891</v>
      </c>
      <c r="R34" s="827">
        <f>('San Francesco al C.po'!N84)/1000</f>
        <v>10.23</v>
      </c>
      <c r="S34" s="827">
        <f>('San Francesco al C.po'!O84)/1000</f>
        <v>0</v>
      </c>
      <c r="T34" s="827">
        <f>('San Francesco al C.po'!P84)/1000</f>
        <v>202.54</v>
      </c>
      <c r="U34" s="827">
        <f>('San Francesco al C.po'!Q84)/1000</f>
        <v>4.04</v>
      </c>
      <c r="V34" s="827">
        <f>('San Francesco al C.po'!R84)/1000</f>
        <v>32.515869393169758</v>
      </c>
      <c r="W34" s="827">
        <f>('San Francesco al C.po'!S84)/1000</f>
        <v>181.06407260513123</v>
      </c>
      <c r="X34" s="827">
        <f>('San Francesco al C.po'!T84)/1000</f>
        <v>13.874582614749038</v>
      </c>
      <c r="Y34" s="827">
        <f>('San Francesco al C.po'!AL84)/1000</f>
        <v>0</v>
      </c>
      <c r="Z34" s="1049">
        <f>('San Francesco al C.po'!U84)/1000</f>
        <v>72.644999999999996</v>
      </c>
      <c r="AA34" s="926">
        <v>0</v>
      </c>
      <c r="AB34" s="931">
        <f t="shared" si="2"/>
        <v>1564.5282204412169</v>
      </c>
      <c r="AC34" s="931">
        <f t="shared" si="0"/>
        <v>1819.5482204412169</v>
      </c>
      <c r="AD34" s="975">
        <f t="shared" si="1"/>
        <v>0.85984432996331317</v>
      </c>
      <c r="AE34" s="828" t="s">
        <v>138</v>
      </c>
    </row>
    <row r="35" spans="1:31" s="471" customFormat="1" ht="21" customHeight="1" x14ac:dyDescent="0.25">
      <c r="A35" s="823" t="s">
        <v>139</v>
      </c>
      <c r="B35" s="824" t="s">
        <v>91</v>
      </c>
      <c r="C35" s="825">
        <v>10284</v>
      </c>
      <c r="D35" s="982">
        <v>2</v>
      </c>
      <c r="E35" s="924" t="s">
        <v>281</v>
      </c>
      <c r="F35" s="826">
        <f>('San Maurizio C.se'!AN84)/1000</f>
        <v>1203.44</v>
      </c>
      <c r="G35" s="827">
        <f>('San Maurizio C.se'!C84)/1000</f>
        <v>856.32</v>
      </c>
      <c r="H35" s="1005">
        <f>('San Maurizio C.se'!D84)/1000</f>
        <v>73.08</v>
      </c>
      <c r="I35" s="827">
        <f>('San Maurizio C.se'!E84)/1000</f>
        <v>595.21852975382342</v>
      </c>
      <c r="J35" s="827">
        <f>('San Maurizio C.se'!F84)/1000</f>
        <v>377.35309116790842</v>
      </c>
      <c r="K35" s="827">
        <f>('San Maurizio C.se'!G84)/1000</f>
        <v>138.965</v>
      </c>
      <c r="L35" s="827">
        <f>('San Maurizio C.se'!H84)/1000</f>
        <v>403.1193667753833</v>
      </c>
      <c r="M35" s="827">
        <f>('San Maurizio C.se'!I84)/1000</f>
        <v>0</v>
      </c>
      <c r="N35" s="827">
        <f>('San Maurizio C.se'!J84)/1000</f>
        <v>5.4</v>
      </c>
      <c r="O35" s="827">
        <f>('San Maurizio C.se'!K84)/1000</f>
        <v>99.05649340714784</v>
      </c>
      <c r="P35" s="827">
        <f>('San Maurizio C.se'!L84)/1000</f>
        <v>20.208591762044204</v>
      </c>
      <c r="Q35" s="827">
        <f>('San Maurizio C.se'!M84)/1000</f>
        <v>233.44103648628121</v>
      </c>
      <c r="R35" s="827">
        <f>('San Maurizio C.se'!N84)/1000</f>
        <v>44.05</v>
      </c>
      <c r="S35" s="827">
        <f>('San Maurizio C.se'!O84)/1000</f>
        <v>0</v>
      </c>
      <c r="T35" s="827">
        <f>('San Maurizio C.se'!P84)/1000</f>
        <v>345.36</v>
      </c>
      <c r="U35" s="827">
        <f>('San Maurizio C.se'!Q84)/1000</f>
        <v>4.47</v>
      </c>
      <c r="V35" s="827">
        <f>('San Maurizio C.se'!R84)/1000</f>
        <v>60.744737980024311</v>
      </c>
      <c r="W35" s="827">
        <f>('San Maurizio C.se'!S84)/1000</f>
        <v>343.7667863258871</v>
      </c>
      <c r="X35" s="827">
        <f>('San Maurizio C.se'!T84)/1000</f>
        <v>26.126910751172183</v>
      </c>
      <c r="Y35" s="827">
        <f>('San Maurizio C.se'!AL84)/1000</f>
        <v>1.38</v>
      </c>
      <c r="Z35" s="1049">
        <f>('San Maurizio C.se'!U84)/1000</f>
        <v>154.13999999999999</v>
      </c>
      <c r="AA35" s="926">
        <v>0</v>
      </c>
      <c r="AB35" s="931">
        <f t="shared" si="2"/>
        <v>3782.2005444096717</v>
      </c>
      <c r="AC35" s="931">
        <f t="shared" si="0"/>
        <v>4985.6405444096727</v>
      </c>
      <c r="AD35" s="975">
        <f t="shared" si="1"/>
        <v>0.75861877941653832</v>
      </c>
      <c r="AE35" s="828" t="s">
        <v>91</v>
      </c>
    </row>
    <row r="36" spans="1:31" s="452" customFormat="1" ht="21" customHeight="1" x14ac:dyDescent="0.25">
      <c r="A36" s="829" t="s">
        <v>140</v>
      </c>
      <c r="B36" s="824" t="s">
        <v>92</v>
      </c>
      <c r="C36" s="830">
        <v>488</v>
      </c>
      <c r="D36" s="983">
        <v>5</v>
      </c>
      <c r="E36" s="924" t="s">
        <v>281</v>
      </c>
      <c r="F36" s="826">
        <f>(Traves!AN84)/1000</f>
        <v>116.64</v>
      </c>
      <c r="G36" s="827">
        <f>(Traves!C84)/1000</f>
        <v>1.4</v>
      </c>
      <c r="H36" s="1005">
        <f>(Traves!D84)/1000</f>
        <v>0</v>
      </c>
      <c r="I36" s="827">
        <f>(Traves!E84)/1000</f>
        <v>1.3594237883786504</v>
      </c>
      <c r="J36" s="827">
        <f>(Traves!F84)/1000</f>
        <v>19.166278713352678</v>
      </c>
      <c r="K36" s="827">
        <f>(Traves!G84)/1000</f>
        <v>0</v>
      </c>
      <c r="L36" s="827">
        <f>(Traves!H84)/1000</f>
        <v>21.453071782409971</v>
      </c>
      <c r="M36" s="827">
        <f>(Traves!I84)/1000</f>
        <v>0</v>
      </c>
      <c r="N36" s="827">
        <f>(Traves!J84)/1000</f>
        <v>0</v>
      </c>
      <c r="O36" s="827">
        <f>(Traves!K84)/1000</f>
        <v>5.9157484788080792</v>
      </c>
      <c r="P36" s="827">
        <f>(Traves!L84)/1000</f>
        <v>0.17395235942345996</v>
      </c>
      <c r="Q36" s="827">
        <f>(Traves!M84)/1000</f>
        <v>1.568099449409647</v>
      </c>
      <c r="R36" s="827">
        <f>(Traves!N84)/1000</f>
        <v>1.78</v>
      </c>
      <c r="S36" s="827">
        <f>(Traves!O84)/1000</f>
        <v>0</v>
      </c>
      <c r="T36" s="827">
        <f>(Traves!P84)/1000</f>
        <v>11.11</v>
      </c>
      <c r="U36" s="827">
        <f>(Traves!Q84)/1000</f>
        <v>0</v>
      </c>
      <c r="V36" s="827">
        <f>(Traves!R84)/1000</f>
        <v>0.48194818461743133</v>
      </c>
      <c r="W36" s="827">
        <f>(Traves!S84)/1000</f>
        <v>2.6051786752402295</v>
      </c>
      <c r="X36" s="827">
        <f>(Traves!T84)/1000</f>
        <v>0.2386582737256159</v>
      </c>
      <c r="Y36" s="827">
        <f>(Traves!AL84)/1000</f>
        <v>0</v>
      </c>
      <c r="Z36" s="1049">
        <f>(Traves!U84)/1000</f>
        <v>1.5282357557586521</v>
      </c>
      <c r="AA36" s="926">
        <v>0</v>
      </c>
      <c r="AB36" s="931">
        <f t="shared" si="2"/>
        <v>68.78059546112442</v>
      </c>
      <c r="AC36" s="931">
        <f t="shared" si="0"/>
        <v>185.42059546112444</v>
      </c>
      <c r="AD36" s="975">
        <f t="shared" si="1"/>
        <v>0.37094366615571067</v>
      </c>
      <c r="AE36" s="828" t="s">
        <v>92</v>
      </c>
    </row>
    <row r="37" spans="1:31" s="452" customFormat="1" ht="21" customHeight="1" x14ac:dyDescent="0.25">
      <c r="A37" s="829" t="s">
        <v>141</v>
      </c>
      <c r="B37" s="824" t="s">
        <v>93</v>
      </c>
      <c r="C37" s="830">
        <v>197</v>
      </c>
      <c r="D37" s="983">
        <v>5</v>
      </c>
      <c r="E37" s="924" t="s">
        <v>281</v>
      </c>
      <c r="F37" s="826">
        <f>(Usseglio!AN84)/1000</f>
        <v>95.7</v>
      </c>
      <c r="G37" s="827">
        <f>(Usseglio!C84)/1000</f>
        <v>0.61</v>
      </c>
      <c r="H37" s="1005">
        <f>(Usseglio!D84)/1000</f>
        <v>7.56</v>
      </c>
      <c r="I37" s="827">
        <f>(Usseglio!E84)/1000</f>
        <v>5.54</v>
      </c>
      <c r="J37" s="827">
        <f>(Usseglio!F84)/1000</f>
        <v>14.18</v>
      </c>
      <c r="K37" s="827">
        <f>(Usseglio!G84)/1000</f>
        <v>0</v>
      </c>
      <c r="L37" s="827">
        <f>(Usseglio!H84)/1000</f>
        <v>18.96</v>
      </c>
      <c r="M37" s="827">
        <f>(Usseglio!I84)/1000</f>
        <v>0</v>
      </c>
      <c r="N37" s="827">
        <f>(Usseglio!J84)/1000</f>
        <v>0</v>
      </c>
      <c r="O37" s="827">
        <f>(Usseglio!K84)/1000</f>
        <v>1.919</v>
      </c>
      <c r="P37" s="827">
        <f>(Usseglio!L84)/1000</f>
        <v>0</v>
      </c>
      <c r="Q37" s="827">
        <f>(Usseglio!M84)/1000</f>
        <v>0</v>
      </c>
      <c r="R37" s="827">
        <f>(Usseglio!N84)/1000</f>
        <v>0.63</v>
      </c>
      <c r="S37" s="827">
        <f>(Usseglio!O84)/1000</f>
        <v>0</v>
      </c>
      <c r="T37" s="827">
        <f>(Usseglio!P84)/1000</f>
        <v>12.27</v>
      </c>
      <c r="U37" s="827">
        <f>(Usseglio!Q84)/1000</f>
        <v>0</v>
      </c>
      <c r="V37" s="827">
        <f>(Usseglio!R84)/1000</f>
        <v>0</v>
      </c>
      <c r="W37" s="827">
        <f>(Usseglio!S84)/1000</f>
        <v>23.12</v>
      </c>
      <c r="X37" s="827">
        <f>(Usseglio!T84)/1000</f>
        <v>0.255</v>
      </c>
      <c r="Y37" s="827">
        <f>(Usseglio!AL84)/1000</f>
        <v>0</v>
      </c>
      <c r="Z37" s="1049">
        <f>(Usseglio!U84)/1000</f>
        <v>0</v>
      </c>
      <c r="AA37" s="926">
        <v>0</v>
      </c>
      <c r="AB37" s="931">
        <f t="shared" si="2"/>
        <v>85.043999999999997</v>
      </c>
      <c r="AC37" s="931">
        <f t="shared" si="0"/>
        <v>180.74400000000003</v>
      </c>
      <c r="AD37" s="975">
        <f t="shared" si="1"/>
        <v>0.47052184304873179</v>
      </c>
      <c r="AE37" s="828" t="s">
        <v>93</v>
      </c>
    </row>
    <row r="38" spans="1:31" s="452" customFormat="1" ht="21" customHeight="1" x14ac:dyDescent="0.25">
      <c r="A38" s="829" t="s">
        <v>142</v>
      </c>
      <c r="B38" s="824" t="s">
        <v>94</v>
      </c>
      <c r="C38" s="830">
        <v>4003</v>
      </c>
      <c r="D38" s="983">
        <v>4</v>
      </c>
      <c r="E38" s="924" t="s">
        <v>281</v>
      </c>
      <c r="F38" s="826">
        <f>('Val della Torre'!AN84)/1000</f>
        <v>625.92499999999995</v>
      </c>
      <c r="G38" s="827">
        <f>('Val della Torre'!C84)/1000</f>
        <v>185</v>
      </c>
      <c r="H38" s="1005">
        <f>'Val della Torre'!D84/1000</f>
        <v>132.6</v>
      </c>
      <c r="I38" s="827">
        <f>('Val della Torre'!E84)/1000</f>
        <v>312.50378275244799</v>
      </c>
      <c r="J38" s="827">
        <f>('Val della Torre'!F84)/1000</f>
        <v>138.59772993455462</v>
      </c>
      <c r="K38" s="827">
        <f>('Val della Torre'!G84)/1000</f>
        <v>28.54</v>
      </c>
      <c r="L38" s="827">
        <f>('Val della Torre'!H84)/1000</f>
        <v>161.17519319764284</v>
      </c>
      <c r="M38" s="827">
        <f>('Val della Torre'!I84)/1000</f>
        <v>0</v>
      </c>
      <c r="N38" s="827">
        <f>('Val della Torre'!J84)/1000</f>
        <v>0</v>
      </c>
      <c r="O38" s="827">
        <f>('Val della Torre'!K84)/1000</f>
        <v>740.47814783894489</v>
      </c>
      <c r="P38" s="827">
        <f>('Val della Torre'!L84)/1000</f>
        <v>5.8892198796444175</v>
      </c>
      <c r="Q38" s="827">
        <f>('Val della Torre'!M84)/1000</f>
        <v>75.408572534057299</v>
      </c>
      <c r="R38" s="827">
        <f>('Val della Torre'!N84)/1000</f>
        <v>0</v>
      </c>
      <c r="S38" s="827">
        <f>('Val della Torre'!O84)/1000</f>
        <v>0</v>
      </c>
      <c r="T38" s="827">
        <f>('Val della Torre'!P84)/1000</f>
        <v>117.39</v>
      </c>
      <c r="U38" s="827">
        <f>('Val della Torre'!Q84)/1000</f>
        <v>0</v>
      </c>
      <c r="V38" s="827">
        <f>('Val della Torre'!R84)/1000</f>
        <v>23.700629446254695</v>
      </c>
      <c r="W38" s="827">
        <f>('Val della Torre'!S84)/1000</f>
        <v>117.05926383925382</v>
      </c>
      <c r="X38" s="827">
        <f>('Val della Torre'!T84)/1000</f>
        <v>11.939176178456366</v>
      </c>
      <c r="Y38" s="827">
        <f>('Val della Torre'!AL84)/1000</f>
        <v>0</v>
      </c>
      <c r="Z38" s="1049">
        <f>('Val della Torre'!U84)/1000</f>
        <v>51.738972805122359</v>
      </c>
      <c r="AA38" s="926">
        <v>0</v>
      </c>
      <c r="AB38" s="931">
        <f t="shared" si="2"/>
        <v>2102.02068840638</v>
      </c>
      <c r="AC38" s="931">
        <f t="shared" si="0"/>
        <v>2727.9456884063793</v>
      </c>
      <c r="AD38" s="975">
        <f t="shared" si="1"/>
        <v>0.77055078381503472</v>
      </c>
      <c r="AE38" s="828" t="s">
        <v>94</v>
      </c>
    </row>
    <row r="39" spans="1:31" s="452" customFormat="1" ht="21" customHeight="1" x14ac:dyDescent="0.25">
      <c r="A39" s="829" t="s">
        <v>143</v>
      </c>
      <c r="B39" s="824" t="s">
        <v>95</v>
      </c>
      <c r="C39" s="830">
        <v>781</v>
      </c>
      <c r="D39" s="983">
        <v>4</v>
      </c>
      <c r="E39" s="924" t="s">
        <v>281</v>
      </c>
      <c r="F39" s="826">
        <f>'Vallo T.se'!AN84/1000</f>
        <v>113.57</v>
      </c>
      <c r="G39" s="827">
        <f>'Vallo T.se'!C84/1000</f>
        <v>0</v>
      </c>
      <c r="H39" s="1005">
        <f>'Vallo T.se'!D84/1000</f>
        <v>32.76</v>
      </c>
      <c r="I39" s="827">
        <f>'Vallo T.se'!E84/1000</f>
        <v>10.427556270747651</v>
      </c>
      <c r="J39" s="827">
        <f>'Vallo T.se'!F84/1000</f>
        <v>21.74603822951946</v>
      </c>
      <c r="K39" s="827">
        <f>'Vallo T.se'!G84/1000</f>
        <v>0</v>
      </c>
      <c r="L39" s="827">
        <f>'Vallo T.se'!H84/1000</f>
        <v>16.610736514242976</v>
      </c>
      <c r="M39" s="827">
        <f>'Vallo T.se'!I84/1000</f>
        <v>0</v>
      </c>
      <c r="N39" s="827">
        <f>'Vallo T.se'!J84/1000</f>
        <v>0</v>
      </c>
      <c r="O39" s="827">
        <f>'Vallo T.se'!K84/1000</f>
        <v>10.16180854992737</v>
      </c>
      <c r="P39" s="827">
        <f>'Vallo T.se'!L84/1000</f>
        <v>1.3343138702029325</v>
      </c>
      <c r="Q39" s="827">
        <f>'Vallo T.se'!M84/1000</f>
        <v>12.028217680631766</v>
      </c>
      <c r="R39" s="827">
        <f>'Vallo T.se'!N84/1000</f>
        <v>2.96</v>
      </c>
      <c r="S39" s="827">
        <f>'Vallo T.se'!O84/1000</f>
        <v>0</v>
      </c>
      <c r="T39" s="827">
        <f>'Vallo T.se'!P84/1000</f>
        <v>13.74</v>
      </c>
      <c r="U39" s="827">
        <f>'Vallo T.se'!Q84/1000</f>
        <v>0</v>
      </c>
      <c r="V39" s="827">
        <f>'Vallo T.se'!R84/1000</f>
        <v>3.5042656617392662</v>
      </c>
      <c r="W39" s="827">
        <f>'Vallo T.se'!S84/1000</f>
        <v>19.983207196792598</v>
      </c>
      <c r="X39" s="827">
        <f>'Vallo T.se'!T84/1000</f>
        <v>2.217916029033538</v>
      </c>
      <c r="Y39" s="827">
        <f>('Vallo T.se'!AL84)/1000</f>
        <v>0</v>
      </c>
      <c r="Z39" s="1049">
        <f>('Vallo T.se'!U84)/1000</f>
        <v>11.72244040039058</v>
      </c>
      <c r="AA39" s="926">
        <v>0</v>
      </c>
      <c r="AB39" s="931">
        <f t="shared" si="2"/>
        <v>159.19650040322813</v>
      </c>
      <c r="AC39" s="931">
        <f t="shared" si="0"/>
        <v>272.76650040322806</v>
      </c>
      <c r="AD39" s="975">
        <f t="shared" si="1"/>
        <v>0.58363655422454552</v>
      </c>
      <c r="AE39" s="828" t="s">
        <v>95</v>
      </c>
    </row>
    <row r="40" spans="1:31" s="452" customFormat="1" ht="21" customHeight="1" x14ac:dyDescent="0.25">
      <c r="A40" s="829" t="s">
        <v>144</v>
      </c>
      <c r="B40" s="824" t="s">
        <v>96</v>
      </c>
      <c r="C40" s="830">
        <v>850</v>
      </c>
      <c r="D40" s="983">
        <v>4</v>
      </c>
      <c r="E40" s="924" t="s">
        <v>281</v>
      </c>
      <c r="F40" s="826">
        <f>(Varisella!AN84)/1000</f>
        <v>193.83500000000001</v>
      </c>
      <c r="G40" s="827">
        <f>(Varisella!C84)/1000</f>
        <v>32.5</v>
      </c>
      <c r="H40" s="1005">
        <f>Varisella!D84/1000</f>
        <v>31.08</v>
      </c>
      <c r="I40" s="827">
        <f>(Varisella!E84)/1000</f>
        <v>10.381088409706178</v>
      </c>
      <c r="J40" s="827">
        <f>(Varisella!F84)/1000</f>
        <v>27.481750168242947</v>
      </c>
      <c r="K40" s="827">
        <f>(Varisella!G84)/1000</f>
        <v>9.17</v>
      </c>
      <c r="L40" s="827">
        <f>(Varisella!H84)/1000</f>
        <v>38.805939012442252</v>
      </c>
      <c r="M40" s="827">
        <f>(Varisella!I84)/1000</f>
        <v>0</v>
      </c>
      <c r="N40" s="827">
        <f>(Varisella!J84)/1000</f>
        <v>0</v>
      </c>
      <c r="O40" s="827">
        <f>(Varisella!K84)/1000</f>
        <v>14.065956681136555</v>
      </c>
      <c r="P40" s="827">
        <f>(Varisella!L84)/1000</f>
        <v>1.0404570124788555</v>
      </c>
      <c r="Q40" s="827">
        <f>(Varisella!M84)/1000</f>
        <v>10.439235060737337</v>
      </c>
      <c r="R40" s="827">
        <f>(Varisella!N84)/1000</f>
        <v>1.95</v>
      </c>
      <c r="S40" s="827">
        <f>(Varisella!O84)/1000</f>
        <v>0</v>
      </c>
      <c r="T40" s="827">
        <f>(Varisella!P84)/1000</f>
        <v>26.32</v>
      </c>
      <c r="U40" s="827">
        <f>(Varisella!Q84)/1000</f>
        <v>0</v>
      </c>
      <c r="V40" s="827">
        <f>(Varisella!R84)/1000</f>
        <v>3.5387135067710678</v>
      </c>
      <c r="W40" s="827">
        <f>(Varisella!S84)/1000</f>
        <v>16.422291786083761</v>
      </c>
      <c r="X40" s="827">
        <f>(Varisella!T84)/1000</f>
        <v>1.7837805119291179</v>
      </c>
      <c r="Y40" s="827">
        <f>(Varisella!AL84)/1000</f>
        <v>0</v>
      </c>
      <c r="Z40" s="1049">
        <f>(Varisella!U84)/1000</f>
        <v>9.1407993204004221</v>
      </c>
      <c r="AA40" s="926">
        <v>0</v>
      </c>
      <c r="AB40" s="931">
        <f t="shared" si="2"/>
        <v>234.12001146992844</v>
      </c>
      <c r="AC40" s="931">
        <f t="shared" si="0"/>
        <v>427.95501146992854</v>
      </c>
      <c r="AD40" s="975">
        <f t="shared" si="1"/>
        <v>0.54706687664616716</v>
      </c>
      <c r="AE40" s="828" t="s">
        <v>96</v>
      </c>
    </row>
    <row r="41" spans="1:31" s="452" customFormat="1" ht="21" customHeight="1" x14ac:dyDescent="0.25">
      <c r="A41" s="829" t="s">
        <v>145</v>
      </c>
      <c r="B41" s="824" t="s">
        <v>97</v>
      </c>
      <c r="C41" s="830">
        <v>1438</v>
      </c>
      <c r="D41" s="983">
        <v>2</v>
      </c>
      <c r="E41" s="924" t="s">
        <v>281</v>
      </c>
      <c r="F41" s="826">
        <f>('Vauda C.se'!AN84)/1000</f>
        <v>99.77</v>
      </c>
      <c r="G41" s="827">
        <f>('Vauda C.se'!C84)/1000</f>
        <v>60.98</v>
      </c>
      <c r="H41" s="1005">
        <f>'Vauda C.se'!D84/1000</f>
        <v>52.68</v>
      </c>
      <c r="I41" s="827">
        <f>('Vauda C.se'!E84)/1000</f>
        <v>45.496313529442247</v>
      </c>
      <c r="J41" s="827">
        <f>('Vauda C.se'!F84)/1000</f>
        <v>46.582287181832946</v>
      </c>
      <c r="K41" s="827">
        <f>('Vauda C.se'!G84)/1000</f>
        <v>9.3800000000000008</v>
      </c>
      <c r="L41" s="827">
        <f>('Vauda C.se'!H84)/1000</f>
        <v>55.194100181749313</v>
      </c>
      <c r="M41" s="827">
        <f>('Vauda C.se'!I84)/1000</f>
        <v>0</v>
      </c>
      <c r="N41" s="827">
        <f>('Vauda C.se'!J84)/1000</f>
        <v>0</v>
      </c>
      <c r="O41" s="827">
        <f>('Vauda C.se'!K84)/1000</f>
        <v>21.072857184320814</v>
      </c>
      <c r="P41" s="827">
        <f>('Vauda C.se'!L84)/1000</f>
        <v>4.6982327530074066</v>
      </c>
      <c r="Q41" s="827">
        <f>('Vauda C.se'!M84)/1000</f>
        <v>44.282378648999767</v>
      </c>
      <c r="R41" s="827">
        <f>('Vauda C.se'!N84)/1000</f>
        <v>5.85</v>
      </c>
      <c r="S41" s="827">
        <f>('Vauda C.se'!O84)/1000</f>
        <v>0</v>
      </c>
      <c r="T41" s="827">
        <f>('Vauda C.se'!P84)/1000</f>
        <v>47.76</v>
      </c>
      <c r="U41" s="827">
        <f>('Vauda C.se'!Q84)/1000</f>
        <v>0</v>
      </c>
      <c r="V41" s="827">
        <f>('Vauda C.se'!R84)/1000</f>
        <v>12.607320600688384</v>
      </c>
      <c r="W41" s="827">
        <f>('Vauda C.se'!S84)/1000</f>
        <v>79.427574097970975</v>
      </c>
      <c r="X41" s="827">
        <f>('Vauda C.se'!T84)/1000</f>
        <v>6.0137177662489112</v>
      </c>
      <c r="Y41" s="827">
        <f>('Vauda C.se'!AL84)/1000</f>
        <v>0</v>
      </c>
      <c r="Z41" s="1049">
        <f>('Vauda C.se'!U84)/1000</f>
        <v>21.42</v>
      </c>
      <c r="AA41" s="926">
        <v>0</v>
      </c>
      <c r="AB41" s="931">
        <f t="shared" si="2"/>
        <v>513.44478194426085</v>
      </c>
      <c r="AC41" s="931">
        <f t="shared" si="0"/>
        <v>613.21478194426072</v>
      </c>
      <c r="AD41" s="975">
        <f t="shared" si="1"/>
        <v>0.83730007342016644</v>
      </c>
      <c r="AE41" s="828" t="s">
        <v>97</v>
      </c>
    </row>
    <row r="42" spans="1:31" s="452" customFormat="1" ht="21" customHeight="1" x14ac:dyDescent="0.25">
      <c r="A42" s="829" t="s">
        <v>146</v>
      </c>
      <c r="B42" s="824" t="s">
        <v>147</v>
      </c>
      <c r="C42" s="830">
        <v>1214</v>
      </c>
      <c r="D42" s="983">
        <v>1</v>
      </c>
      <c r="E42" s="924" t="s">
        <v>281</v>
      </c>
      <c r="F42" s="826">
        <f>(Villanova!AN84)/1000</f>
        <v>113.565</v>
      </c>
      <c r="G42" s="827">
        <f>(Villanova!C84)/1000</f>
        <v>54.92</v>
      </c>
      <c r="H42" s="1005">
        <f>(Villanova!D84)/1000</f>
        <v>103.56</v>
      </c>
      <c r="I42" s="827">
        <f>(Villanova!E84)/1000</f>
        <v>65.348716609562999</v>
      </c>
      <c r="J42" s="827">
        <f>(Villanova!F84)/1000</f>
        <v>37.599403985104047</v>
      </c>
      <c r="K42" s="827">
        <f>(Villanova!G84)/1000</f>
        <v>19.73</v>
      </c>
      <c r="L42" s="827">
        <f>(Villanova!H84)/1000</f>
        <v>48.93931149913054</v>
      </c>
      <c r="M42" s="827">
        <f>(Villanova!I84)/1000</f>
        <v>0</v>
      </c>
      <c r="N42" s="827">
        <f>(Villanova!J84)/1000</f>
        <v>0</v>
      </c>
      <c r="O42" s="827">
        <f>(Villanova!K84)/1000</f>
        <v>18.220183276108337</v>
      </c>
      <c r="P42" s="827">
        <f>(Villanova!L84)/1000</f>
        <v>2.639658035108543</v>
      </c>
      <c r="Q42" s="827">
        <f>(Villanova!M84)/1000</f>
        <v>25.965286969388583</v>
      </c>
      <c r="R42" s="827">
        <f>(Villanova!N84)/1000</f>
        <v>0</v>
      </c>
      <c r="S42" s="827">
        <f>(Villanova!O84)/1000</f>
        <v>0</v>
      </c>
      <c r="T42" s="827">
        <f>(Villanova!P84)/1000</f>
        <v>35.07</v>
      </c>
      <c r="U42" s="827">
        <f>(Villanova!Q84)/1000</f>
        <v>1.76</v>
      </c>
      <c r="V42" s="827">
        <f>(Villanova!R84)/1000</f>
        <v>7.6435946979496032</v>
      </c>
      <c r="W42" s="827">
        <f>(Villanova!S84)/1000</f>
        <v>42.612552739056824</v>
      </c>
      <c r="X42" s="827">
        <f>(Villanova!T84)/1000</f>
        <v>3.4337509595799953</v>
      </c>
      <c r="Y42" s="827">
        <f>(Villanova!AL84)/1000</f>
        <v>0</v>
      </c>
      <c r="Z42" s="1049">
        <f>(Villanova!U84)/1000</f>
        <v>17.97</v>
      </c>
      <c r="AA42" s="926">
        <v>0</v>
      </c>
      <c r="AB42" s="931">
        <f t="shared" si="2"/>
        <v>485.41245877098947</v>
      </c>
      <c r="AC42" s="931">
        <f t="shared" si="0"/>
        <v>598.97745877098964</v>
      </c>
      <c r="AD42" s="975">
        <f t="shared" si="1"/>
        <v>0.81040188017589476</v>
      </c>
      <c r="AE42" s="828" t="s">
        <v>147</v>
      </c>
    </row>
    <row r="43" spans="1:31" s="452" customFormat="1" ht="25.5" customHeight="1" thickBot="1" x14ac:dyDescent="0.3">
      <c r="A43" s="813" t="s">
        <v>148</v>
      </c>
      <c r="B43" s="819" t="s">
        <v>99</v>
      </c>
      <c r="C43" s="820">
        <v>1031</v>
      </c>
      <c r="D43" s="984">
        <v>5</v>
      </c>
      <c r="E43" s="821" t="s">
        <v>281</v>
      </c>
      <c r="F43" s="816">
        <f>Viù!AN84/1000</f>
        <v>263</v>
      </c>
      <c r="G43" s="817">
        <f>Viù!C84/1000</f>
        <v>2.71</v>
      </c>
      <c r="H43" s="1004">
        <f>Viù!D84/1000</f>
        <v>23.76</v>
      </c>
      <c r="I43" s="817">
        <f>Viù!E84/1000</f>
        <v>37.613481054192405</v>
      </c>
      <c r="J43" s="817">
        <f>Viù!F84/1000</f>
        <v>35.749464679476176</v>
      </c>
      <c r="K43" s="817">
        <f>Viù!G84/1000</f>
        <v>0</v>
      </c>
      <c r="L43" s="817">
        <f>Viù!H84/1000</f>
        <v>59.680263824790515</v>
      </c>
      <c r="M43" s="817">
        <f>Viù!I84/1000</f>
        <v>0</v>
      </c>
      <c r="N43" s="817">
        <f>Viù!J84/1000</f>
        <v>0</v>
      </c>
      <c r="O43" s="817">
        <f>Viù!K84/1000</f>
        <v>14.059294006110617</v>
      </c>
      <c r="P43" s="817">
        <f>Viù!L84/1000</f>
        <v>6.5705221329504848E-2</v>
      </c>
      <c r="Q43" s="817">
        <f>Viù!M84/1000</f>
        <v>0.59230194825538052</v>
      </c>
      <c r="R43" s="817">
        <f>Viù!N84/1000</f>
        <v>3.78</v>
      </c>
      <c r="S43" s="817">
        <f>Viù!O84/1000</f>
        <v>0</v>
      </c>
      <c r="T43" s="817">
        <f>Viù!P84/1000</f>
        <v>28.06</v>
      </c>
      <c r="U43" s="817">
        <f>Viù!Q84/1000</f>
        <v>0</v>
      </c>
      <c r="V43" s="817">
        <f>Viù!R84/1000</f>
        <v>0.5298889918938039</v>
      </c>
      <c r="W43" s="817">
        <f>Viù!S84/1000</f>
        <v>97.684027132640765</v>
      </c>
      <c r="X43" s="817">
        <f>Viù!T84/1000</f>
        <v>1.3511024013958504</v>
      </c>
      <c r="Y43" s="833">
        <f>(Viù!AL84)/1000</f>
        <v>0</v>
      </c>
      <c r="Z43" s="1048">
        <f>(Viù!U84)/1000</f>
        <v>0.5772446485267001</v>
      </c>
      <c r="AA43" s="927">
        <v>0</v>
      </c>
      <c r="AB43" s="932">
        <f t="shared" si="2"/>
        <v>306.21277390861167</v>
      </c>
      <c r="AC43" s="933">
        <f t="shared" si="0"/>
        <v>569.21277390861178</v>
      </c>
      <c r="AD43" s="976">
        <f t="shared" si="1"/>
        <v>0.53795836626423765</v>
      </c>
      <c r="AE43" s="822" t="s">
        <v>99</v>
      </c>
    </row>
    <row r="44" spans="1:31" s="452" customFormat="1" ht="25.5" customHeight="1" thickBot="1" x14ac:dyDescent="0.3">
      <c r="A44" s="806"/>
      <c r="B44" s="807" t="s">
        <v>149</v>
      </c>
      <c r="C44" s="810">
        <f>SUM(C6:C43)</f>
        <v>97044</v>
      </c>
      <c r="D44" s="812"/>
      <c r="E44" s="808"/>
      <c r="F44" s="934">
        <f>SUM(F6:F43)</f>
        <v>12335.699999999999</v>
      </c>
      <c r="G44" s="804">
        <f t="shared" ref="G44:Q44" si="3">SUM(G6:G43)</f>
        <v>5941.8399999999983</v>
      </c>
      <c r="H44" s="804">
        <f t="shared" si="3"/>
        <v>1504.5599999999997</v>
      </c>
      <c r="I44" s="804">
        <f t="shared" si="3"/>
        <v>3579.690000000001</v>
      </c>
      <c r="J44" s="804">
        <f t="shared" si="3"/>
        <v>3463.4599999999996</v>
      </c>
      <c r="K44" s="804">
        <f t="shared" si="3"/>
        <v>1002.0799999999999</v>
      </c>
      <c r="L44" s="804">
        <f t="shared" si="3"/>
        <v>4004.4900000000002</v>
      </c>
      <c r="M44" s="804">
        <f t="shared" si="3"/>
        <v>0</v>
      </c>
      <c r="N44" s="804">
        <f t="shared" si="3"/>
        <v>29.160000000000004</v>
      </c>
      <c r="O44" s="804">
        <f t="shared" si="3"/>
        <v>2026.0864200000003</v>
      </c>
      <c r="P44" s="980">
        <f t="shared" si="3"/>
        <v>186.45999999999998</v>
      </c>
      <c r="Q44" s="804">
        <f t="shared" si="3"/>
        <v>1915.7299999999998</v>
      </c>
      <c r="R44" s="804">
        <f t="shared" ref="R44:AA44" si="4">SUM(R6:R43)</f>
        <v>301.77</v>
      </c>
      <c r="S44" s="804">
        <f t="shared" si="4"/>
        <v>0</v>
      </c>
      <c r="T44" s="804">
        <f t="shared" si="4"/>
        <v>2968.3000000000006</v>
      </c>
      <c r="U44" s="804">
        <f t="shared" si="4"/>
        <v>41.379999999999995</v>
      </c>
      <c r="V44" s="804">
        <f t="shared" si="4"/>
        <v>561.88599999999997</v>
      </c>
      <c r="W44" s="804">
        <f t="shared" si="4"/>
        <v>3504.9979999999991</v>
      </c>
      <c r="X44" s="804">
        <f t="shared" si="4"/>
        <v>259.21999999999997</v>
      </c>
      <c r="Y44" s="978">
        <f t="shared" si="4"/>
        <v>307.42500000000001</v>
      </c>
      <c r="Z44" s="805">
        <f>SUM(Z6:Z43)</f>
        <v>1289.9132345203789</v>
      </c>
      <c r="AA44" s="805">
        <f t="shared" si="4"/>
        <v>0</v>
      </c>
      <c r="AB44" s="809">
        <f>SUM(G44:Z44)</f>
        <v>32888.448654520376</v>
      </c>
      <c r="AC44" s="935">
        <f t="shared" si="0"/>
        <v>45224.148654520381</v>
      </c>
      <c r="AD44" s="977">
        <f t="shared" si="1"/>
        <v>0.72723201282934513</v>
      </c>
      <c r="AE44" s="1047"/>
    </row>
    <row r="46" spans="1:31" x14ac:dyDescent="0.2">
      <c r="F46" s="106">
        <f>F44/[1]Foglio1!$AA$40*1000</f>
        <v>127.59573015577483</v>
      </c>
      <c r="G46" s="106">
        <f>G44/[1]Foglio1!$AA$40*1000</f>
        <v>61.460104677382638</v>
      </c>
      <c r="H46" s="106">
        <f>H44/[1]Foglio1!$AA$40*1000</f>
        <v>15.562589213678393</v>
      </c>
    </row>
    <row r="47" spans="1:31" x14ac:dyDescent="0.2">
      <c r="G47" s="106">
        <f>G46+H46</f>
        <v>77.022693891061039</v>
      </c>
    </row>
    <row r="48" spans="1:31" ht="13.5" thickBot="1" x14ac:dyDescent="0.25"/>
    <row r="49" spans="5:30" ht="15.75" thickBot="1" x14ac:dyDescent="0.25">
      <c r="E49" s="105" t="s">
        <v>282</v>
      </c>
      <c r="F49" s="106">
        <f>F6+F8+F11+F12+F13+F15+F19+F21+F25+F27+F28+F30+F36+F37+F40+F43</f>
        <v>2460.5750000000003</v>
      </c>
      <c r="G49" s="106">
        <f t="shared" ref="G49:AB49" si="5">G6+G8+G11+G12+G13+G15+G19+G21+G25+G27+G28+G30+G36+G37+G40+G43</f>
        <v>120.65499999999999</v>
      </c>
      <c r="H49" s="106">
        <f t="shared" si="5"/>
        <v>308.52000000000004</v>
      </c>
      <c r="I49" s="106">
        <f t="shared" si="5"/>
        <v>325.85524178343496</v>
      </c>
      <c r="J49" s="106">
        <f t="shared" si="5"/>
        <v>444.43485281018695</v>
      </c>
      <c r="K49" s="106">
        <f t="shared" si="5"/>
        <v>20.48</v>
      </c>
      <c r="L49" s="106">
        <f t="shared" si="5"/>
        <v>545.63154682568893</v>
      </c>
      <c r="M49" s="106">
        <f t="shared" si="5"/>
        <v>0</v>
      </c>
      <c r="N49" s="106">
        <f t="shared" si="5"/>
        <v>0</v>
      </c>
      <c r="O49" s="106">
        <f t="shared" si="5"/>
        <v>100.3626213809127</v>
      </c>
      <c r="P49" s="106">
        <f t="shared" si="5"/>
        <v>9.2701193292061195</v>
      </c>
      <c r="Q49" s="106">
        <f t="shared" si="5"/>
        <v>85.565805397919689</v>
      </c>
      <c r="R49" s="106">
        <f t="shared" si="5"/>
        <v>31.450000000000003</v>
      </c>
      <c r="S49" s="106">
        <f t="shared" si="5"/>
        <v>0</v>
      </c>
      <c r="T49" s="106">
        <f t="shared" si="5"/>
        <v>294.66000000000003</v>
      </c>
      <c r="U49" s="106">
        <f t="shared" si="5"/>
        <v>3.52</v>
      </c>
      <c r="V49" s="106">
        <f t="shared" si="5"/>
        <v>25.477263824585883</v>
      </c>
      <c r="W49" s="106">
        <f t="shared" si="5"/>
        <v>436.92293835980598</v>
      </c>
      <c r="X49" s="106">
        <f t="shared" si="5"/>
        <v>16.26571296826647</v>
      </c>
      <c r="Y49" s="106">
        <f t="shared" si="5"/>
        <v>0</v>
      </c>
      <c r="Z49" s="106">
        <f t="shared" si="5"/>
        <v>75.080376272321828</v>
      </c>
      <c r="AA49" s="106">
        <f>AA6+AA8+AA11+AA12+AA13+AA15+AA19+AA21+AA25+AA27+AA28+AA30+AA36+AA37+AA40+AA43</f>
        <v>0</v>
      </c>
      <c r="AB49" s="106">
        <f t="shared" si="5"/>
        <v>2844.1514789523299</v>
      </c>
      <c r="AC49" s="106">
        <f>AC6+AC8+AC11+AC12+AC13+AC15+AC19+AC21+AC25+AC27+AC28+AC30+AC36+AC37+AC40+AC43</f>
        <v>5304.7264789523288</v>
      </c>
      <c r="AD49" s="977">
        <f t="shared" ref="AD49" si="6">AB49/AC49</f>
        <v>0.53615421836302546</v>
      </c>
    </row>
  </sheetData>
  <sheetProtection insertHyperlinks="0"/>
  <autoFilter ref="H2:H45" xr:uid="{00000000-0009-0000-0000-000026000000}"/>
  <mergeCells count="29">
    <mergeCell ref="J4:J5"/>
    <mergeCell ref="K4:K5"/>
    <mergeCell ref="I4:I5"/>
    <mergeCell ref="F4:F5"/>
    <mergeCell ref="Z4:Z5"/>
    <mergeCell ref="G4:G5"/>
    <mergeCell ref="U4:U5"/>
    <mergeCell ref="W4:W5"/>
    <mergeCell ref="X4:Y4"/>
    <mergeCell ref="O4:O5"/>
    <mergeCell ref="H4:H5"/>
    <mergeCell ref="L4:L5"/>
    <mergeCell ref="S4:S5"/>
    <mergeCell ref="Q4:Q5"/>
    <mergeCell ref="M4:M5"/>
    <mergeCell ref="P4:P5"/>
    <mergeCell ref="A4:A5"/>
    <mergeCell ref="B4:B5"/>
    <mergeCell ref="C4:C5"/>
    <mergeCell ref="D4:D5"/>
    <mergeCell ref="E4:E5"/>
    <mergeCell ref="N4:N5"/>
    <mergeCell ref="R4:R5"/>
    <mergeCell ref="AE4:AE5"/>
    <mergeCell ref="V4:V5"/>
    <mergeCell ref="T4:T5"/>
    <mergeCell ref="AB4:AB5"/>
    <mergeCell ref="AC4:AC5"/>
    <mergeCell ref="AD4:AD5"/>
  </mergeCells>
  <phoneticPr fontId="35" type="noConversion"/>
  <printOptions horizontalCentered="1"/>
  <pageMargins left="0.19685039370078741" right="0.19685039370078741" top="0.19685039370078741" bottom="0.15748031496062992" header="0.31496062992125984" footer="0.31496062992125984"/>
  <pageSetup paperSize="66" scale="4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45"/>
  <sheetViews>
    <sheetView topLeftCell="C1" zoomScale="89" zoomScaleNormal="89" workbookViewId="0">
      <selection activeCell="D4" sqref="D4"/>
    </sheetView>
  </sheetViews>
  <sheetFormatPr defaultRowHeight="15" x14ac:dyDescent="0.25"/>
  <cols>
    <col min="1" max="2" width="3.5703125" hidden="1" customWidth="1"/>
    <col min="3" max="3" width="17" customWidth="1"/>
    <col min="4" max="4" width="13.28515625" customWidth="1"/>
    <col min="5" max="5" width="13.7109375" bestFit="1" customWidth="1"/>
    <col min="6" max="6" width="11.140625" customWidth="1"/>
    <col min="7" max="7" width="14.5703125" customWidth="1"/>
    <col min="8" max="8" width="11.28515625" customWidth="1"/>
    <col min="9" max="9" width="13.5703125" customWidth="1"/>
    <col min="10" max="10" width="11.7109375" customWidth="1"/>
    <col min="11" max="11" width="12" customWidth="1"/>
    <col min="12" max="12" width="10.85546875" customWidth="1"/>
    <col min="13" max="13" width="12.42578125" customWidth="1"/>
    <col min="14" max="14" width="10.140625" customWidth="1"/>
    <col min="15" max="15" width="11.140625" customWidth="1"/>
    <col min="16" max="16" width="10.85546875" customWidth="1"/>
    <col min="17" max="17" width="8.7109375" customWidth="1"/>
    <col min="18" max="18" width="12" customWidth="1"/>
    <col min="19" max="19" width="13.5703125" customWidth="1"/>
    <col min="20" max="20" width="12" customWidth="1"/>
    <col min="21" max="21" width="13.5703125" customWidth="1"/>
    <col min="22" max="23" width="9.85546875" customWidth="1"/>
    <col min="24" max="24" width="12.28515625" customWidth="1"/>
    <col min="25" max="25" width="9.140625" customWidth="1"/>
    <col min="26" max="26" width="11" customWidth="1"/>
    <col min="27" max="27" width="11.140625" customWidth="1"/>
    <col min="28" max="28" width="11" customWidth="1"/>
    <col min="29" max="29" width="16.85546875" customWidth="1"/>
    <col min="30" max="30" width="10" customWidth="1"/>
    <col min="31" max="31" width="11.140625" customWidth="1"/>
    <col min="32" max="35" width="14" customWidth="1"/>
    <col min="36" max="36" width="15.5703125" customWidth="1"/>
    <col min="37" max="37" width="12.28515625" customWidth="1"/>
    <col min="38" max="38" width="10.140625" customWidth="1"/>
    <col min="39" max="39" width="13.5703125" customWidth="1"/>
    <col min="40" max="40" width="10" bestFit="1" customWidth="1"/>
    <col min="41" max="41" width="14" bestFit="1" customWidth="1"/>
  </cols>
  <sheetData>
    <row r="1" spans="3:39" ht="15.75" thickBot="1" x14ac:dyDescent="0.3">
      <c r="C1" s="1114" t="s">
        <v>235</v>
      </c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  <c r="V1" s="1114"/>
      <c r="W1" s="1114"/>
      <c r="X1" s="1114"/>
      <c r="Y1" s="1114"/>
      <c r="Z1" s="1114"/>
      <c r="AA1" s="1114"/>
      <c r="AB1" s="1114"/>
      <c r="AC1" s="1114"/>
      <c r="AD1" s="1114"/>
      <c r="AE1" s="1114"/>
      <c r="AF1" s="1114"/>
      <c r="AG1" s="1114"/>
      <c r="AH1" s="1114"/>
      <c r="AI1" s="1114"/>
      <c r="AJ1" s="1114"/>
      <c r="AK1" s="1114"/>
      <c r="AL1" s="1114"/>
    </row>
    <row r="2" spans="3:39" ht="78" thickTop="1" thickBot="1" x14ac:dyDescent="0.3">
      <c r="C2" s="1112"/>
      <c r="D2" s="243" t="s">
        <v>4</v>
      </c>
      <c r="E2" s="244" t="s">
        <v>5</v>
      </c>
      <c r="F2" s="245" t="s">
        <v>6</v>
      </c>
      <c r="G2" s="245" t="s">
        <v>7</v>
      </c>
      <c r="H2" s="244" t="s">
        <v>8</v>
      </c>
      <c r="I2" s="245" t="s">
        <v>9</v>
      </c>
      <c r="J2" s="244" t="s">
        <v>10</v>
      </c>
      <c r="K2" s="244" t="s">
        <v>11</v>
      </c>
      <c r="L2" s="244" t="s">
        <v>12</v>
      </c>
      <c r="M2" s="245" t="s">
        <v>13</v>
      </c>
      <c r="N2" s="245" t="s">
        <v>14</v>
      </c>
      <c r="O2" s="245" t="s">
        <v>8</v>
      </c>
      <c r="P2" s="245" t="s">
        <v>16</v>
      </c>
      <c r="Q2" s="245" t="s">
        <v>219</v>
      </c>
      <c r="R2" s="246" t="s">
        <v>18</v>
      </c>
      <c r="S2" s="246" t="s">
        <v>19</v>
      </c>
      <c r="T2" s="259" t="s">
        <v>20</v>
      </c>
      <c r="U2" s="409" t="s">
        <v>21</v>
      </c>
      <c r="V2" s="404" t="s">
        <v>184</v>
      </c>
      <c r="W2" s="394" t="s">
        <v>183</v>
      </c>
      <c r="X2" s="395" t="s">
        <v>182</v>
      </c>
      <c r="Y2" s="395" t="s">
        <v>185</v>
      </c>
      <c r="Z2" s="395" t="s">
        <v>181</v>
      </c>
      <c r="AA2" s="395" t="s">
        <v>191</v>
      </c>
      <c r="AB2" s="395" t="s">
        <v>192</v>
      </c>
      <c r="AC2" s="395" t="s">
        <v>186</v>
      </c>
      <c r="AD2" s="395" t="s">
        <v>193</v>
      </c>
      <c r="AE2" s="395" t="s">
        <v>194</v>
      </c>
      <c r="AF2" s="537" t="s">
        <v>187</v>
      </c>
      <c r="AG2" s="538" t="s">
        <v>189</v>
      </c>
      <c r="AH2" s="539" t="s">
        <v>188</v>
      </c>
      <c r="AI2" s="540" t="s">
        <v>190</v>
      </c>
      <c r="AJ2" s="228" t="s">
        <v>32</v>
      </c>
      <c r="AK2" s="229" t="s">
        <v>33</v>
      </c>
      <c r="AL2" s="230" t="s">
        <v>34</v>
      </c>
      <c r="AM2" s="574" t="s">
        <v>165</v>
      </c>
    </row>
    <row r="3" spans="3:39" ht="15.75" thickBot="1" x14ac:dyDescent="0.3">
      <c r="C3" s="1113"/>
      <c r="D3" s="247" t="s">
        <v>39</v>
      </c>
      <c r="E3" s="248" t="s">
        <v>39</v>
      </c>
      <c r="F3" s="248" t="s">
        <v>39</v>
      </c>
      <c r="G3" s="248" t="s">
        <v>39</v>
      </c>
      <c r="H3" s="248" t="s">
        <v>39</v>
      </c>
      <c r="I3" s="248" t="s">
        <v>39</v>
      </c>
      <c r="J3" s="248" t="s">
        <v>39</v>
      </c>
      <c r="K3" s="248" t="s">
        <v>39</v>
      </c>
      <c r="L3" s="248" t="s">
        <v>39</v>
      </c>
      <c r="M3" s="248" t="s">
        <v>39</v>
      </c>
      <c r="N3" s="248" t="s">
        <v>39</v>
      </c>
      <c r="O3" s="905" t="s">
        <v>39</v>
      </c>
      <c r="P3" s="248" t="s">
        <v>39</v>
      </c>
      <c r="Q3" s="248" t="s">
        <v>39</v>
      </c>
      <c r="R3" s="249" t="s">
        <v>39</v>
      </c>
      <c r="S3" s="249" t="s">
        <v>39</v>
      </c>
      <c r="T3" s="260" t="s">
        <v>39</v>
      </c>
      <c r="U3" s="410" t="s">
        <v>39</v>
      </c>
      <c r="V3" s="405" t="s">
        <v>39</v>
      </c>
      <c r="W3" s="396" t="s">
        <v>39</v>
      </c>
      <c r="X3" s="397" t="s">
        <v>39</v>
      </c>
      <c r="Y3" s="397" t="s">
        <v>39</v>
      </c>
      <c r="Z3" s="397" t="s">
        <v>39</v>
      </c>
      <c r="AA3" s="397" t="s">
        <v>39</v>
      </c>
      <c r="AB3" s="397" t="s">
        <v>39</v>
      </c>
      <c r="AC3" s="397" t="s">
        <v>39</v>
      </c>
      <c r="AD3" s="397" t="s">
        <v>39</v>
      </c>
      <c r="AE3" s="397" t="s">
        <v>39</v>
      </c>
      <c r="AF3" s="231" t="s">
        <v>39</v>
      </c>
      <c r="AG3" s="231" t="s">
        <v>39</v>
      </c>
      <c r="AH3" s="231" t="s">
        <v>39</v>
      </c>
      <c r="AI3" s="231" t="s">
        <v>39</v>
      </c>
      <c r="AJ3" s="231" t="s">
        <v>39</v>
      </c>
      <c r="AK3" s="232" t="s">
        <v>39</v>
      </c>
      <c r="AL3" s="233" t="s">
        <v>39</v>
      </c>
      <c r="AM3" s="147" t="s">
        <v>39</v>
      </c>
    </row>
    <row r="4" spans="3:39" x14ac:dyDescent="0.25">
      <c r="C4" s="250" t="s">
        <v>3</v>
      </c>
      <c r="D4" s="251"/>
      <c r="E4" s="274">
        <f>'Ala di Stura'!E41</f>
        <v>134.46785091657429</v>
      </c>
      <c r="F4" s="274">
        <f>'Ala di Stura'!F41</f>
        <v>31.284812902912503</v>
      </c>
      <c r="G4" s="274">
        <f>'Ala di Stura'!G41</f>
        <v>0</v>
      </c>
      <c r="H4" s="274">
        <f>'Ala di Stura'!H41</f>
        <v>13.162839102328588</v>
      </c>
      <c r="I4" s="274">
        <f>'Ala di Stura'!I41</f>
        <v>0</v>
      </c>
      <c r="J4" s="274">
        <f>'Ala di Stura'!J41</f>
        <v>0</v>
      </c>
      <c r="K4" s="274">
        <f>'Ala di Stura'!K41</f>
        <v>18.670117829382505</v>
      </c>
      <c r="L4" s="274">
        <f>'Ala di Stura'!L41</f>
        <v>17.206554816462347</v>
      </c>
      <c r="M4" s="274">
        <f>'Ala di Stura'!M41</f>
        <v>155.10907252628303</v>
      </c>
      <c r="N4" s="274">
        <f>'Ala di Stura'!N41</f>
        <v>0</v>
      </c>
      <c r="O4" s="1002"/>
      <c r="P4" s="274">
        <f>'Ala di Stura'!P41</f>
        <v>0</v>
      </c>
      <c r="Q4" s="274">
        <f>'Ala di Stura'!Q41</f>
        <v>0</v>
      </c>
      <c r="R4" s="274">
        <f>'Ala di Stura'!R41</f>
        <v>42.132804705171594</v>
      </c>
      <c r="S4" s="401">
        <f>'Ala di Stura'!S41</f>
        <v>257.69210507273124</v>
      </c>
      <c r="T4" s="411">
        <f>SUM(V4:AE4)</f>
        <v>22.024316340960183</v>
      </c>
      <c r="U4" s="412">
        <f>'Ala di Stura'!U41</f>
        <v>151.16594216423525</v>
      </c>
      <c r="V4" s="406">
        <f>'Ala di Stura'!V41</f>
        <v>0</v>
      </c>
      <c r="W4" s="398">
        <f>'Ala di Stura'!W41</f>
        <v>0.92695400156260976</v>
      </c>
      <c r="X4" s="398">
        <f>'Ala di Stura'!X41</f>
        <v>1.4632861725015733</v>
      </c>
      <c r="Y4" s="398">
        <f>'Ala di Stura'!Y41</f>
        <v>0.20513875017159597</v>
      </c>
      <c r="Z4" s="398">
        <f>'Ala di Stura'!Z41</f>
        <v>1.7496314454581465</v>
      </c>
      <c r="AA4" s="398">
        <f>'Ala di Stura'!AA41</f>
        <v>7.8594072034928759</v>
      </c>
      <c r="AB4" s="398">
        <f>'Ala di Stura'!AB41</f>
        <v>0.96764954309462692</v>
      </c>
      <c r="AC4" s="398">
        <f>'Ala di Stura'!AC41</f>
        <v>0.45752493178172421</v>
      </c>
      <c r="AD4" s="398">
        <f>'Ala di Stura'!AD41</f>
        <v>2.4749533421512395</v>
      </c>
      <c r="AE4" s="398">
        <f>'Ala di Stura'!AE41</f>
        <v>5.9197709507457885</v>
      </c>
      <c r="AF4" s="1050">
        <f>'Ala di Stura'!AF41</f>
        <v>13.165607506514439</v>
      </c>
      <c r="AG4" s="1050">
        <f>'Ala di Stura'!AG41</f>
        <v>19.896059483017076</v>
      </c>
      <c r="AH4" s="1050">
        <f>'Ala di Stura'!AH41</f>
        <v>8.7767640705445338</v>
      </c>
      <c r="AI4" s="1050">
        <f>'Ala di Stura'!AI41</f>
        <v>0.2943736450955427</v>
      </c>
      <c r="AJ4" s="234"/>
      <c r="AK4" s="235"/>
      <c r="AL4" s="236"/>
      <c r="AM4" s="922">
        <f t="shared" ref="AM4:AM42" si="0">U4</f>
        <v>151.16594216423525</v>
      </c>
    </row>
    <row r="5" spans="3:39" x14ac:dyDescent="0.25">
      <c r="C5" s="252" t="s">
        <v>64</v>
      </c>
      <c r="D5" s="253"/>
      <c r="E5" s="274">
        <f>Balangero!E41</f>
        <v>46138.291302095262</v>
      </c>
      <c r="F5" s="274">
        <f>Balangero!F41</f>
        <v>10734.371087269386</v>
      </c>
      <c r="G5" s="274">
        <f>Balangero!G41</f>
        <v>0</v>
      </c>
      <c r="H5" s="274">
        <f>Balangero!H41</f>
        <v>4516.4022532243098</v>
      </c>
      <c r="I5" s="274">
        <f>Balangero!I41</f>
        <v>0</v>
      </c>
      <c r="J5" s="274">
        <f>Balangero!J41</f>
        <v>0</v>
      </c>
      <c r="K5" s="274">
        <f>Balangero!K41</f>
        <v>6406.0467181179347</v>
      </c>
      <c r="L5" s="274">
        <f>Balangero!L41</f>
        <v>5903.8724350547154</v>
      </c>
      <c r="M5" s="274">
        <f>Balangero!M41</f>
        <v>53220.658492232767</v>
      </c>
      <c r="N5" s="274">
        <f>Balangero!N41</f>
        <v>0</v>
      </c>
      <c r="O5" s="1002"/>
      <c r="P5" s="274">
        <f>Balangero!P41</f>
        <v>0</v>
      </c>
      <c r="Q5" s="274">
        <f>Balangero!Q41</f>
        <v>0</v>
      </c>
      <c r="R5" s="274">
        <f>Balangero!R41</f>
        <v>14456.508404135506</v>
      </c>
      <c r="S5" s="401">
        <f>Balangero!S41</f>
        <v>88418.70624876878</v>
      </c>
      <c r="T5" s="411">
        <f t="shared" ref="T5:T41" si="1">SUM(V5:AE5)</f>
        <v>7556.9313865152799</v>
      </c>
      <c r="U5" s="412">
        <f>Balangero!U41</f>
        <v>45855</v>
      </c>
      <c r="V5" s="406">
        <f>Balangero!V41</f>
        <v>0</v>
      </c>
      <c r="W5" s="398">
        <f>Balangero!W41</f>
        <v>318.05426692118755</v>
      </c>
      <c r="X5" s="398">
        <f>Balangero!X41</f>
        <v>502.07929423287902</v>
      </c>
      <c r="Y5" s="398">
        <f>Balangero!Y41</f>
        <v>70.38672328181184</v>
      </c>
      <c r="Z5" s="398">
        <f>Balangero!Z41</f>
        <v>600.32940774770702</v>
      </c>
      <c r="AA5" s="398">
        <f>Balangero!AA41</f>
        <v>2696.7012304042423</v>
      </c>
      <c r="AB5" s="398">
        <f>Balangero!AB41</f>
        <v>332.01762498114215</v>
      </c>
      <c r="AC5" s="398">
        <f>Balangero!AC41</f>
        <v>156.9848736082875</v>
      </c>
      <c r="AD5" s="398">
        <f>Balangero!AD41</f>
        <v>849.20014323805378</v>
      </c>
      <c r="AE5" s="398">
        <f>Balangero!AE41</f>
        <v>2031.1778220999688</v>
      </c>
      <c r="AF5" s="1050">
        <f>Balangero!AF41</f>
        <v>4517.3521415277082</v>
      </c>
      <c r="AG5" s="1050">
        <f>Balangero!AG41</f>
        <v>6826.688921806136</v>
      </c>
      <c r="AH5" s="1050">
        <f>Balangero!AH41</f>
        <v>3011.4625512069829</v>
      </c>
      <c r="AI5" s="1050">
        <f>Balangero!AI41</f>
        <v>101.00478959468275</v>
      </c>
      <c r="AJ5" s="237"/>
      <c r="AK5" s="238"/>
      <c r="AL5" s="239"/>
      <c r="AM5" s="922">
        <f t="shared" si="0"/>
        <v>45855</v>
      </c>
    </row>
    <row r="6" spans="3:39" x14ac:dyDescent="0.25">
      <c r="C6" s="250" t="s">
        <v>65</v>
      </c>
      <c r="D6" s="253"/>
      <c r="E6" s="274">
        <f>Balme!E41</f>
        <v>0</v>
      </c>
      <c r="F6" s="274">
        <f>Balme!F41</f>
        <v>0</v>
      </c>
      <c r="G6" s="274">
        <f>Balme!G41</f>
        <v>0</v>
      </c>
      <c r="H6" s="274">
        <f>Balme!H41</f>
        <v>0</v>
      </c>
      <c r="I6" s="274">
        <f>Balme!I41</f>
        <v>0</v>
      </c>
      <c r="J6" s="274">
        <f>Balme!J41</f>
        <v>0</v>
      </c>
      <c r="K6" s="274">
        <f>Balme!K41</f>
        <v>0</v>
      </c>
      <c r="L6" s="274">
        <f>Balme!L41</f>
        <v>0</v>
      </c>
      <c r="M6" s="274">
        <f>Balme!M41</f>
        <v>0</v>
      </c>
      <c r="N6" s="274">
        <f>Balme!N41</f>
        <v>0</v>
      </c>
      <c r="O6" s="1002"/>
      <c r="P6" s="274">
        <f>Balme!P41</f>
        <v>0</v>
      </c>
      <c r="Q6" s="274">
        <f>Balme!Q41</f>
        <v>0</v>
      </c>
      <c r="R6" s="274">
        <f>Balme!R41</f>
        <v>0</v>
      </c>
      <c r="S6" s="401">
        <f>Balme!S41</f>
        <v>0</v>
      </c>
      <c r="T6" s="411">
        <f t="shared" si="1"/>
        <v>0</v>
      </c>
      <c r="U6" s="412">
        <f>Balme!U41</f>
        <v>0</v>
      </c>
      <c r="V6" s="406">
        <f>Balme!V41</f>
        <v>0</v>
      </c>
      <c r="W6" s="398">
        <f>Balme!W41</f>
        <v>0</v>
      </c>
      <c r="X6" s="398">
        <f>Balme!X41</f>
        <v>0</v>
      </c>
      <c r="Y6" s="398">
        <f>Balme!Y41</f>
        <v>0</v>
      </c>
      <c r="Z6" s="398">
        <f>Balme!Z41</f>
        <v>0</v>
      </c>
      <c r="AA6" s="398">
        <f>Balme!AA41</f>
        <v>0</v>
      </c>
      <c r="AB6" s="398">
        <f>Balme!AB41</f>
        <v>0</v>
      </c>
      <c r="AC6" s="398">
        <f>Balme!AC41</f>
        <v>0</v>
      </c>
      <c r="AD6" s="398">
        <f>Balme!AD41</f>
        <v>0</v>
      </c>
      <c r="AE6" s="398">
        <f>Balme!AE41</f>
        <v>0</v>
      </c>
      <c r="AF6" s="1050">
        <f>Balme!AF41</f>
        <v>0</v>
      </c>
      <c r="AG6" s="1050">
        <f>Balme!AG41</f>
        <v>0</v>
      </c>
      <c r="AH6" s="1050">
        <f>Balme!AH41</f>
        <v>0</v>
      </c>
      <c r="AI6" s="1050">
        <f>Balme!AI41</f>
        <v>0</v>
      </c>
      <c r="AJ6" s="237"/>
      <c r="AK6" s="238"/>
      <c r="AL6" s="239"/>
      <c r="AM6" s="922">
        <f t="shared" si="0"/>
        <v>0</v>
      </c>
    </row>
    <row r="7" spans="3:39" x14ac:dyDescent="0.25">
      <c r="C7" s="250" t="s">
        <v>66</v>
      </c>
      <c r="D7" s="253"/>
      <c r="E7" s="274">
        <f>Barbania!E41</f>
        <v>12951.50171291016</v>
      </c>
      <c r="F7" s="274">
        <f>Barbania!F41</f>
        <v>3013.2504173917951</v>
      </c>
      <c r="G7" s="274">
        <f>Barbania!G41</f>
        <v>0</v>
      </c>
      <c r="H7" s="274">
        <f>Barbania!H41</f>
        <v>1267.8014262779943</v>
      </c>
      <c r="I7" s="274">
        <f>Barbania!I41</f>
        <v>0</v>
      </c>
      <c r="J7" s="274">
        <f>Barbania!J41</f>
        <v>0</v>
      </c>
      <c r="K7" s="274">
        <f>Barbania!K41</f>
        <v>1798.2444234756301</v>
      </c>
      <c r="L7" s="274">
        <f>Barbania!L41</f>
        <v>1657.2788414455611</v>
      </c>
      <c r="M7" s="274">
        <f>Barbania!M41</f>
        <v>14939.596378010137</v>
      </c>
      <c r="N7" s="274">
        <f>Barbania!N41</f>
        <v>0</v>
      </c>
      <c r="O7" s="1002"/>
      <c r="P7" s="274">
        <f>Barbania!P41</f>
        <v>0</v>
      </c>
      <c r="Q7" s="274">
        <f>Barbania!Q41</f>
        <v>0</v>
      </c>
      <c r="R7" s="274">
        <f>Barbania!R41</f>
        <v>4058.0933553202144</v>
      </c>
      <c r="S7" s="401">
        <f>Barbania!S41</f>
        <v>24820.05711776813</v>
      </c>
      <c r="T7" s="411">
        <f t="shared" si="1"/>
        <v>2121.3098065543768</v>
      </c>
      <c r="U7" s="412">
        <f>Barbania!U41</f>
        <v>14559.807013562175</v>
      </c>
      <c r="V7" s="406">
        <f>Barbania!V41</f>
        <v>0</v>
      </c>
      <c r="W7" s="398">
        <f>Barbania!W41</f>
        <v>89.28116465901887</v>
      </c>
      <c r="X7" s="398">
        <f>Barbania!X41</f>
        <v>140.93891767028992</v>
      </c>
      <c r="Y7" s="398">
        <f>Barbania!Y41</f>
        <v>19.758290596017815</v>
      </c>
      <c r="Z7" s="398">
        <f>Barbania!Z41</f>
        <v>168.51875380139356</v>
      </c>
      <c r="AA7" s="398">
        <f>Barbania!AA41</f>
        <v>756.99228599740945</v>
      </c>
      <c r="AB7" s="398">
        <f>Barbania!AB41</f>
        <v>93.200825546488019</v>
      </c>
      <c r="AC7" s="398">
        <f>Barbania!AC41</f>
        <v>44.067298594267349</v>
      </c>
      <c r="AD7" s="398">
        <f>Barbania!AD41</f>
        <v>238.37937642159139</v>
      </c>
      <c r="AE7" s="398">
        <f>Barbania!AE41</f>
        <v>570.17289326790058</v>
      </c>
      <c r="AF7" s="1050">
        <f>Barbania!AF41</f>
        <v>1268.0680698757808</v>
      </c>
      <c r="AG7" s="1050">
        <f>Barbania!AG41</f>
        <v>1916.3230966956464</v>
      </c>
      <c r="AH7" s="1050">
        <f>Barbania!AH41</f>
        <v>845.3490861841002</v>
      </c>
      <c r="AI7" s="1050">
        <f>Barbania!AI41</f>
        <v>28.353102564685937</v>
      </c>
      <c r="AJ7" s="237"/>
      <c r="AK7" s="238"/>
      <c r="AL7" s="239"/>
      <c r="AM7" s="922">
        <f t="shared" si="0"/>
        <v>14559.807013562175</v>
      </c>
    </row>
    <row r="8" spans="3:39" x14ac:dyDescent="0.25">
      <c r="C8" s="250" t="s">
        <v>67</v>
      </c>
      <c r="D8" s="253"/>
      <c r="E8" s="274">
        <f>Cafasse!E41</f>
        <v>41001.603177552839</v>
      </c>
      <c r="F8" s="274">
        <f>Cafasse!F41</f>
        <v>9539.2874608000202</v>
      </c>
      <c r="G8" s="274">
        <f>Cafasse!G41</f>
        <v>0</v>
      </c>
      <c r="H8" s="274">
        <f>Cafasse!H41</f>
        <v>4013.5802118120314</v>
      </c>
      <c r="I8" s="274">
        <f>Cafasse!I41</f>
        <v>0</v>
      </c>
      <c r="J8" s="274">
        <f>Cafasse!J41</f>
        <v>0</v>
      </c>
      <c r="K8" s="274">
        <f>Cafasse!K41</f>
        <v>5692.8459650435389</v>
      </c>
      <c r="L8" s="274">
        <f>Cafasse!L41</f>
        <v>5246.5799656090257</v>
      </c>
      <c r="M8" s="274">
        <f>Cafasse!M41</f>
        <v>47295.4732124527</v>
      </c>
      <c r="N8" s="274">
        <f>Cafasse!N41</f>
        <v>0</v>
      </c>
      <c r="O8" s="1002"/>
      <c r="P8" s="274">
        <f>Cafasse!P41</f>
        <v>0</v>
      </c>
      <c r="Q8" s="274">
        <f>Cafasse!Q41</f>
        <v>0</v>
      </c>
      <c r="R8" s="274">
        <f>Cafasse!R41</f>
        <v>12847.030182333694</v>
      </c>
      <c r="S8" s="401">
        <f>Cafasse!S41</f>
        <v>78574.836752135976</v>
      </c>
      <c r="T8" s="411">
        <f t="shared" si="1"/>
        <v>6715.5998457147634</v>
      </c>
      <c r="U8" s="412">
        <f>Cafasse!U41</f>
        <v>46093.143694430204</v>
      </c>
      <c r="V8" s="406">
        <f>Cafasse!V41</f>
        <v>0</v>
      </c>
      <c r="W8" s="398">
        <f>Cafasse!W41</f>
        <v>282.6445122521863</v>
      </c>
      <c r="X8" s="398">
        <f>Cafasse!X41</f>
        <v>446.18158594155483</v>
      </c>
      <c r="Y8" s="398">
        <f>Cafasse!Y41</f>
        <v>62.550398281394763</v>
      </c>
      <c r="Z8" s="398">
        <f>Cafasse!Z41</f>
        <v>533.49327549043835</v>
      </c>
      <c r="AA8" s="398">
        <f>Cafasse!AA41</f>
        <v>2396.4709272281193</v>
      </c>
      <c r="AB8" s="398">
        <f>Cafasse!AB41</f>
        <v>295.05329571691641</v>
      </c>
      <c r="AC8" s="398">
        <f>Cafasse!AC41</f>
        <v>139.50736602751016</v>
      </c>
      <c r="AD8" s="398">
        <f>Cafasse!AD41</f>
        <v>754.65662703868963</v>
      </c>
      <c r="AE8" s="398">
        <f>Cafasse!AE41</f>
        <v>1805.0418577379539</v>
      </c>
      <c r="AF8" s="1050">
        <f>Cafasse!AF41</f>
        <v>4014.424346741604</v>
      </c>
      <c r="AG8" s="1050">
        <f>Cafasse!AG41</f>
        <v>6066.6570496896593</v>
      </c>
      <c r="AH8" s="1050">
        <f>Cafasse!AH41</f>
        <v>2676.1891050577833</v>
      </c>
      <c r="AI8" s="1050">
        <f>Cafasse!AI41</f>
        <v>89.759680844646539</v>
      </c>
      <c r="AJ8" s="237"/>
      <c r="AK8" s="238"/>
      <c r="AL8" s="239"/>
      <c r="AM8" s="922">
        <f t="shared" si="0"/>
        <v>46093.143694430204</v>
      </c>
    </row>
    <row r="9" spans="3:39" x14ac:dyDescent="0.25">
      <c r="C9" s="250" t="s">
        <v>68</v>
      </c>
      <c r="D9" s="253"/>
      <c r="E9" s="274">
        <f>Cantoira!E41</f>
        <v>12298.520628108619</v>
      </c>
      <c r="F9" s="274">
        <f>Cantoira!F41</f>
        <v>2861.3301559470651</v>
      </c>
      <c r="G9" s="274">
        <f>Cantoira!G41</f>
        <v>0</v>
      </c>
      <c r="H9" s="274">
        <f>Cantoira!H41</f>
        <v>1203.8821705040687</v>
      </c>
      <c r="I9" s="274">
        <f>Cantoira!I41</f>
        <v>0</v>
      </c>
      <c r="J9" s="274">
        <f>Cantoira!J41</f>
        <v>0</v>
      </c>
      <c r="K9" s="274">
        <f>Cantoira!K41</f>
        <v>1707.5816092006669</v>
      </c>
      <c r="L9" s="274">
        <f>Cantoira!L41</f>
        <v>1573.7231457668861</v>
      </c>
      <c r="M9" s="274">
        <f>Cantoira!M41</f>
        <v>14186.380722740914</v>
      </c>
      <c r="N9" s="274">
        <f>Cantoira!N41</f>
        <v>0</v>
      </c>
      <c r="O9" s="1002"/>
      <c r="P9" s="274">
        <f>Cantoira!P41</f>
        <v>0</v>
      </c>
      <c r="Q9" s="274">
        <f>Cantoira!Q41</f>
        <v>0</v>
      </c>
      <c r="R9" s="274">
        <f>Cantoira!R41</f>
        <v>3853.4948261209702</v>
      </c>
      <c r="S9" s="401">
        <f>Cantoira!S41</f>
        <v>23568.694288897026</v>
      </c>
      <c r="T9" s="411">
        <f t="shared" si="1"/>
        <v>2014.3588745784148</v>
      </c>
      <c r="U9" s="412">
        <f>Cantoira!U41</f>
        <v>9345</v>
      </c>
      <c r="V9" s="406">
        <f>Cantoira!V41</f>
        <v>0</v>
      </c>
      <c r="W9" s="398">
        <f>Cantoira!W41</f>
        <v>84.779840176061214</v>
      </c>
      <c r="X9" s="398">
        <f>Cantoira!X41</f>
        <v>133.83314342178227</v>
      </c>
      <c r="Y9" s="398">
        <f>Cantoira!Y41</f>
        <v>18.762128891128331</v>
      </c>
      <c r="Z9" s="398">
        <f>Cantoira!Z41</f>
        <v>160.0224758325655</v>
      </c>
      <c r="AA9" s="398">
        <f>Cantoira!AA41</f>
        <v>718.8267006426039</v>
      </c>
      <c r="AB9" s="398">
        <f>Cantoira!AB41</f>
        <v>88.501881939888278</v>
      </c>
      <c r="AC9" s="398">
        <f>Cantoira!AC41</f>
        <v>41.845539830055905</v>
      </c>
      <c r="AD9" s="398">
        <f>Cantoira!AD41</f>
        <v>226.36090726948348</v>
      </c>
      <c r="AE9" s="398">
        <f>Cantoira!AE41</f>
        <v>541.42625657484587</v>
      </c>
      <c r="AF9" s="1050">
        <f>Cantoira!AF41</f>
        <v>1204.135370624057</v>
      </c>
      <c r="AG9" s="1050">
        <f>Cantoira!AG41</f>
        <v>1819.7070623354587</v>
      </c>
      <c r="AH9" s="1050">
        <f>Cantoira!AH41</f>
        <v>802.72878040270598</v>
      </c>
      <c r="AI9" s="1050">
        <f>Cantoira!AI41</f>
        <v>26.923612758749162</v>
      </c>
      <c r="AJ9" s="237"/>
      <c r="AK9" s="238"/>
      <c r="AL9" s="239"/>
      <c r="AM9" s="922">
        <f t="shared" si="0"/>
        <v>9345</v>
      </c>
    </row>
    <row r="10" spans="3:39" x14ac:dyDescent="0.25">
      <c r="C10" s="250" t="s">
        <v>69</v>
      </c>
      <c r="D10" s="253"/>
      <c r="E10" s="274">
        <f>Ceres!E41</f>
        <v>11633.189937759858</v>
      </c>
      <c r="F10" s="274">
        <f>Ceres!F41</f>
        <v>2706.5366791104316</v>
      </c>
      <c r="G10" s="274">
        <f>Ceres!G41</f>
        <v>0</v>
      </c>
      <c r="H10" s="274">
        <f>Ceres!H41</f>
        <v>1138.7540319400387</v>
      </c>
      <c r="I10" s="274">
        <f>Ceres!I41</f>
        <v>0</v>
      </c>
      <c r="J10" s="274">
        <f>Ceres!J41</f>
        <v>0</v>
      </c>
      <c r="K10" s="274">
        <f>Ceres!K41</f>
        <v>1615.2041204578557</v>
      </c>
      <c r="L10" s="274">
        <f>Ceres!L41</f>
        <v>1488.5871900977254</v>
      </c>
      <c r="M10" s="274">
        <f>Ceres!M41</f>
        <v>13418.919760140305</v>
      </c>
      <c r="N10" s="274">
        <f>Ceres!N41</f>
        <v>0</v>
      </c>
      <c r="O10" s="1002"/>
      <c r="P10" s="274">
        <f>Ceres!P41</f>
        <v>0</v>
      </c>
      <c r="Q10" s="274">
        <f>Ceres!Q41</f>
        <v>0</v>
      </c>
      <c r="R10" s="274">
        <f>Ceres!R41</f>
        <v>3645.0267956605662</v>
      </c>
      <c r="S10" s="401">
        <f>Ceres!S41</f>
        <v>22293.664867389889</v>
      </c>
      <c r="T10" s="411">
        <f t="shared" si="1"/>
        <v>1905.3852165946796</v>
      </c>
      <c r="U10" s="412">
        <f>Ceres!U41</f>
        <v>13077.788522165005</v>
      </c>
      <c r="V10" s="406">
        <f>Ceres!V41</f>
        <v>0</v>
      </c>
      <c r="W10" s="398">
        <f>Ceres!W41</f>
        <v>80.193383699086425</v>
      </c>
      <c r="X10" s="398">
        <f>Ceres!X41</f>
        <v>126.5929801210964</v>
      </c>
      <c r="Y10" s="398">
        <f>Ceres!Y41</f>
        <v>17.747127124247797</v>
      </c>
      <c r="Z10" s="398">
        <f>Ceres!Z41</f>
        <v>151.36551069533883</v>
      </c>
      <c r="AA10" s="398">
        <f>Ceres!AA41</f>
        <v>679.93930276430956</v>
      </c>
      <c r="AB10" s="398">
        <f>Ceres!AB41</f>
        <v>83.71406883709507</v>
      </c>
      <c r="AC10" s="398">
        <f>Ceres!AC41</f>
        <v>39.581761710310644</v>
      </c>
      <c r="AD10" s="398">
        <f>Ceres!AD41</f>
        <v>214.11513696460909</v>
      </c>
      <c r="AE10" s="398">
        <f>Ceres!AE41</f>
        <v>512.1359446785857</v>
      </c>
      <c r="AF10" s="1050">
        <f>Ceres!AF41</f>
        <v>1138.9935343303789</v>
      </c>
      <c r="AG10" s="1050">
        <f>Ceres!AG41</f>
        <v>1721.2637623137414</v>
      </c>
      <c r="AH10" s="1050">
        <f>Ceres!AH41</f>
        <v>759.30241151021482</v>
      </c>
      <c r="AI10" s="1050">
        <f>Ceres!AI41</f>
        <v>25.467087506230538</v>
      </c>
      <c r="AJ10" s="237"/>
      <c r="AK10" s="238"/>
      <c r="AL10" s="239"/>
      <c r="AM10" s="922">
        <f t="shared" si="0"/>
        <v>13077.788522165005</v>
      </c>
    </row>
    <row r="11" spans="3:39" x14ac:dyDescent="0.25">
      <c r="C11" s="250" t="s">
        <v>70</v>
      </c>
      <c r="D11" s="253"/>
      <c r="E11" s="274">
        <f>Chialamberto!E41</f>
        <v>5578.858082997056</v>
      </c>
      <c r="F11" s="274">
        <f>Chialamberto!F41</f>
        <v>1297.957319528718</v>
      </c>
      <c r="G11" s="274">
        <f>Chialamberto!G41</f>
        <v>0</v>
      </c>
      <c r="H11" s="274">
        <f>Chialamberto!H41</f>
        <v>546.10533908788966</v>
      </c>
      <c r="I11" s="274">
        <f>Chialamberto!I41</f>
        <v>0</v>
      </c>
      <c r="J11" s="274">
        <f>Chialamberto!J41</f>
        <v>0</v>
      </c>
      <c r="K11" s="274">
        <f>Chialamberto!K41</f>
        <v>774.59360771355739</v>
      </c>
      <c r="L11" s="274">
        <f>Chialamberto!L41</f>
        <v>713.87269718401512</v>
      </c>
      <c r="M11" s="274">
        <f>Chialamberto!M41</f>
        <v>6435.2296635297198</v>
      </c>
      <c r="N11" s="274">
        <f>Chialamberto!N41</f>
        <v>0</v>
      </c>
      <c r="O11" s="1002"/>
      <c r="P11" s="274">
        <f>Chialamberto!P41</f>
        <v>0</v>
      </c>
      <c r="Q11" s="274">
        <f>Chialamberto!Q41</f>
        <v>0</v>
      </c>
      <c r="R11" s="274">
        <f>Chialamberto!R41</f>
        <v>1748.0233117922965</v>
      </c>
      <c r="S11" s="401">
        <f>Chialamberto!S41</f>
        <v>10691.237150815017</v>
      </c>
      <c r="T11" s="411">
        <f t="shared" si="1"/>
        <v>913.75398955011542</v>
      </c>
      <c r="U11" s="412">
        <f>Chialamberto!U41</f>
        <v>5055</v>
      </c>
      <c r="V11" s="406">
        <f>Chialamberto!V41</f>
        <v>0</v>
      </c>
      <c r="W11" s="398">
        <f>Chialamberto!W41</f>
        <v>38.457852854303503</v>
      </c>
      <c r="X11" s="398">
        <f>Chialamberto!X41</f>
        <v>60.709424859202663</v>
      </c>
      <c r="Y11" s="398">
        <f>Chialamberto!Y41</f>
        <v>8.5108817217637291</v>
      </c>
      <c r="Z11" s="398">
        <f>Chialamberto!Z41</f>
        <v>72.589436547296614</v>
      </c>
      <c r="AA11" s="398">
        <f>Chialamberto!AA41</f>
        <v>326.07435238906669</v>
      </c>
      <c r="AB11" s="398">
        <f>Chialamberto!AB41</f>
        <v>40.146246394248543</v>
      </c>
      <c r="AC11" s="398">
        <f>Chialamberto!AC41</f>
        <v>18.981984514846861</v>
      </c>
      <c r="AD11" s="398">
        <f>Chialamberto!AD41</f>
        <v>102.68189283747334</v>
      </c>
      <c r="AE11" s="398">
        <f>Chialamberto!AE41</f>
        <v>245.60191743191342</v>
      </c>
      <c r="AF11" s="1050">
        <f>Chialamberto!AF41</f>
        <v>546.22019579128721</v>
      </c>
      <c r="AG11" s="1050">
        <f>Chialamberto!AG41</f>
        <v>825.45598453480386</v>
      </c>
      <c r="AH11" s="1050">
        <f>Chialamberto!AH41</f>
        <v>364.13403533825846</v>
      </c>
      <c r="AI11" s="1050">
        <f>Chialamberto!AI41</f>
        <v>12.213096127947052</v>
      </c>
      <c r="AJ11" s="237"/>
      <c r="AK11" s="238"/>
      <c r="AL11" s="239"/>
      <c r="AM11" s="922">
        <f t="shared" si="0"/>
        <v>5055</v>
      </c>
    </row>
    <row r="12" spans="3:39" x14ac:dyDescent="0.25">
      <c r="C12" s="250" t="s">
        <v>71</v>
      </c>
      <c r="D12" s="253"/>
      <c r="E12" s="274">
        <f>Ciriè!E41</f>
        <v>249621.83892440048</v>
      </c>
      <c r="F12" s="274">
        <f>Ciriè!F41</f>
        <v>58076.131015701867</v>
      </c>
      <c r="G12" s="274">
        <f>Ciriè!G41</f>
        <v>0</v>
      </c>
      <c r="H12" s="274">
        <f>Ciriè!H41</f>
        <v>24435.075594595339</v>
      </c>
      <c r="I12" s="274">
        <f>Ciriè!I41</f>
        <v>0</v>
      </c>
      <c r="J12" s="274">
        <f>Ciriè!J41</f>
        <v>0</v>
      </c>
      <c r="K12" s="274">
        <f>Ciriè!K41</f>
        <v>34658.612551167469</v>
      </c>
      <c r="L12" s="274">
        <f>Ciriè!L41</f>
        <v>31941.700752721863</v>
      </c>
      <c r="M12" s="274">
        <f>Ciriè!M41</f>
        <v>287939.54580184788</v>
      </c>
      <c r="N12" s="274">
        <f>Ciriè!N41</f>
        <v>0</v>
      </c>
      <c r="O12" s="1002"/>
      <c r="P12" s="274">
        <f>Ciriè!P41</f>
        <v>0</v>
      </c>
      <c r="Q12" s="274">
        <f>Ciriè!Q41</f>
        <v>0</v>
      </c>
      <c r="R12" s="274">
        <f>Ciriè!R41</f>
        <v>78213.997753802338</v>
      </c>
      <c r="S12" s="401">
        <f>Ciriè!S41</f>
        <v>478371.42265673238</v>
      </c>
      <c r="T12" s="411">
        <f t="shared" si="1"/>
        <v>40885.239918752668</v>
      </c>
      <c r="U12" s="412">
        <f>Ciriè!U41</f>
        <v>272190</v>
      </c>
      <c r="V12" s="406">
        <f>Ciriè!V41</f>
        <v>0</v>
      </c>
      <c r="W12" s="398">
        <f>Ciriè!W41</f>
        <v>1720.7679076536044</v>
      </c>
      <c r="X12" s="398">
        <f>Ciriè!X41</f>
        <v>2716.3978807031567</v>
      </c>
      <c r="Y12" s="398">
        <f>Ciriè!Y41</f>
        <v>380.81304715918009</v>
      </c>
      <c r="Z12" s="398">
        <f>Ciriè!Z41</f>
        <v>3247.9601323158136</v>
      </c>
      <c r="AA12" s="398">
        <f>Ciriè!AA41</f>
        <v>14589.953402384255</v>
      </c>
      <c r="AB12" s="398">
        <f>Ciriè!AB41</f>
        <v>1796.313815794495</v>
      </c>
      <c r="AC12" s="398">
        <f>Ciriè!AC41</f>
        <v>849.33472236401929</v>
      </c>
      <c r="AD12" s="398">
        <f>Ciriè!AD41</f>
        <v>4594.4246175480021</v>
      </c>
      <c r="AE12" s="398">
        <f>Ciriè!AE41</f>
        <v>10989.274392830142</v>
      </c>
      <c r="AF12" s="1050">
        <f>Ciriè!AF41</f>
        <v>24440.214772019895</v>
      </c>
      <c r="AG12" s="1050">
        <f>Ciriè!AG41</f>
        <v>36934.411620672508</v>
      </c>
      <c r="AH12" s="1050">
        <f>Ciriè!AH41</f>
        <v>16292.905494966088</v>
      </c>
      <c r="AI12" s="1050">
        <f>Ciriè!AI41</f>
        <v>546.46586614385239</v>
      </c>
      <c r="AJ12" s="237"/>
      <c r="AK12" s="238"/>
      <c r="AL12" s="239"/>
      <c r="AM12" s="922">
        <f t="shared" si="0"/>
        <v>272190</v>
      </c>
    </row>
    <row r="13" spans="3:39" x14ac:dyDescent="0.25">
      <c r="C13" s="250" t="s">
        <v>72</v>
      </c>
      <c r="D13" s="253"/>
      <c r="E13" s="274">
        <f>'Coassolo T.se'!E41</f>
        <v>10510.760432081152</v>
      </c>
      <c r="F13" s="274">
        <f>'Coassolo T.se'!F41</f>
        <v>2445.3962143635617</v>
      </c>
      <c r="G13" s="274">
        <f>'Coassolo T.se'!G41</f>
        <v>0</v>
      </c>
      <c r="H13" s="274">
        <f>'Coassolo T.se'!H41</f>
        <v>1028.8812341950872</v>
      </c>
      <c r="I13" s="274">
        <f>'Coassolo T.se'!I41</f>
        <v>0</v>
      </c>
      <c r="J13" s="274">
        <f>'Coassolo T.se'!J41</f>
        <v>0</v>
      </c>
      <c r="K13" s="274">
        <f>'Coassolo T.se'!K41</f>
        <v>1459.3609878179338</v>
      </c>
      <c r="L13" s="274">
        <f>'Coassolo T.se'!L41</f>
        <v>1344.9607047673587</v>
      </c>
      <c r="M13" s="274">
        <f>'Coassolo T.se'!M41</f>
        <v>12124.193932254713</v>
      </c>
      <c r="N13" s="274">
        <f>'Coassolo T.se'!N41</f>
        <v>0</v>
      </c>
      <c r="O13" s="1002"/>
      <c r="P13" s="274">
        <f>'Coassolo T.se'!P41</f>
        <v>0</v>
      </c>
      <c r="Q13" s="274">
        <f>'Coassolo T.se'!Q41</f>
        <v>0</v>
      </c>
      <c r="R13" s="274">
        <f>'Coassolo T.se'!R41</f>
        <v>3293.3360172645971</v>
      </c>
      <c r="S13" s="401">
        <f>'Coassolo T.se'!S41</f>
        <v>20142.658361801125</v>
      </c>
      <c r="T13" s="411">
        <f t="shared" si="1"/>
        <v>1721.5439315961378</v>
      </c>
      <c r="U13" s="412">
        <f>'Coassolo T.se'!U41</f>
        <v>11815.976776217443</v>
      </c>
      <c r="V13" s="406">
        <f>'Coassolo T.se'!V41</f>
        <v>0</v>
      </c>
      <c r="W13" s="398">
        <f>'Coassolo T.se'!W41</f>
        <v>72.455916976231435</v>
      </c>
      <c r="X13" s="398">
        <f>'Coassolo T.se'!X41</f>
        <v>114.37864365277272</v>
      </c>
      <c r="Y13" s="398">
        <f>'Coassolo T.se'!Y41</f>
        <v>16.034793771842953</v>
      </c>
      <c r="Z13" s="398">
        <f>'Coassolo T.se'!Z41</f>
        <v>136.7609941134244</v>
      </c>
      <c r="AA13" s="398">
        <f>'Coassolo T.se'!AA41</f>
        <v>614.33529048767093</v>
      </c>
      <c r="AB13" s="398">
        <f>'Coassolo T.se'!AB41</f>
        <v>75.636908453236728</v>
      </c>
      <c r="AC13" s="398">
        <f>'Coassolo T.se'!AC41</f>
        <v>35.762711435356444</v>
      </c>
      <c r="AD13" s="398">
        <f>'Coassolo T.se'!AD41</f>
        <v>193.45621635664773</v>
      </c>
      <c r="AE13" s="398">
        <f>'Coassolo T.se'!AE41</f>
        <v>462.72245634895449</v>
      </c>
      <c r="AF13" s="1050">
        <f>'Coassolo T.se'!AF41</f>
        <v>1029.0976281731148</v>
      </c>
      <c r="AG13" s="1050">
        <f>'Coassolo T.se'!AG41</f>
        <v>1555.1874544211432</v>
      </c>
      <c r="AH13" s="1050">
        <f>'Coassolo T.se'!AH41</f>
        <v>686.04104167340711</v>
      </c>
      <c r="AI13" s="1050">
        <f>'Coassolo T.se'!AI41</f>
        <v>23.009892996931629</v>
      </c>
      <c r="AJ13" s="237"/>
      <c r="AK13" s="238"/>
      <c r="AL13" s="239"/>
      <c r="AM13" s="922">
        <f t="shared" si="0"/>
        <v>11815.976776217443</v>
      </c>
    </row>
    <row r="14" spans="3:39" x14ac:dyDescent="0.25">
      <c r="C14" s="250" t="s">
        <v>73</v>
      </c>
      <c r="D14" s="253"/>
      <c r="E14" s="274">
        <f>Corio!E41</f>
        <v>17656.751309040592</v>
      </c>
      <c r="F14" s="274">
        <f>Corio!F41</f>
        <v>4107.9570872245113</v>
      </c>
      <c r="G14" s="274">
        <f>Corio!G41</f>
        <v>0</v>
      </c>
      <c r="H14" s="274">
        <f>Corio!H41</f>
        <v>1728.3906522379341</v>
      </c>
      <c r="I14" s="274">
        <f>Corio!I41</f>
        <v>0</v>
      </c>
      <c r="J14" s="274">
        <f>Corio!J41</f>
        <v>0</v>
      </c>
      <c r="K14" s="274">
        <f>Corio!K41</f>
        <v>2451.5423216543659</v>
      </c>
      <c r="L14" s="274">
        <f>Corio!L41</f>
        <v>2259.3642808208429</v>
      </c>
      <c r="M14" s="274">
        <f>Corio!M41</f>
        <v>20367.116011035687</v>
      </c>
      <c r="N14" s="274">
        <f>Corio!N41</f>
        <v>0</v>
      </c>
      <c r="O14" s="1002"/>
      <c r="P14" s="274">
        <f>Corio!P41</f>
        <v>0</v>
      </c>
      <c r="Q14" s="274">
        <f>Corio!Q41</f>
        <v>0</v>
      </c>
      <c r="R14" s="274">
        <f>Corio!R41</f>
        <v>5532.3889655463745</v>
      </c>
      <c r="S14" s="401">
        <f>Corio!S41</f>
        <v>33837.124506401611</v>
      </c>
      <c r="T14" s="411">
        <f t="shared" si="1"/>
        <v>2891.9765857285693</v>
      </c>
      <c r="U14" s="412">
        <f>Corio!U41</f>
        <v>19849.350078827847</v>
      </c>
      <c r="V14" s="406">
        <f>Corio!V41</f>
        <v>0</v>
      </c>
      <c r="W14" s="398">
        <f>Corio!W41</f>
        <v>121.71679824544339</v>
      </c>
      <c r="X14" s="398">
        <f>Corio!X41</f>
        <v>192.14168937560933</v>
      </c>
      <c r="Y14" s="398">
        <f>Corio!Y41</f>
        <v>26.936430313551082</v>
      </c>
      <c r="Z14" s="398">
        <f>Corio!Z41</f>
        <v>229.74121401031422</v>
      </c>
      <c r="AA14" s="398">
        <f>Corio!AA41</f>
        <v>1032.0057729981252</v>
      </c>
      <c r="AB14" s="398">
        <f>Corio!AB41</f>
        <v>127.06046255865793</v>
      </c>
      <c r="AC14" s="398">
        <f>Corio!AC41</f>
        <v>60.076842777591672</v>
      </c>
      <c r="AD14" s="398">
        <f>Corio!AD41</f>
        <v>324.98203374243809</v>
      </c>
      <c r="AE14" s="398">
        <f>Corio!AE41</f>
        <v>777.31534170683824</v>
      </c>
      <c r="AF14" s="1050">
        <f>Corio!AF41</f>
        <v>1728.7541668170636</v>
      </c>
      <c r="AG14" s="1050">
        <f>Corio!AG41</f>
        <v>2612.5186944458756</v>
      </c>
      <c r="AH14" s="1050">
        <f>Corio!AH41</f>
        <v>1152.4623873692501</v>
      </c>
      <c r="AI14" s="1050">
        <f>Corio!AI41</f>
        <v>38.65371691418261</v>
      </c>
      <c r="AJ14" s="237"/>
      <c r="AK14" s="238"/>
      <c r="AL14" s="239"/>
      <c r="AM14" s="922">
        <f t="shared" si="0"/>
        <v>19849.350078827847</v>
      </c>
    </row>
    <row r="15" spans="3:39" x14ac:dyDescent="0.25">
      <c r="C15" s="250" t="s">
        <v>74</v>
      </c>
      <c r="D15" s="253"/>
      <c r="E15" s="274">
        <f>Fiano!E41</f>
        <v>62472.324032323406</v>
      </c>
      <c r="F15" s="274">
        <f>Fiano!F41</f>
        <v>14534.589164914372</v>
      </c>
      <c r="G15" s="274">
        <f>Fiano!G41</f>
        <v>0</v>
      </c>
      <c r="H15" s="274">
        <f>Fiano!H41</f>
        <v>6115.3141362851338</v>
      </c>
      <c r="I15" s="274">
        <f>Fiano!I41</f>
        <v>0</v>
      </c>
      <c r="J15" s="274">
        <f>Fiano!J41</f>
        <v>0</v>
      </c>
      <c r="K15" s="274">
        <f>Fiano!K41</f>
        <v>8673.9368764246228</v>
      </c>
      <c r="L15" s="274">
        <f>Fiano!L41</f>
        <v>7993.9811683379548</v>
      </c>
      <c r="M15" s="274">
        <f>Fiano!M41</f>
        <v>72062.014624052623</v>
      </c>
      <c r="N15" s="274">
        <f>Fiano!N41</f>
        <v>0</v>
      </c>
      <c r="O15" s="1002"/>
      <c r="P15" s="274">
        <f>Fiano!P41</f>
        <v>0</v>
      </c>
      <c r="Q15" s="274">
        <f>Fiano!Q41</f>
        <v>0</v>
      </c>
      <c r="R15" s="274">
        <f>Fiano!R41</f>
        <v>19574.45002646092</v>
      </c>
      <c r="S15" s="401">
        <f>Fiano!S41</f>
        <v>119720.99337456511</v>
      </c>
      <c r="T15" s="411">
        <f t="shared" si="1"/>
        <v>10232.261597580626</v>
      </c>
      <c r="U15" s="412">
        <f>Fiano!U41</f>
        <v>39705</v>
      </c>
      <c r="V15" s="406">
        <f>Fiano!V41</f>
        <v>0</v>
      </c>
      <c r="W15" s="398">
        <f>Fiano!W41</f>
        <v>430.65290590987212</v>
      </c>
      <c r="X15" s="398">
        <f>Fiano!X41</f>
        <v>679.82709099182102</v>
      </c>
      <c r="Y15" s="398">
        <f>Fiano!Y41</f>
        <v>95.30526728100007</v>
      </c>
      <c r="Z15" s="398">
        <f>Fiano!Z41</f>
        <v>812.86003942769321</v>
      </c>
      <c r="AA15" s="398">
        <f>Fiano!AA41</f>
        <v>3651.3964503173634</v>
      </c>
      <c r="AB15" s="398">
        <f>Fiano!AB41</f>
        <v>449.55961885225696</v>
      </c>
      <c r="AC15" s="398">
        <f>Fiano!AC41</f>
        <v>212.56118541574372</v>
      </c>
      <c r="AD15" s="398">
        <f>Fiano!AD41</f>
        <v>1149.8368279246163</v>
      </c>
      <c r="AE15" s="398">
        <f>Fiano!AE41</f>
        <v>2750.2622114602596</v>
      </c>
      <c r="AF15" s="1050">
        <f>Fiano!AF41</f>
        <v>6116.6003072335943</v>
      </c>
      <c r="AG15" s="1050">
        <f>Fiano!AG41</f>
        <v>9243.4962447683429</v>
      </c>
      <c r="AH15" s="1050">
        <f>Fiano!AH41</f>
        <v>4077.5906302725666</v>
      </c>
      <c r="AI15" s="1050">
        <f>Fiano!AI41</f>
        <v>136.7628441864104</v>
      </c>
      <c r="AJ15" s="237"/>
      <c r="AK15" s="238"/>
      <c r="AL15" s="239"/>
      <c r="AM15" s="922">
        <f t="shared" si="0"/>
        <v>39705</v>
      </c>
    </row>
    <row r="16" spans="3:39" x14ac:dyDescent="0.25">
      <c r="C16" s="254" t="s">
        <v>75</v>
      </c>
      <c r="D16" s="253"/>
      <c r="E16" s="274">
        <f>Front!E41</f>
        <v>11986.211420531336</v>
      </c>
      <c r="F16" s="274">
        <f>Front!F41</f>
        <v>2788.6694042483264</v>
      </c>
      <c r="G16" s="274">
        <f>Front!G41</f>
        <v>0</v>
      </c>
      <c r="H16" s="274">
        <f>Front!H41</f>
        <v>1173.3107304052307</v>
      </c>
      <c r="I16" s="274">
        <f>Front!I41</f>
        <v>0</v>
      </c>
      <c r="J16" s="274">
        <f>Front!J41</f>
        <v>0</v>
      </c>
      <c r="K16" s="274">
        <f>Front!K41</f>
        <v>1664.2192020161681</v>
      </c>
      <c r="L16" s="274">
        <f>Front!L41</f>
        <v>1533.7599466584354</v>
      </c>
      <c r="M16" s="274">
        <f>Front!M41</f>
        <v>13826.131107695115</v>
      </c>
      <c r="N16" s="274">
        <f>Front!N41</f>
        <v>0</v>
      </c>
      <c r="O16" s="1002"/>
      <c r="P16" s="274">
        <f>Front!P41</f>
        <v>0</v>
      </c>
      <c r="Q16" s="274">
        <f>Front!Q41</f>
        <v>0</v>
      </c>
      <c r="R16" s="274">
        <f>Front!R41</f>
        <v>3755.638998420975</v>
      </c>
      <c r="S16" s="401">
        <f>Front!S41</f>
        <v>22970.189764688344</v>
      </c>
      <c r="T16" s="411">
        <f t="shared" si="1"/>
        <v>1963.2061511802826</v>
      </c>
      <c r="U16" s="412">
        <f>Front!U41</f>
        <v>13474.647880618455</v>
      </c>
      <c r="V16" s="406">
        <f>Front!V41</f>
        <v>0</v>
      </c>
      <c r="W16" s="398">
        <f>Front!W41</f>
        <v>82.626936952611743</v>
      </c>
      <c r="X16" s="398">
        <f>Front!X41</f>
        <v>130.43457832330159</v>
      </c>
      <c r="Y16" s="398">
        <f>Front!Y41</f>
        <v>18.285682513255939</v>
      </c>
      <c r="Z16" s="398">
        <f>Front!Z41</f>
        <v>155.95885760293859</v>
      </c>
      <c r="AA16" s="398">
        <f>Front!AA41</f>
        <v>700.57278181353797</v>
      </c>
      <c r="AB16" s="398">
        <f>Front!AB41</f>
        <v>86.254461013945942</v>
      </c>
      <c r="AC16" s="398">
        <f>Front!AC41</f>
        <v>40.782912236042705</v>
      </c>
      <c r="AD16" s="398">
        <f>Front!AD41</f>
        <v>220.61268781175184</v>
      </c>
      <c r="AE16" s="398">
        <f>Front!AE41</f>
        <v>527.67725291289639</v>
      </c>
      <c r="AF16" s="1050">
        <f>Front!AF41</f>
        <v>1173.5575007495386</v>
      </c>
      <c r="AG16" s="1050">
        <f>Front!AG41</f>
        <v>1773.4973361540915</v>
      </c>
      <c r="AH16" s="1050">
        <f>Front!AH41</f>
        <v>782.34424823921381</v>
      </c>
      <c r="AI16" s="1050">
        <f>Front!AI41</f>
        <v>26.239913278131549</v>
      </c>
      <c r="AJ16" s="237"/>
      <c r="AK16" s="238"/>
      <c r="AL16" s="239"/>
      <c r="AM16" s="922">
        <f t="shared" si="0"/>
        <v>13474.647880618455</v>
      </c>
    </row>
    <row r="17" spans="3:39" x14ac:dyDescent="0.25">
      <c r="C17" s="252" t="s">
        <v>76</v>
      </c>
      <c r="D17" s="253"/>
      <c r="E17" s="274">
        <f>Germagnano!E41</f>
        <v>9032.3974878610406</v>
      </c>
      <c r="F17" s="274">
        <f>Germagnano!F41</f>
        <v>2101.4455391853048</v>
      </c>
      <c r="G17" s="274">
        <f>Germagnano!G41</f>
        <v>0</v>
      </c>
      <c r="H17" s="274">
        <f>Germagnano!H41</f>
        <v>884.16669137334645</v>
      </c>
      <c r="I17" s="274">
        <f>Germagnano!I41</f>
        <v>0</v>
      </c>
      <c r="J17" s="274">
        <f>Germagnano!J41</f>
        <v>0</v>
      </c>
      <c r="K17" s="274">
        <f>Germagnano!K41</f>
        <v>1254.0984646568661</v>
      </c>
      <c r="L17" s="274">
        <f>Germagnano!L41</f>
        <v>1155.7888479632231</v>
      </c>
      <c r="M17" s="274">
        <f>Germagnano!M41</f>
        <v>10418.897807030911</v>
      </c>
      <c r="N17" s="274">
        <f>Germagnano!N41</f>
        <v>0</v>
      </c>
      <c r="O17" s="1002"/>
      <c r="P17" s="274">
        <f>Germagnano!P41</f>
        <v>0</v>
      </c>
      <c r="Q17" s="274">
        <f>Germagnano!Q41</f>
        <v>0</v>
      </c>
      <c r="R17" s="274">
        <f>Germagnano!R41</f>
        <v>2830.1206331589015</v>
      </c>
      <c r="S17" s="401">
        <f>Germagnano!S41</f>
        <v>17309.546532015473</v>
      </c>
      <c r="T17" s="411">
        <f t="shared" si="1"/>
        <v>1479.40476652197</v>
      </c>
      <c r="U17" s="412">
        <f>Germagnano!U41</f>
        <v>10154.032112117962</v>
      </c>
      <c r="V17" s="406">
        <f>Germagnano!V41</f>
        <v>0</v>
      </c>
      <c r="W17" s="398">
        <f>Germagnano!W41</f>
        <v>62.264823435538879</v>
      </c>
      <c r="X17" s="398">
        <f>Germagnano!X41</f>
        <v>98.291020927559927</v>
      </c>
      <c r="Y17" s="398">
        <f>Germagnano!Y41</f>
        <v>13.779462667715565</v>
      </c>
      <c r="Z17" s="398">
        <f>Germagnano!Z41</f>
        <v>117.525241646373</v>
      </c>
      <c r="AA17" s="398">
        <f>Germagnano!AA41</f>
        <v>527.92760051581979</v>
      </c>
      <c r="AB17" s="398">
        <f>Germagnano!AB41</f>
        <v>64.998401049782032</v>
      </c>
      <c r="AC17" s="398">
        <f>Germagnano!AC41</f>
        <v>30.732602746978767</v>
      </c>
      <c r="AD17" s="398">
        <f>Germagnano!AD41</f>
        <v>166.24614878458456</v>
      </c>
      <c r="AE17" s="398">
        <f>Germagnano!AE41</f>
        <v>397.63946474761752</v>
      </c>
      <c r="AF17" s="1050">
        <f>Germagnano!AF41</f>
        <v>884.35264903417908</v>
      </c>
      <c r="AG17" s="1050">
        <f>Germagnano!AG41</f>
        <v>1336.4467154623546</v>
      </c>
      <c r="AH17" s="1050">
        <f>Germagnano!AH41</f>
        <v>589.54777072713796</v>
      </c>
      <c r="AI17" s="1050">
        <f>Germagnano!AI41</f>
        <v>19.77349793522837</v>
      </c>
      <c r="AJ17" s="237"/>
      <c r="AK17" s="238"/>
      <c r="AL17" s="239"/>
      <c r="AM17" s="922">
        <f t="shared" si="0"/>
        <v>10154.032112117962</v>
      </c>
    </row>
    <row r="18" spans="3:39" x14ac:dyDescent="0.25">
      <c r="C18" s="250" t="s">
        <v>77</v>
      </c>
      <c r="D18" s="253"/>
      <c r="E18" s="274">
        <f>Givoletto!E41</f>
        <v>99260.778433708809</v>
      </c>
      <c r="F18" s="274">
        <f>Givoletto!F41</f>
        <v>23093.660385950821</v>
      </c>
      <c r="G18" s="274">
        <f>Givoletto!G41</f>
        <v>0</v>
      </c>
      <c r="H18" s="274">
        <f>Givoletto!H41</f>
        <v>9716.4760705917815</v>
      </c>
      <c r="I18" s="274">
        <f>Givoletto!I41</f>
        <v>0</v>
      </c>
      <c r="J18" s="274">
        <f>Givoletto!J41</f>
        <v>0</v>
      </c>
      <c r="K18" s="274">
        <f>Givoletto!K41</f>
        <v>13781.810422056435</v>
      </c>
      <c r="L18" s="274">
        <f>Givoletto!L41</f>
        <v>12701.445093399772</v>
      </c>
      <c r="M18" s="274">
        <f>Givoletto!M41</f>
        <v>114497.60798691951</v>
      </c>
      <c r="N18" s="274">
        <f>Givoletto!N41</f>
        <v>0</v>
      </c>
      <c r="O18" s="1002"/>
      <c r="P18" s="274">
        <f>Givoletto!P41</f>
        <v>0</v>
      </c>
      <c r="Q18" s="274">
        <f>Givoletto!Q41</f>
        <v>0</v>
      </c>
      <c r="R18" s="274">
        <f>Givoletto!R41</f>
        <v>31101.374522787737</v>
      </c>
      <c r="S18" s="401">
        <f>Givoletto!S41</f>
        <v>190221.81712125216</v>
      </c>
      <c r="T18" s="411">
        <f t="shared" si="1"/>
        <v>16257.795224453168</v>
      </c>
      <c r="U18" s="412">
        <f>Givoletto!U41</f>
        <v>61695</v>
      </c>
      <c r="V18" s="406">
        <f>Givoletto!V41</f>
        <v>0</v>
      </c>
      <c r="W18" s="398">
        <f>Givoletto!W41</f>
        <v>684.25408110694389</v>
      </c>
      <c r="X18" s="398">
        <f>Givoletto!X41</f>
        <v>1080.1609720371139</v>
      </c>
      <c r="Y18" s="398">
        <f>Givoletto!Y41</f>
        <v>151.42825508220366</v>
      </c>
      <c r="Z18" s="398">
        <f>Givoletto!Z41</f>
        <v>1291.5338355189303</v>
      </c>
      <c r="AA18" s="398">
        <f>Givoletto!AA41</f>
        <v>5801.616309984799</v>
      </c>
      <c r="AB18" s="398">
        <f>Givoletto!AB41</f>
        <v>714.29450417993132</v>
      </c>
      <c r="AC18" s="398">
        <f>Givoletto!AC41</f>
        <v>337.73337323327291</v>
      </c>
      <c r="AD18" s="398">
        <f>Givoletto!AD41</f>
        <v>1826.9481787245629</v>
      </c>
      <c r="AE18" s="398">
        <f>Givoletto!AE41</f>
        <v>4369.8257145854095</v>
      </c>
      <c r="AF18" s="1050">
        <f>Givoletto!AF41</f>
        <v>9718.5196367872231</v>
      </c>
      <c r="AG18" s="1050">
        <f>Givoletto!AG41</f>
        <v>14686.769652271039</v>
      </c>
      <c r="AH18" s="1050">
        <f>Givoletto!AH41</f>
        <v>6478.7860282808797</v>
      </c>
      <c r="AI18" s="1050">
        <f>Givoletto!AI41</f>
        <v>217.29920544859635</v>
      </c>
      <c r="AJ18" s="237"/>
      <c r="AK18" s="238"/>
      <c r="AL18" s="239"/>
      <c r="AM18" s="922">
        <f t="shared" si="0"/>
        <v>61695</v>
      </c>
    </row>
    <row r="19" spans="3:39" x14ac:dyDescent="0.25">
      <c r="C19" s="250" t="s">
        <v>78</v>
      </c>
      <c r="D19" s="253"/>
      <c r="E19" s="274">
        <f>Groscavallo!E41</f>
        <v>3152.2315601450687</v>
      </c>
      <c r="F19" s="274">
        <f>Groscavallo!F41</f>
        <v>733.38700599132653</v>
      </c>
      <c r="G19" s="274">
        <f>Groscavallo!G41</f>
        <v>0</v>
      </c>
      <c r="H19" s="274">
        <f>Groscavallo!H41</f>
        <v>308.56681769394964</v>
      </c>
      <c r="I19" s="274">
        <f>Groscavallo!I41</f>
        <v>0</v>
      </c>
      <c r="J19" s="274">
        <f>Groscavallo!J41</f>
        <v>0</v>
      </c>
      <c r="K19" s="274">
        <f>Groscavallo!K41</f>
        <v>437.66992818171542</v>
      </c>
      <c r="L19" s="274">
        <f>Groscavallo!L41</f>
        <v>403.36069003935677</v>
      </c>
      <c r="M19" s="274">
        <f>Groscavallo!M41</f>
        <v>3636.1086337694564</v>
      </c>
      <c r="N19" s="274">
        <f>Groscavallo!N41</f>
        <v>0</v>
      </c>
      <c r="O19" s="1002"/>
      <c r="P19" s="274">
        <f>Groscavallo!P41</f>
        <v>0</v>
      </c>
      <c r="Q19" s="274">
        <f>Groscavallo!Q41</f>
        <v>0</v>
      </c>
      <c r="R19" s="274">
        <f>Groscavallo!R41</f>
        <v>987.68855011648236</v>
      </c>
      <c r="S19" s="401">
        <f>Groscavallo!S41</f>
        <v>6040.8876982383563</v>
      </c>
      <c r="T19" s="411">
        <f t="shared" si="1"/>
        <v>516.29995264567845</v>
      </c>
      <c r="U19" s="412">
        <f>Groscavallo!U41</f>
        <v>2880</v>
      </c>
      <c r="V19" s="406">
        <f>Groscavallo!V41</f>
        <v>0</v>
      </c>
      <c r="W19" s="398">
        <f>Groscavallo!W41</f>
        <v>21.72990524211809</v>
      </c>
      <c r="X19" s="398">
        <f>Groscavallo!X41</f>
        <v>34.302748374740318</v>
      </c>
      <c r="Y19" s="398">
        <f>Groscavallo!Y41</f>
        <v>4.808917805199453</v>
      </c>
      <c r="Z19" s="398">
        <f>Groscavallo!Z41</f>
        <v>41.015331347989942</v>
      </c>
      <c r="AA19" s="398">
        <f>Groscavallo!AA41</f>
        <v>184.24233942916433</v>
      </c>
      <c r="AB19" s="398">
        <f>Groscavallo!AB41</f>
        <v>22.68390108201595</v>
      </c>
      <c r="AC19" s="398">
        <f>Groscavallo!AC41</f>
        <v>10.725422617264458</v>
      </c>
      <c r="AD19" s="398">
        <f>Groscavallo!AD41</f>
        <v>58.018522508074362</v>
      </c>
      <c r="AE19" s="398">
        <f>Groscavallo!AE41</f>
        <v>138.7728642391115</v>
      </c>
      <c r="AF19" s="1050">
        <f>Groscavallo!AF41</f>
        <v>308.63171537013318</v>
      </c>
      <c r="AG19" s="1050">
        <f>Groscavallo!AG41</f>
        <v>466.40878245165464</v>
      </c>
      <c r="AH19" s="1050">
        <f>Groscavallo!AH41</f>
        <v>205.74726606051286</v>
      </c>
      <c r="AI19" s="1050">
        <f>Groscavallo!AI41</f>
        <v>6.90078623418185</v>
      </c>
      <c r="AJ19" s="237"/>
      <c r="AK19" s="238"/>
      <c r="AL19" s="239"/>
      <c r="AM19" s="922">
        <f t="shared" si="0"/>
        <v>2880</v>
      </c>
    </row>
    <row r="20" spans="3:39" x14ac:dyDescent="0.25">
      <c r="C20" s="250" t="s">
        <v>122</v>
      </c>
      <c r="D20" s="253"/>
      <c r="E20" s="274">
        <f>Grosso!E41</f>
        <v>12444.366025339596</v>
      </c>
      <c r="F20" s="274">
        <f>Grosso!F41</f>
        <v>2895.2620283910805</v>
      </c>
      <c r="G20" s="274">
        <f>Grosso!G41</f>
        <v>0</v>
      </c>
      <c r="H20" s="274">
        <f>Grosso!H41</f>
        <v>1218.1587391000639</v>
      </c>
      <c r="I20" s="274">
        <f>Grosso!I41</f>
        <v>0</v>
      </c>
      <c r="J20" s="274">
        <f>Grosso!J41</f>
        <v>0</v>
      </c>
      <c r="K20" s="274">
        <f>Grosso!K41</f>
        <v>1727.8314364464734</v>
      </c>
      <c r="L20" s="274">
        <f>Grosso!L41</f>
        <v>1592.3855755229804</v>
      </c>
      <c r="M20" s="274">
        <f>Grosso!M41</f>
        <v>14354.613829334989</v>
      </c>
      <c r="N20" s="274">
        <f>Grosso!N41</f>
        <v>0</v>
      </c>
      <c r="O20" s="1002"/>
      <c r="P20" s="274">
        <f>Grosso!P41</f>
        <v>0</v>
      </c>
      <c r="Q20" s="274">
        <f>Grosso!Q41</f>
        <v>0</v>
      </c>
      <c r="R20" s="274">
        <f>Grosso!R41</f>
        <v>3899.1925568186457</v>
      </c>
      <c r="S20" s="401">
        <f>Grosso!S41</f>
        <v>23848.190147360143</v>
      </c>
      <c r="T20" s="411">
        <f t="shared" si="1"/>
        <v>2038.2467045957237</v>
      </c>
      <c r="U20" s="412">
        <f>Grosso!U41</f>
        <v>13989.69569331602</v>
      </c>
      <c r="V20" s="406">
        <f>Grosso!V41</f>
        <v>0</v>
      </c>
      <c r="W20" s="398">
        <f>Grosso!W41</f>
        <v>85.785225282249996</v>
      </c>
      <c r="X20" s="398">
        <f>Grosso!X41</f>
        <v>135.42024064715164</v>
      </c>
      <c r="Y20" s="398">
        <f>Grosso!Y41</f>
        <v>18.984624768784645</v>
      </c>
      <c r="Z20" s="398">
        <f>Grosso!Z41</f>
        <v>161.92014647600399</v>
      </c>
      <c r="AA20" s="398">
        <f>Grosso!AA41</f>
        <v>727.35110523284732</v>
      </c>
      <c r="AB20" s="398">
        <f>Grosso!AB41</f>
        <v>89.551405904397583</v>
      </c>
      <c r="AC20" s="398">
        <f>Grosso!AC41</f>
        <v>42.341776699790508</v>
      </c>
      <c r="AD20" s="398">
        <f>Grosso!AD41</f>
        <v>229.04527048979051</v>
      </c>
      <c r="AE20" s="398">
        <f>Grosso!AE41</f>
        <v>547.8469090947076</v>
      </c>
      <c r="AF20" s="1050">
        <f>Grosso!AF41</f>
        <v>1218.4149418634754</v>
      </c>
      <c r="AG20" s="1050">
        <f>Grosso!AG41</f>
        <v>1841.2865601771548</v>
      </c>
      <c r="AH20" s="1050">
        <f>Grosso!AH41</f>
        <v>812.24816093527136</v>
      </c>
      <c r="AI20" s="1050">
        <f>Grosso!AI41</f>
        <v>27.242893842745406</v>
      </c>
      <c r="AJ20" s="237"/>
      <c r="AK20" s="238"/>
      <c r="AL20" s="239"/>
      <c r="AM20" s="922">
        <f t="shared" si="0"/>
        <v>13989.69569331602</v>
      </c>
    </row>
    <row r="21" spans="3:39" x14ac:dyDescent="0.25">
      <c r="C21" s="250" t="s">
        <v>80</v>
      </c>
      <c r="D21" s="253"/>
      <c r="E21" s="274">
        <f>'La Cassa'!E41</f>
        <v>33007.137862834978</v>
      </c>
      <c r="F21" s="274">
        <f>'La Cassa'!F41</f>
        <v>7679.3235368957039</v>
      </c>
      <c r="G21" s="274">
        <f>'La Cassa'!G41</f>
        <v>0</v>
      </c>
      <c r="H21" s="274">
        <f>'La Cassa'!H41</f>
        <v>3231.0150118069828</v>
      </c>
      <c r="I21" s="274">
        <f>'La Cassa'!I41</f>
        <v>0</v>
      </c>
      <c r="J21" s="274">
        <f>'La Cassa'!J41</f>
        <v>0</v>
      </c>
      <c r="K21" s="274">
        <f>'La Cassa'!K41</f>
        <v>4582.8586454626238</v>
      </c>
      <c r="L21" s="274">
        <f>'La Cassa'!L41</f>
        <v>4223.6052937572213</v>
      </c>
      <c r="M21" s="274">
        <f>'La Cassa'!M41</f>
        <v>38073.833304793654</v>
      </c>
      <c r="N21" s="274">
        <f>'La Cassa'!N41</f>
        <v>0</v>
      </c>
      <c r="O21" s="1002"/>
      <c r="P21" s="274">
        <f>'La Cassa'!P41</f>
        <v>0</v>
      </c>
      <c r="Q21" s="274">
        <f>'La Cassa'!Q41</f>
        <v>0</v>
      </c>
      <c r="R21" s="274">
        <f>'La Cassa'!R41</f>
        <v>10342.124782780236</v>
      </c>
      <c r="S21" s="401">
        <f>'La Cassa'!S41</f>
        <v>63254.367347454936</v>
      </c>
      <c r="T21" s="411">
        <f t="shared" si="1"/>
        <v>5406.1966547809088</v>
      </c>
      <c r="U21" s="412">
        <f>'La Cassa'!U41</f>
        <v>26670</v>
      </c>
      <c r="V21" s="406">
        <f>'La Cassa'!V41</f>
        <v>0</v>
      </c>
      <c r="W21" s="398">
        <f>'La Cassa'!W41</f>
        <v>227.53467325856093</v>
      </c>
      <c r="X21" s="398">
        <f>'La Cassa'!X41</f>
        <v>359.18539709915399</v>
      </c>
      <c r="Y21" s="398">
        <f>'La Cassa'!Y41</f>
        <v>50.354363230839311</v>
      </c>
      <c r="Z21" s="398">
        <f>'La Cassa'!Z41</f>
        <v>429.47311149649727</v>
      </c>
      <c r="AA21" s="398">
        <f>'La Cassa'!AA41</f>
        <v>1929.2086198863492</v>
      </c>
      <c r="AB21" s="398">
        <f>'La Cassa'!AB41</f>
        <v>237.52400037722956</v>
      </c>
      <c r="AC21" s="398">
        <f>'La Cassa'!AC41</f>
        <v>112.3063125949174</v>
      </c>
      <c r="AD21" s="398">
        <f>'La Cassa'!AD41</f>
        <v>607.51417987004527</v>
      </c>
      <c r="AE21" s="398">
        <f>'La Cassa'!AE41</f>
        <v>1453.0959969673161</v>
      </c>
      <c r="AF21" s="1050">
        <f>'La Cassa'!AF41</f>
        <v>3231.6945578694772</v>
      </c>
      <c r="AG21" s="1050">
        <f>'La Cassa'!AG41</f>
        <v>4883.7842934705868</v>
      </c>
      <c r="AH21" s="1050">
        <f>'La Cassa'!AH41</f>
        <v>2154.3875334615964</v>
      </c>
      <c r="AI21" s="1050">
        <f>'La Cassa'!AI41</f>
        <v>72.258397978577349</v>
      </c>
      <c r="AJ21" s="237"/>
      <c r="AK21" s="238"/>
      <c r="AL21" s="239"/>
      <c r="AM21" s="922">
        <f t="shared" si="0"/>
        <v>26670</v>
      </c>
    </row>
    <row r="22" spans="3:39" x14ac:dyDescent="0.25">
      <c r="C22" s="250" t="s">
        <v>81</v>
      </c>
      <c r="D22" s="253"/>
      <c r="E22" s="274">
        <f>'Lanzo T.se'!E41</f>
        <v>118072.09178492574</v>
      </c>
      <c r="F22" s="274">
        <f>'Lanzo T.se'!F41</f>
        <v>27470.233779809849</v>
      </c>
      <c r="G22" s="274">
        <f>'Lanzo T.se'!G41</f>
        <v>0</v>
      </c>
      <c r="H22" s="274">
        <f>'Lanzo T.se'!H41</f>
        <v>11557.884922282099</v>
      </c>
      <c r="I22" s="274">
        <f>'Lanzo T.se'!I41</f>
        <v>0</v>
      </c>
      <c r="J22" s="274">
        <f>'Lanzo T.se'!J41</f>
        <v>0</v>
      </c>
      <c r="K22" s="274">
        <f>'Lanzo T.se'!K41</f>
        <v>16393.65730143098</v>
      </c>
      <c r="L22" s="274">
        <f>'Lanzo T.se'!L41</f>
        <v>15108.547550537862</v>
      </c>
      <c r="M22" s="274">
        <f>'Lanzo T.se'!M41</f>
        <v>136196.5148038269</v>
      </c>
      <c r="N22" s="274">
        <f>'Lanzo T.se'!N41</f>
        <v>0</v>
      </c>
      <c r="O22" s="1002"/>
      <c r="P22" s="274">
        <f>'Lanzo T.se'!P41</f>
        <v>0</v>
      </c>
      <c r="Q22" s="274">
        <f>'Lanzo T.se'!Q41</f>
        <v>0</v>
      </c>
      <c r="R22" s="274">
        <f>'Lanzo T.se'!R41</f>
        <v>36995.522352712767</v>
      </c>
      <c r="S22" s="401">
        <f>'Lanzo T.se'!S41</f>
        <v>226271.52642809114</v>
      </c>
      <c r="T22" s="411">
        <f t="shared" si="1"/>
        <v>19338.876042002412</v>
      </c>
      <c r="U22" s="412">
        <f>'Lanzo T.se'!U41</f>
        <v>73200</v>
      </c>
      <c r="V22" s="406">
        <f>'Lanzo T.se'!V41</f>
        <v>0</v>
      </c>
      <c r="W22" s="398">
        <f>'Lanzo T.se'!W41</f>
        <v>813.92985168482653</v>
      </c>
      <c r="X22" s="398">
        <f>'Lanzo T.se'!X41</f>
        <v>1284.8666658204374</v>
      </c>
      <c r="Y22" s="398">
        <f>'Lanzo T.se'!Y41</f>
        <v>180.12603885469085</v>
      </c>
      <c r="Z22" s="398">
        <f>'Lanzo T.se'!Z41</f>
        <v>1536.2976593274582</v>
      </c>
      <c r="AA22" s="398">
        <f>'Lanzo T.se'!AA41</f>
        <v>6901.1041849820822</v>
      </c>
      <c r="AB22" s="398">
        <f>'Lanzo T.se'!AB41</f>
        <v>849.66335736855081</v>
      </c>
      <c r="AC22" s="398">
        <f>'Lanzo T.se'!AC41</f>
        <v>401.73859677982779</v>
      </c>
      <c r="AD22" s="398">
        <f>'Lanzo T.se'!AD41</f>
        <v>2173.1805497448527</v>
      </c>
      <c r="AE22" s="398">
        <f>'Lanzo T.se'!AE41</f>
        <v>5197.9691374396843</v>
      </c>
      <c r="AF22" s="1050">
        <f>'Lanzo T.se'!AF41</f>
        <v>11560.315773008881</v>
      </c>
      <c r="AG22" s="1050">
        <f>'Lanzo T.se'!AG41</f>
        <v>17470.119031608465</v>
      </c>
      <c r="AH22" s="1050">
        <f>'Lanzo T.se'!AH41</f>
        <v>7706.6070874807219</v>
      </c>
      <c r="AI22" s="1050">
        <f>'Lanzo T.se'!AI41</f>
        <v>258.48046061469353</v>
      </c>
      <c r="AJ22" s="237"/>
      <c r="AK22" s="238"/>
      <c r="AL22" s="239"/>
      <c r="AM22" s="922">
        <f t="shared" si="0"/>
        <v>73200</v>
      </c>
    </row>
    <row r="23" spans="3:39" x14ac:dyDescent="0.25">
      <c r="C23" s="250" t="s">
        <v>82</v>
      </c>
      <c r="D23" s="253"/>
      <c r="E23" s="274">
        <f>Lemie!E41</f>
        <v>337.23570576708511</v>
      </c>
      <c r="F23" s="274">
        <f>Lemie!F41</f>
        <v>78.460062291398515</v>
      </c>
      <c r="G23" s="274">
        <f>Lemie!G41</f>
        <v>0</v>
      </c>
      <c r="H23" s="274">
        <f>Lemie!H41</f>
        <v>33.011454442938721</v>
      </c>
      <c r="I23" s="274">
        <f>Lemie!I41</f>
        <v>0</v>
      </c>
      <c r="J23" s="274">
        <f>Lemie!J41</f>
        <v>0</v>
      </c>
      <c r="K23" s="274">
        <f>Lemie!K41</f>
        <v>46.82331367705666</v>
      </c>
      <c r="L23" s="274">
        <f>Lemie!L41</f>
        <v>43.152802828311508</v>
      </c>
      <c r="M23" s="274">
        <f>Lemie!M41</f>
        <v>389.00240606010613</v>
      </c>
      <c r="N23" s="274">
        <f>Lemie!N41</f>
        <v>0</v>
      </c>
      <c r="O23" s="1002"/>
      <c r="P23" s="274">
        <f>Lemie!P41</f>
        <v>0</v>
      </c>
      <c r="Q23" s="274">
        <f>Lemie!Q41</f>
        <v>0</v>
      </c>
      <c r="R23" s="274">
        <f>Lemie!R41</f>
        <v>105.66604607602882</v>
      </c>
      <c r="S23" s="401">
        <f>Lemie!S41</f>
        <v>646.27327894698192</v>
      </c>
      <c r="T23" s="411">
        <f t="shared" si="1"/>
        <v>55.235402474672597</v>
      </c>
      <c r="U23" s="412">
        <f>Lemie!U41</f>
        <v>379.11331850860051</v>
      </c>
      <c r="V23" s="406">
        <f>Lemie!V41</f>
        <v>0</v>
      </c>
      <c r="W23" s="398">
        <f>Lemie!W41</f>
        <v>2.3247340148578202</v>
      </c>
      <c r="X23" s="398">
        <f>Lemie!X41</f>
        <v>3.6698165528721205</v>
      </c>
      <c r="Y23" s="398">
        <f>Lemie!Y41</f>
        <v>0.51447324191427923</v>
      </c>
      <c r="Z23" s="398">
        <f>Lemie!Z41</f>
        <v>4.3879499175414898</v>
      </c>
      <c r="AA23" s="398">
        <f>Lemie!AA41</f>
        <v>19.710828403327596</v>
      </c>
      <c r="AB23" s="398">
        <f>Lemie!AB41</f>
        <v>2.4267955081930417</v>
      </c>
      <c r="AC23" s="398">
        <f>Lemie!AC41</f>
        <v>1.1474396461587926</v>
      </c>
      <c r="AD23" s="398">
        <f>Lemie!AD41</f>
        <v>6.2070051048767292</v>
      </c>
      <c r="AE23" s="398">
        <f>Lemie!AE41</f>
        <v>14.846360084930728</v>
      </c>
      <c r="AF23" s="1050">
        <f>Lemie!AF41</f>
        <v>33.018397401668999</v>
      </c>
      <c r="AG23" s="1050">
        <f>Lemie!AG41</f>
        <v>49.897887234785493</v>
      </c>
      <c r="AH23" s="1050">
        <f>Lemie!AH41</f>
        <v>22.011493494587082</v>
      </c>
      <c r="AI23" s="1050">
        <f>Lemie!AI41</f>
        <v>0.73826794498720194</v>
      </c>
      <c r="AJ23" s="237"/>
      <c r="AK23" s="238"/>
      <c r="AL23" s="239"/>
      <c r="AM23" s="922">
        <f t="shared" si="0"/>
        <v>379.11331850860051</v>
      </c>
    </row>
    <row r="24" spans="3:39" x14ac:dyDescent="0.25">
      <c r="C24" s="250" t="s">
        <v>83</v>
      </c>
      <c r="D24" s="253"/>
      <c r="E24" s="274">
        <f>Mathi!E41</f>
        <v>43491.419144694933</v>
      </c>
      <c r="F24" s="274">
        <f>Mathi!F41</f>
        <v>10118.559206156096</v>
      </c>
      <c r="G24" s="274">
        <f>Mathi!G41</f>
        <v>0</v>
      </c>
      <c r="H24" s="274">
        <f>Mathi!H41</f>
        <v>4257.3042450772964</v>
      </c>
      <c r="I24" s="274">
        <f>Mathi!I41</f>
        <v>0</v>
      </c>
      <c r="J24" s="274">
        <f>Mathi!J41</f>
        <v>0</v>
      </c>
      <c r="K24" s="274">
        <f>Mathi!K41</f>
        <v>6038.5431496357169</v>
      </c>
      <c r="L24" s="274">
        <f>Mathi!L41</f>
        <v>5565.1777168894623</v>
      </c>
      <c r="M24" s="274">
        <f>Mathi!M41</f>
        <v>50167.483457222195</v>
      </c>
      <c r="N24" s="274">
        <f>Mathi!N41</f>
        <v>0</v>
      </c>
      <c r="O24" s="1002"/>
      <c r="P24" s="274">
        <f>Mathi!P41</f>
        <v>0</v>
      </c>
      <c r="Q24" s="274">
        <f>Mathi!Q41</f>
        <v>0</v>
      </c>
      <c r="R24" s="274">
        <f>Mathi!R41</f>
        <v>13627.164089288895</v>
      </c>
      <c r="S24" s="401">
        <f>Mathi!S41</f>
        <v>83346.281476232922</v>
      </c>
      <c r="T24" s="411">
        <f t="shared" si="1"/>
        <v>7123.4036004214004</v>
      </c>
      <c r="U24" s="412">
        <f>Mathi!U41</f>
        <v>48892.142666475214</v>
      </c>
      <c r="V24" s="406">
        <f>Mathi!V41</f>
        <v>0</v>
      </c>
      <c r="W24" s="398">
        <f>Mathi!W41</f>
        <v>299.80805623809204</v>
      </c>
      <c r="X24" s="398">
        <f>Mathi!X41</f>
        <v>473.27589325708578</v>
      </c>
      <c r="Y24" s="398">
        <f>Mathi!Y41</f>
        <v>66.348761475089972</v>
      </c>
      <c r="Z24" s="398">
        <f>Mathi!Z41</f>
        <v>565.88957155542334</v>
      </c>
      <c r="AA24" s="398">
        <f>Mathi!AA41</f>
        <v>2541.9962510445062</v>
      </c>
      <c r="AB24" s="398">
        <f>Mathi!AB41</f>
        <v>312.97036114610592</v>
      </c>
      <c r="AC24" s="398">
        <f>Mathi!AC41</f>
        <v>147.97892910188753</v>
      </c>
      <c r="AD24" s="398">
        <f>Mathi!AD41</f>
        <v>800.48303318124761</v>
      </c>
      <c r="AE24" s="398">
        <f>Mathi!AE41</f>
        <v>1914.6527434219622</v>
      </c>
      <c r="AF24" s="1050">
        <f>Mathi!AF41</f>
        <v>4258.1996399690006</v>
      </c>
      <c r="AG24" s="1050">
        <f>Mathi!AG41</f>
        <v>6435.0538541775859</v>
      </c>
      <c r="AH24" s="1050">
        <f>Mathi!AH41</f>
        <v>2838.7002716580332</v>
      </c>
      <c r="AI24" s="1050">
        <f>Mathi!AI41</f>
        <v>95.210323484272124</v>
      </c>
      <c r="AJ24" s="237"/>
      <c r="AK24" s="238"/>
      <c r="AL24" s="239"/>
      <c r="AM24" s="922">
        <f t="shared" si="0"/>
        <v>48892.142666475214</v>
      </c>
    </row>
    <row r="25" spans="3:39" x14ac:dyDescent="0.25">
      <c r="C25" s="250" t="s">
        <v>84</v>
      </c>
      <c r="D25" s="253"/>
      <c r="E25" s="274">
        <f>Mezzenile!E41</f>
        <v>3080.9042253483094</v>
      </c>
      <c r="F25" s="274">
        <f>Mezzenile!F41</f>
        <v>716.79224145266755</v>
      </c>
      <c r="G25" s="274">
        <f>Mezzenile!G41</f>
        <v>0</v>
      </c>
      <c r="H25" s="274">
        <f>Mezzenile!H41</f>
        <v>301.58470096398003</v>
      </c>
      <c r="I25" s="274">
        <f>Mezzenile!I41</f>
        <v>0</v>
      </c>
      <c r="J25" s="274">
        <f>Mezzenile!J41</f>
        <v>0</v>
      </c>
      <c r="K25" s="274">
        <f>Mezzenile!K41</f>
        <v>427.76652200667746</v>
      </c>
      <c r="L25" s="274">
        <f>Mezzenile!L41</f>
        <v>394.23361849231452</v>
      </c>
      <c r="M25" s="274">
        <f>Mezzenile!M41</f>
        <v>3553.83233746008</v>
      </c>
      <c r="N25" s="274">
        <f>Mezzenile!N41</f>
        <v>0</v>
      </c>
      <c r="O25" s="1002"/>
      <c r="P25" s="274">
        <f>Mezzenile!P41</f>
        <v>0</v>
      </c>
      <c r="Q25" s="274">
        <f>Mezzenile!Q41</f>
        <v>0</v>
      </c>
      <c r="R25" s="274">
        <f>Mezzenile!R41</f>
        <v>965.33956002964953</v>
      </c>
      <c r="S25" s="401">
        <f>Mezzenile!S41</f>
        <v>5904.1970994988269</v>
      </c>
      <c r="T25" s="411">
        <f t="shared" si="1"/>
        <v>504.61734022484018</v>
      </c>
      <c r="U25" s="412">
        <f>Mezzenile!U41</f>
        <v>3463.4880141833632</v>
      </c>
      <c r="V25" s="406">
        <f>Mezzenile!V41</f>
        <v>0</v>
      </c>
      <c r="W25" s="398">
        <f>Mezzenile!W41</f>
        <v>21.238210327980791</v>
      </c>
      <c r="X25" s="398">
        <f>Mezzenile!X41</f>
        <v>33.526560594404323</v>
      </c>
      <c r="Y25" s="398">
        <f>Mezzenile!Y41</f>
        <v>4.7001036893082428</v>
      </c>
      <c r="Z25" s="398">
        <f>Mezzenile!Z41</f>
        <v>40.087254138229554</v>
      </c>
      <c r="AA25" s="398">
        <f>Mezzenile!AA41</f>
        <v>180.07338331745112</v>
      </c>
      <c r="AB25" s="398">
        <f>Mezzenile!AB41</f>
        <v>22.170619561892138</v>
      </c>
      <c r="AC25" s="398">
        <f>Mezzenile!AC41</f>
        <v>10.482732384880912</v>
      </c>
      <c r="AD25" s="398">
        <f>Mezzenile!AD41</f>
        <v>56.705704429710778</v>
      </c>
      <c r="AE25" s="398">
        <f>Mezzenile!AE41</f>
        <v>135.63277178098232</v>
      </c>
      <c r="AF25" s="1050">
        <f>Mezzenile!AF41</f>
        <v>301.6481301635659</v>
      </c>
      <c r="AG25" s="1050">
        <f>Mezzenile!AG41</f>
        <v>455.85508588992508</v>
      </c>
      <c r="AH25" s="1050">
        <f>Mezzenile!AH41</f>
        <v>201.0917057535344</v>
      </c>
      <c r="AI25" s="1050">
        <f>Mezzenile!AI41</f>
        <v>6.7446382226240642</v>
      </c>
      <c r="AJ25" s="237"/>
      <c r="AK25" s="238"/>
      <c r="AL25" s="239"/>
      <c r="AM25" s="922">
        <f t="shared" si="0"/>
        <v>3463.4880141833632</v>
      </c>
    </row>
    <row r="26" spans="3:39" x14ac:dyDescent="0.25">
      <c r="C26" s="250" t="s">
        <v>129</v>
      </c>
      <c r="D26" s="253"/>
      <c r="E26" s="274">
        <f>'Monastero di Lanzo'!E41</f>
        <v>508.60879091317116</v>
      </c>
      <c r="F26" s="274">
        <f>'Monastero di Lanzo'!F41</f>
        <v>118.33111599565136</v>
      </c>
      <c r="G26" s="274">
        <f>'Monastero di Lanzo'!G41</f>
        <v>0</v>
      </c>
      <c r="H26" s="274">
        <f>'Monastero di Lanzo'!H41</f>
        <v>49.786886866909647</v>
      </c>
      <c r="I26" s="274">
        <f>'Monastero di Lanzo'!I41</f>
        <v>0</v>
      </c>
      <c r="J26" s="274">
        <f>'Monastero di Lanzo'!J41</f>
        <v>0</v>
      </c>
      <c r="K26" s="274">
        <f>'Monastero di Lanzo'!K41</f>
        <v>70.617519285706393</v>
      </c>
      <c r="L26" s="274">
        <f>'Monastero di Lanzo'!L41</f>
        <v>65.081764758861283</v>
      </c>
      <c r="M26" s="274">
        <f>'Monastero di Lanzo'!M41</f>
        <v>586.68177783402314</v>
      </c>
      <c r="N26" s="274">
        <f>'Monastero di Lanzo'!N41</f>
        <v>0</v>
      </c>
      <c r="O26" s="1002"/>
      <c r="P26" s="274">
        <f>'Monastero di Lanzo'!P41</f>
        <v>0</v>
      </c>
      <c r="Q26" s="274">
        <f>'Monastero di Lanzo'!Q41</f>
        <v>0</v>
      </c>
      <c r="R26" s="274">
        <f>'Monastero di Lanzo'!R41</f>
        <v>159.36236589497526</v>
      </c>
      <c r="S26" s="401">
        <f>'Monastero di Lanzo'!S41</f>
        <v>974.69000281878436</v>
      </c>
      <c r="T26" s="411">
        <f t="shared" si="1"/>
        <v>83.304379660344821</v>
      </c>
      <c r="U26" s="412">
        <f>'Monastero di Lanzo'!U41</f>
        <v>571.76735217626197</v>
      </c>
      <c r="V26" s="406">
        <f>'Monastero di Lanzo'!V41</f>
        <v>0</v>
      </c>
      <c r="W26" s="398">
        <f>'Monastero di Lanzo'!W41</f>
        <v>3.5060942132508921</v>
      </c>
      <c r="X26" s="398">
        <f>'Monastero di Lanzo'!X41</f>
        <v>5.5347074106042227</v>
      </c>
      <c r="Y26" s="398">
        <f>'Monastero di Lanzo'!Y41</f>
        <v>0.77591313450042143</v>
      </c>
      <c r="Z26" s="398">
        <f>'Monastero di Lanzo'!Z41</f>
        <v>6.617774642432745</v>
      </c>
      <c r="AA26" s="398">
        <f>'Monastero di Lanzo'!AA41</f>
        <v>29.72728104015582</v>
      </c>
      <c r="AB26" s="398">
        <f>'Monastero di Lanzo'!AB41</f>
        <v>3.6600203006619068</v>
      </c>
      <c r="AC26" s="398">
        <f>'Monastero di Lanzo'!AC41</f>
        <v>1.7305341074462846</v>
      </c>
      <c r="AD26" s="398">
        <f>'Monastero di Lanzo'!AD41</f>
        <v>9.3612191935678357</v>
      </c>
      <c r="AE26" s="398">
        <f>'Monastero di Lanzo'!AE41</f>
        <v>22.390835617724708</v>
      </c>
      <c r="AF26" s="1050">
        <f>'Monastero di Lanzo'!AF41</f>
        <v>49.797358029318531</v>
      </c>
      <c r="AG26" s="1050">
        <f>'Monastero di Lanzo'!AG41</f>
        <v>75.254499039119821</v>
      </c>
      <c r="AH26" s="1050">
        <f>'Monastero di Lanzo'!AH41</f>
        <v>33.197075223722486</v>
      </c>
      <c r="AI26" s="1050">
        <f>'Monastero di Lanzo'!AI41</f>
        <v>1.1134336028143699</v>
      </c>
      <c r="AJ26" s="237"/>
      <c r="AK26" s="238"/>
      <c r="AL26" s="239"/>
      <c r="AM26" s="922">
        <f t="shared" si="0"/>
        <v>571.76735217626197</v>
      </c>
    </row>
    <row r="27" spans="3:39" x14ac:dyDescent="0.25">
      <c r="C27" s="250" t="s">
        <v>131</v>
      </c>
      <c r="D27" s="253"/>
      <c r="E27" s="274">
        <f>Nole!E41</f>
        <v>157107.44356678057</v>
      </c>
      <c r="F27" s="274">
        <f>Nole!F41</f>
        <v>36552.060170062483</v>
      </c>
      <c r="G27" s="274">
        <f>Nole!G41</f>
        <v>0</v>
      </c>
      <c r="H27" s="274">
        <f>Nole!H41</f>
        <v>15378.991984713919</v>
      </c>
      <c r="I27" s="274">
        <f>Nole!I41</f>
        <v>0</v>
      </c>
      <c r="J27" s="274">
        <f>Nole!J41</f>
        <v>0</v>
      </c>
      <c r="K27" s="274">
        <f>Nole!K41</f>
        <v>21813.500128626751</v>
      </c>
      <c r="L27" s="274">
        <f>Nole!L41</f>
        <v>20103.525276708897</v>
      </c>
      <c r="M27" s="274">
        <f>Nole!M41</f>
        <v>181223.91108739752</v>
      </c>
      <c r="N27" s="274">
        <f>Nole!N41</f>
        <v>0</v>
      </c>
      <c r="O27" s="1002"/>
      <c r="P27" s="274">
        <f>Nole!P41</f>
        <v>0</v>
      </c>
      <c r="Q27" s="274">
        <f>Nole!Q41</f>
        <v>0</v>
      </c>
      <c r="R27" s="274">
        <f>Nole!R41</f>
        <v>49226.467087918943</v>
      </c>
      <c r="S27" s="401">
        <f>Nole!S41</f>
        <v>301078.2694849245</v>
      </c>
      <c r="T27" s="411">
        <f t="shared" si="1"/>
        <v>25732.426100727011</v>
      </c>
      <c r="U27" s="412">
        <f>Nole!U41</f>
        <v>101445</v>
      </c>
      <c r="V27" s="406">
        <f>Nole!V41</f>
        <v>0</v>
      </c>
      <c r="W27" s="398">
        <f>Nole!W41</f>
        <v>1083.0200118231303</v>
      </c>
      <c r="X27" s="398">
        <f>Nole!X41</f>
        <v>1709.6514014414513</v>
      </c>
      <c r="Y27" s="398">
        <f>Nole!Y41</f>
        <v>239.6768030147156</v>
      </c>
      <c r="Z27" s="398">
        <f>Nole!Z41</f>
        <v>2044.2070108677497</v>
      </c>
      <c r="AA27" s="398">
        <f>Nole!AA41</f>
        <v>9182.6512082592508</v>
      </c>
      <c r="AB27" s="398">
        <f>Nole!AB41</f>
        <v>1130.5672318543898</v>
      </c>
      <c r="AC27" s="398">
        <f>Nole!AC41</f>
        <v>534.55582066889792</v>
      </c>
      <c r="AD27" s="398">
        <f>Nole!AD41</f>
        <v>2891.6472590439384</v>
      </c>
      <c r="AE27" s="398">
        <f>Nole!AE41</f>
        <v>6916.4493537534881</v>
      </c>
      <c r="AF27" s="1050">
        <f>Nole!AF41</f>
        <v>15382.226489477946</v>
      </c>
      <c r="AG27" s="1050">
        <f>Nole!AG41</f>
        <v>23245.846654965251</v>
      </c>
      <c r="AH27" s="1050">
        <f>Nole!AH41</f>
        <v>10254.458270233741</v>
      </c>
      <c r="AI27" s="1050">
        <f>Nole!AI41</f>
        <v>343.93567324198943</v>
      </c>
      <c r="AJ27" s="237"/>
      <c r="AK27" s="238"/>
      <c r="AL27" s="239"/>
      <c r="AM27" s="922">
        <f t="shared" si="0"/>
        <v>101445</v>
      </c>
    </row>
    <row r="28" spans="3:39" x14ac:dyDescent="0.25">
      <c r="C28" s="250" t="s">
        <v>87</v>
      </c>
      <c r="D28" s="253"/>
      <c r="E28" s="274">
        <f>Pessinetto!E41</f>
        <v>6174.0738292597971</v>
      </c>
      <c r="F28" s="274">
        <f>Pessinetto!F41</f>
        <v>1436.4381023460935</v>
      </c>
      <c r="G28" s="274">
        <f>Pessinetto!G41</f>
        <v>0</v>
      </c>
      <c r="H28" s="274">
        <f>Pessinetto!H41</f>
        <v>604.37003987566152</v>
      </c>
      <c r="I28" s="274">
        <f>Pessinetto!I41</f>
        <v>0</v>
      </c>
      <c r="J28" s="274">
        <f>Pessinetto!J41</f>
        <v>0</v>
      </c>
      <c r="K28" s="274">
        <f>Pessinetto!K41</f>
        <v>857.23602403003235</v>
      </c>
      <c r="L28" s="274">
        <f>Pessinetto!L41</f>
        <v>790.03671925978585</v>
      </c>
      <c r="M28" s="274">
        <f>Pessinetto!M41</f>
        <v>7121.812826170818</v>
      </c>
      <c r="N28" s="274">
        <f>Pessinetto!N41</f>
        <v>0</v>
      </c>
      <c r="O28" s="1002"/>
      <c r="P28" s="274">
        <f>Pessinetto!P41</f>
        <v>0</v>
      </c>
      <c r="Q28" s="274">
        <f>Pessinetto!Q41</f>
        <v>0</v>
      </c>
      <c r="R28" s="274">
        <f>Pessinetto!R41</f>
        <v>1934.5222304839472</v>
      </c>
      <c r="S28" s="401">
        <f>Pessinetto!S41</f>
        <v>11831.899380347058</v>
      </c>
      <c r="T28" s="411">
        <f t="shared" si="1"/>
        <v>1011.2436110280734</v>
      </c>
      <c r="U28" s="412">
        <f>Pessinetto!U41</f>
        <v>6940.7645101031876</v>
      </c>
      <c r="V28" s="406">
        <f>Pessinetto!V41</f>
        <v>0</v>
      </c>
      <c r="W28" s="398">
        <f>Pessinetto!W41</f>
        <v>42.560972031344768</v>
      </c>
      <c r="X28" s="398">
        <f>Pessinetto!X41</f>
        <v>67.186593678549954</v>
      </c>
      <c r="Y28" s="398">
        <f>Pessinetto!Y41</f>
        <v>9.4189189473050732</v>
      </c>
      <c r="Z28" s="398">
        <f>Pessinetto!Z41</f>
        <v>80.334099523573627</v>
      </c>
      <c r="AA28" s="398">
        <f>Pessinetto!AA41</f>
        <v>360.8636562406773</v>
      </c>
      <c r="AB28" s="398">
        <f>Pessinetto!AB41</f>
        <v>44.429502510769673</v>
      </c>
      <c r="AC28" s="398">
        <f>Pessinetto!AC41</f>
        <v>21.007197544191882</v>
      </c>
      <c r="AD28" s="398">
        <f>Pessinetto!AD41</f>
        <v>113.63715976910574</v>
      </c>
      <c r="AE28" s="398">
        <f>Pessinetto!AE41</f>
        <v>271.8055107825553</v>
      </c>
      <c r="AF28" s="1050">
        <f>Pessinetto!AF41</f>
        <v>604.49715079262921</v>
      </c>
      <c r="AG28" s="1050">
        <f>Pessinetto!AG41</f>
        <v>913.52497509388661</v>
      </c>
      <c r="AH28" s="1050">
        <f>Pessinetto!AH41</f>
        <v>402.98397709320074</v>
      </c>
      <c r="AI28" s="1050">
        <f>Pessinetto!AI41</f>
        <v>13.516127504229955</v>
      </c>
      <c r="AJ28" s="237"/>
      <c r="AK28" s="238"/>
      <c r="AL28" s="239"/>
      <c r="AM28" s="922">
        <f t="shared" si="0"/>
        <v>6940.7645101031876</v>
      </c>
    </row>
    <row r="29" spans="3:39" x14ac:dyDescent="0.25">
      <c r="C29" s="250" t="s">
        <v>88</v>
      </c>
      <c r="D29" s="253"/>
      <c r="E29" s="274">
        <f>Robassomero!E41</f>
        <v>34908.444430334428</v>
      </c>
      <c r="F29" s="274">
        <f>Robassomero!F41</f>
        <v>8121.6747742349753</v>
      </c>
      <c r="G29" s="274">
        <f>Robassomero!G41</f>
        <v>0</v>
      </c>
      <c r="H29" s="274">
        <f>Robassomero!H41</f>
        <v>3417.1308176416646</v>
      </c>
      <c r="I29" s="274">
        <f>Robassomero!I41</f>
        <v>0</v>
      </c>
      <c r="J29" s="274">
        <f>Robassomero!J41</f>
        <v>0</v>
      </c>
      <c r="K29" s="274">
        <f>Robassomero!K41</f>
        <v>4846.8445528972343</v>
      </c>
      <c r="L29" s="274">
        <f>Robassomero!L41</f>
        <v>4466.8971694998936</v>
      </c>
      <c r="M29" s="274">
        <f>Robassomero!M41</f>
        <v>40266.996178021538</v>
      </c>
      <c r="N29" s="274">
        <f>Robassomero!N41</f>
        <v>0</v>
      </c>
      <c r="O29" s="1002"/>
      <c r="P29" s="274">
        <f>Robassomero!P41</f>
        <v>0</v>
      </c>
      <c r="Q29" s="274">
        <f>Robassomero!Q41</f>
        <v>0</v>
      </c>
      <c r="R29" s="274">
        <f>Robassomero!R41</f>
        <v>10937.861070280029</v>
      </c>
      <c r="S29" s="401">
        <f>Robassomero!S41</f>
        <v>66898.001780725681</v>
      </c>
      <c r="T29" s="411">
        <f t="shared" si="1"/>
        <v>5717.6092118963879</v>
      </c>
      <c r="U29" s="412">
        <f>Robassomero!U41</f>
        <v>39243.342225148364</v>
      </c>
      <c r="V29" s="406">
        <f>Robassomero!V41</f>
        <v>0</v>
      </c>
      <c r="W29" s="398">
        <f>Robassomero!W41</f>
        <v>240.64132826143091</v>
      </c>
      <c r="X29" s="398">
        <f>Robassomero!X41</f>
        <v>379.87551440930906</v>
      </c>
      <c r="Y29" s="398">
        <f>Robassomero!Y41</f>
        <v>53.254920131922468</v>
      </c>
      <c r="Z29" s="398">
        <f>Robassomero!Z41</f>
        <v>454.21200436403495</v>
      </c>
      <c r="AA29" s="398">
        <f>Robassomero!AA41</f>
        <v>2040.3366139071993</v>
      </c>
      <c r="AB29" s="398">
        <f>Robassomero!AB41</f>
        <v>251.20606950217677</v>
      </c>
      <c r="AC29" s="398">
        <f>Robassomero!AC41</f>
        <v>118.77548088802138</v>
      </c>
      <c r="AD29" s="398">
        <f>Robassomero!AD41</f>
        <v>642.50875300861901</v>
      </c>
      <c r="AE29" s="398">
        <f>Robassomero!AE41</f>
        <v>1536.7985274236732</v>
      </c>
      <c r="AF29" s="1050">
        <f>Robassomero!AF41</f>
        <v>3417.8495075219871</v>
      </c>
      <c r="AG29" s="1050">
        <f>Robassomero!AG41</f>
        <v>5165.1043882335298</v>
      </c>
      <c r="AH29" s="1050">
        <f>Robassomero!AH41</f>
        <v>2278.4864839168445</v>
      </c>
      <c r="AI29" s="1050">
        <f>Robassomero!AI41</f>
        <v>76.420690607661996</v>
      </c>
      <c r="AJ29" s="237"/>
      <c r="AK29" s="238"/>
      <c r="AL29" s="239"/>
      <c r="AM29" s="922">
        <f t="shared" si="0"/>
        <v>39243.342225148364</v>
      </c>
    </row>
    <row r="30" spans="3:39" x14ac:dyDescent="0.25">
      <c r="C30" s="250" t="s">
        <v>135</v>
      </c>
      <c r="D30" s="253"/>
      <c r="E30" s="274">
        <f>Rocca!E41</f>
        <v>6893.3109234708054</v>
      </c>
      <c r="F30" s="274">
        <f>Rocca!F41</f>
        <v>1603.7732517654583</v>
      </c>
      <c r="G30" s="274">
        <f>Rocca!G41</f>
        <v>0</v>
      </c>
      <c r="H30" s="274">
        <f>Rocca!H41</f>
        <v>674.77498859012735</v>
      </c>
      <c r="I30" s="274">
        <f>Rocca!I41</f>
        <v>0</v>
      </c>
      <c r="J30" s="274">
        <f>Rocca!J41</f>
        <v>0</v>
      </c>
      <c r="K30" s="274">
        <f>Rocca!K41</f>
        <v>957.09811898173427</v>
      </c>
      <c r="L30" s="274">
        <f>Rocca!L41</f>
        <v>882.07055785554678</v>
      </c>
      <c r="M30" s="274">
        <f>Rocca!M41</f>
        <v>7951.4549885846582</v>
      </c>
      <c r="N30" s="274">
        <f>Rocca!N41</f>
        <v>0</v>
      </c>
      <c r="O30" s="1002"/>
      <c r="P30" s="274">
        <f>Rocca!P41</f>
        <v>0</v>
      </c>
      <c r="Q30" s="274">
        <f>Rocca!Q41</f>
        <v>0</v>
      </c>
      <c r="R30" s="274">
        <f>Rocca!R41</f>
        <v>2159.8807516512711</v>
      </c>
      <c r="S30" s="401">
        <f>Rocca!S41</f>
        <v>13210.234198597545</v>
      </c>
      <c r="T30" s="411">
        <f t="shared" si="1"/>
        <v>1129.046529562735</v>
      </c>
      <c r="U30" s="412">
        <f>Rocca!U41</f>
        <v>7749.3157901658669</v>
      </c>
      <c r="V30" s="406">
        <f>Rocca!V41</f>
        <v>0</v>
      </c>
      <c r="W30" s="398">
        <f>Rocca!W41</f>
        <v>47.519032251737436</v>
      </c>
      <c r="X30" s="398">
        <f>Rocca!X41</f>
        <v>75.013369279820878</v>
      </c>
      <c r="Y30" s="398">
        <f>Rocca!Y41</f>
        <v>10.516158157850908</v>
      </c>
      <c r="Z30" s="398">
        <f>Rocca!Z41</f>
        <v>89.692469038620388</v>
      </c>
      <c r="AA30" s="398">
        <f>Rocca!AA41</f>
        <v>402.9017877399927</v>
      </c>
      <c r="AB30" s="398">
        <f>Rocca!AB41</f>
        <v>49.605233667667385</v>
      </c>
      <c r="AC30" s="398">
        <f>Rocca!AC41</f>
        <v>23.454391428981008</v>
      </c>
      <c r="AD30" s="398">
        <f>Rocca!AD41</f>
        <v>126.87510651982065</v>
      </c>
      <c r="AE30" s="398">
        <f>Rocca!AE41</f>
        <v>303.46898147824362</v>
      </c>
      <c r="AF30" s="1050">
        <f>Rocca!AF41</f>
        <v>674.91690705379597</v>
      </c>
      <c r="AG30" s="1050">
        <f>Rocca!AG41</f>
        <v>1019.9443453096916</v>
      </c>
      <c r="AH30" s="1050">
        <f>Rocca!AH41</f>
        <v>449.92883598434514</v>
      </c>
      <c r="AI30" s="1050">
        <f>Rocca!AI41</f>
        <v>15.090663303438767</v>
      </c>
      <c r="AJ30" s="237"/>
      <c r="AK30" s="238"/>
      <c r="AL30" s="239"/>
      <c r="AM30" s="922">
        <f t="shared" si="0"/>
        <v>7749.3157901658669</v>
      </c>
    </row>
    <row r="31" spans="3:39" x14ac:dyDescent="0.25">
      <c r="C31" s="250" t="s">
        <v>90</v>
      </c>
      <c r="D31" s="253"/>
      <c r="E31" s="274">
        <f>'San Carlo C.se'!E41</f>
        <v>81880.534170047336</v>
      </c>
      <c r="F31" s="274">
        <f>'San Carlo C.se'!F41</f>
        <v>19050.034446447193</v>
      </c>
      <c r="G31" s="274">
        <f>'San Carlo C.se'!G41</f>
        <v>0</v>
      </c>
      <c r="H31" s="274">
        <f>'San Carlo C.se'!H41</f>
        <v>8015.1522430571285</v>
      </c>
      <c r="I31" s="274">
        <f>'San Carlo C.se'!I41</f>
        <v>0</v>
      </c>
      <c r="J31" s="274">
        <f>'San Carlo C.se'!J41</f>
        <v>0</v>
      </c>
      <c r="K31" s="274">
        <f>'San Carlo C.se'!K41</f>
        <v>11368.659575261625</v>
      </c>
      <c r="L31" s="274">
        <f>'San Carlo C.se'!L41</f>
        <v>10477.462754069209</v>
      </c>
      <c r="M31" s="274">
        <f>'San Carlo C.se'!M41</f>
        <v>94449.443688604704</v>
      </c>
      <c r="N31" s="274">
        <f>'San Carlo C.se'!N41</f>
        <v>0</v>
      </c>
      <c r="O31" s="1002"/>
      <c r="P31" s="274">
        <f>'San Carlo C.se'!P41</f>
        <v>0</v>
      </c>
      <c r="Q31" s="274">
        <f>'San Carlo C.se'!Q41</f>
        <v>0</v>
      </c>
      <c r="R31" s="274">
        <f>'San Carlo C.se'!R41</f>
        <v>25655.623495329553</v>
      </c>
      <c r="S31" s="401">
        <f>'San Carlo C.se'!S41</f>
        <v>156914.58643040201</v>
      </c>
      <c r="T31" s="411">
        <f t="shared" si="1"/>
        <v>13411.107372027189</v>
      </c>
      <c r="U31" s="412">
        <f>'San Carlo C.se'!U41</f>
        <v>60585</v>
      </c>
      <c r="V31" s="406">
        <f>'San Carlo C.se'!V41</f>
        <v>0</v>
      </c>
      <c r="W31" s="398">
        <f>'San Carlo C.se'!W41</f>
        <v>564.44338391411134</v>
      </c>
      <c r="X31" s="398">
        <f>'San Carlo C.se'!X41</f>
        <v>891.02824676217654</v>
      </c>
      <c r="Y31" s="398">
        <f>'San Carlo C.se'!Y41</f>
        <v>124.9136528064778</v>
      </c>
      <c r="Z31" s="398">
        <f>'San Carlo C.se'!Z41</f>
        <v>1065.3903991051818</v>
      </c>
      <c r="AA31" s="398">
        <f>'San Carlo C.se'!AA41</f>
        <v>4785.7718829846635</v>
      </c>
      <c r="AB31" s="398">
        <f>'San Carlo C.se'!AB41</f>
        <v>589.22382515912113</v>
      </c>
      <c r="AC31" s="398">
        <f>'San Carlo C.se'!AC41</f>
        <v>278.5973417069352</v>
      </c>
      <c r="AD31" s="398">
        <f>'San Carlo C.se'!AD41</f>
        <v>1507.055406329165</v>
      </c>
      <c r="AE31" s="398">
        <f>'San Carlo C.se'!AE41</f>
        <v>3604.6832332593563</v>
      </c>
      <c r="AF31" s="1050">
        <f>'San Carlo C.se'!AF41</f>
        <v>8016.8379873595086</v>
      </c>
      <c r="AG31" s="1050">
        <f>'San Carlo C.se'!AG41</f>
        <v>12115.163343832946</v>
      </c>
      <c r="AH31" s="1050">
        <f>'San Carlo C.se'!AH41</f>
        <v>5344.3713533171858</v>
      </c>
      <c r="AI31" s="1050">
        <f>'San Carlo C.se'!AI41</f>
        <v>179.25081081991189</v>
      </c>
      <c r="AJ31" s="237"/>
      <c r="AK31" s="238"/>
      <c r="AL31" s="239"/>
      <c r="AM31" s="922">
        <f t="shared" si="0"/>
        <v>60585</v>
      </c>
    </row>
    <row r="32" spans="3:39" x14ac:dyDescent="0.25">
      <c r="C32" s="250" t="s">
        <v>138</v>
      </c>
      <c r="D32" s="253"/>
      <c r="E32" s="274">
        <f>'San Francesco al C.po'!E41</f>
        <v>84105.81107954921</v>
      </c>
      <c r="F32" s="274">
        <f>'San Francesco al C.po'!F41</f>
        <v>19567.75947362955</v>
      </c>
      <c r="G32" s="274">
        <f>'San Francesco al C.po'!G41</f>
        <v>0</v>
      </c>
      <c r="H32" s="274">
        <f>'San Francesco al C.po'!H41</f>
        <v>8232.9809784629797</v>
      </c>
      <c r="I32" s="274">
        <f>'San Francesco al C.po'!I41</f>
        <v>0</v>
      </c>
      <c r="J32" s="274">
        <f>'San Francesco al C.po'!J41</f>
        <v>0</v>
      </c>
      <c r="K32" s="274">
        <f>'San Francesco al C.po'!K41</f>
        <v>11677.626973938801</v>
      </c>
      <c r="L32" s="274">
        <f>'San Francesco al C.po'!L41</f>
        <v>10762.209991897131</v>
      </c>
      <c r="M32" s="274">
        <f>'San Francesco al C.po'!M41</f>
        <v>97016.30733068916</v>
      </c>
      <c r="N32" s="274">
        <f>'San Francesco al C.po'!N41</f>
        <v>0</v>
      </c>
      <c r="O32" s="1002"/>
      <c r="P32" s="274">
        <f>'San Francesco al C.po'!P41</f>
        <v>0</v>
      </c>
      <c r="Q32" s="274">
        <f>'San Francesco al C.po'!Q41</f>
        <v>0</v>
      </c>
      <c r="R32" s="274">
        <f>'San Francesco al C.po'!R41</f>
        <v>26352.86939316976</v>
      </c>
      <c r="S32" s="401">
        <f>'San Francesco al C.po'!S41</f>
        <v>161179.07260513122</v>
      </c>
      <c r="T32" s="411">
        <f t="shared" si="1"/>
        <v>13775.582614749037</v>
      </c>
      <c r="U32" s="412">
        <f>'San Francesco al C.po'!U41</f>
        <v>72645</v>
      </c>
      <c r="V32" s="406">
        <f>'San Francesco al C.po'!V41</f>
        <v>0</v>
      </c>
      <c r="W32" s="398">
        <f>'San Francesco al C.po'!W41</f>
        <v>579.7833281594269</v>
      </c>
      <c r="X32" s="398">
        <f>'San Francesco al C.po'!X41</f>
        <v>915.2438262443037</v>
      </c>
      <c r="Y32" s="398">
        <f>'San Francesco al C.po'!Y41</f>
        <v>128.3084458435446</v>
      </c>
      <c r="Z32" s="398">
        <f>'San Francesco al C.po'!Z41</f>
        <v>1094.3446393133631</v>
      </c>
      <c r="AA32" s="398">
        <f>'San Francesco al C.po'!AA41</f>
        <v>4915.8353684430267</v>
      </c>
      <c r="AB32" s="398">
        <f>'San Francesco al C.po'!AB41</f>
        <v>605.23723037130412</v>
      </c>
      <c r="AC32" s="398">
        <f>'San Francesco al C.po'!AC41</f>
        <v>286.16881443647964</v>
      </c>
      <c r="AD32" s="398">
        <f>'San Francesco al C.po'!AD41</f>
        <v>1548.0128283958013</v>
      </c>
      <c r="AE32" s="398">
        <f>'San Francesco al C.po'!AE41</f>
        <v>3702.6481335417861</v>
      </c>
      <c r="AF32" s="1050">
        <f>'San Francesco al C.po'!AF41</f>
        <v>8234.7125364365802</v>
      </c>
      <c r="AG32" s="1050">
        <f>'San Francesco al C.po'!AG41</f>
        <v>12444.418563246711</v>
      </c>
      <c r="AH32" s="1050">
        <f>'San Francesco al C.po'!AH41</f>
        <v>5489.6159622939849</v>
      </c>
      <c r="AI32" s="1050">
        <f>'San Francesco al C.po'!AI41</f>
        <v>184.12233119249095</v>
      </c>
      <c r="AJ32" s="237"/>
      <c r="AK32" s="238"/>
      <c r="AL32" s="239"/>
      <c r="AM32" s="922">
        <f t="shared" si="0"/>
        <v>72645</v>
      </c>
    </row>
    <row r="33" spans="3:39" x14ac:dyDescent="0.25">
      <c r="C33" s="250" t="s">
        <v>91</v>
      </c>
      <c r="D33" s="253"/>
      <c r="E33" s="274">
        <f>'San Maurizio C.se'!E41</f>
        <v>157928.52975382362</v>
      </c>
      <c r="F33" s="274">
        <f>'San Maurizio C.se'!F41</f>
        <v>36743.091167908526</v>
      </c>
      <c r="G33" s="274">
        <f>'San Maurizio C.se'!G41</f>
        <v>0</v>
      </c>
      <c r="H33" s="274">
        <f>'San Maurizio C.se'!H41</f>
        <v>15459.366775383378</v>
      </c>
      <c r="I33" s="274">
        <f>'San Maurizio C.se'!I41</f>
        <v>0</v>
      </c>
      <c r="J33" s="274">
        <f>'San Maurizio C.se'!J41</f>
        <v>0</v>
      </c>
      <c r="K33" s="274">
        <f>'San Maurizio C.se'!K41</f>
        <v>21927.503407147826</v>
      </c>
      <c r="L33" s="274">
        <f>'San Maurizio C.se'!L41</f>
        <v>20208.591762044205</v>
      </c>
      <c r="M33" s="274">
        <f>'San Maurizio C.se'!M41</f>
        <v>182171.0364862812</v>
      </c>
      <c r="N33" s="274">
        <f>'San Maurizio C.se'!N41</f>
        <v>0</v>
      </c>
      <c r="O33" s="1002"/>
      <c r="P33" s="274">
        <f>'San Maurizio C.se'!P41</f>
        <v>0</v>
      </c>
      <c r="Q33" s="274">
        <f>'San Maurizio C.se'!Q41</f>
        <v>0</v>
      </c>
      <c r="R33" s="274">
        <f>'San Maurizio C.se'!R41</f>
        <v>49483.737980024278</v>
      </c>
      <c r="S33" s="401">
        <f>'San Maurizio C.se'!S41</f>
        <v>302651.78632588708</v>
      </c>
      <c r="T33" s="411">
        <f t="shared" si="1"/>
        <v>25866.910751172181</v>
      </c>
      <c r="U33" s="412">
        <f>'San Maurizio C.se'!U41</f>
        <v>154140</v>
      </c>
      <c r="V33" s="406">
        <f>'San Maurizio C.se'!V41</f>
        <v>0</v>
      </c>
      <c r="W33" s="398">
        <f>'San Maurizio C.se'!W41</f>
        <v>1088.6801686674567</v>
      </c>
      <c r="X33" s="398">
        <f>'San Maurizio C.se'!X41</f>
        <v>1718.5865041871436</v>
      </c>
      <c r="Y33" s="398">
        <f>'San Maurizio C.se'!Y41</f>
        <v>240.92941910878605</v>
      </c>
      <c r="Z33" s="398">
        <f>'San Maurizio C.se'!Z41</f>
        <v>2054.8905921289183</v>
      </c>
      <c r="AA33" s="398">
        <f>'San Maurizio C.se'!AA41</f>
        <v>9230.6422384508332</v>
      </c>
      <c r="AB33" s="398">
        <f>'San Maurizio C.se'!AB41</f>
        <v>1136.4758833894427</v>
      </c>
      <c r="AC33" s="398">
        <f>'San Maurizio C.se'!AC41</f>
        <v>537.34955462949222</v>
      </c>
      <c r="AD33" s="398">
        <f>'San Maurizio C.se'!AD41</f>
        <v>2906.7597932962867</v>
      </c>
      <c r="AE33" s="398">
        <f>'San Maurizio C.se'!AE41</f>
        <v>6952.5965973138227</v>
      </c>
      <c r="AF33" s="1050">
        <f>'San Maurizio C.se'!AF41</f>
        <v>15462.618184548135</v>
      </c>
      <c r="AG33" s="1050">
        <f>'San Maurizio C.se'!AG41</f>
        <v>23367.335765609459</v>
      </c>
      <c r="AH33" s="1050">
        <f>'San Maurizio C.se'!AH41</f>
        <v>10308.050855347121</v>
      </c>
      <c r="AI33" s="1050">
        <f>'San Maurizio C.se'!AI41</f>
        <v>345.73317451958064</v>
      </c>
      <c r="AJ33" s="237"/>
      <c r="AK33" s="238"/>
      <c r="AL33" s="239"/>
      <c r="AM33" s="922">
        <f t="shared" si="0"/>
        <v>154140</v>
      </c>
    </row>
    <row r="34" spans="3:39" x14ac:dyDescent="0.25">
      <c r="C34" s="252" t="s">
        <v>92</v>
      </c>
      <c r="D34" s="253"/>
      <c r="E34" s="274">
        <f>Traves!E41</f>
        <v>1359.4237883786504</v>
      </c>
      <c r="F34" s="274">
        <f>Traves!F41</f>
        <v>316.27871335268361</v>
      </c>
      <c r="G34" s="274">
        <f>Traves!G41</f>
        <v>0</v>
      </c>
      <c r="H34" s="274">
        <f>Traves!H41</f>
        <v>133.07178240996635</v>
      </c>
      <c r="I34" s="274">
        <f>Traves!I41</f>
        <v>0</v>
      </c>
      <c r="J34" s="274">
        <f>Traves!J41</f>
        <v>0</v>
      </c>
      <c r="K34" s="274">
        <f>Traves!K41</f>
        <v>188.74847880807908</v>
      </c>
      <c r="L34" s="274">
        <f>Traves!L41</f>
        <v>173.95235942345997</v>
      </c>
      <c r="M34" s="274">
        <f>Traves!M41</f>
        <v>1568.0994494096469</v>
      </c>
      <c r="N34" s="274">
        <f>Traves!N41</f>
        <v>0</v>
      </c>
      <c r="O34" s="1002"/>
      <c r="P34" s="274">
        <f>Traves!P41</f>
        <v>0</v>
      </c>
      <c r="Q34" s="274">
        <f>Traves!Q41</f>
        <v>0</v>
      </c>
      <c r="R34" s="274">
        <f>Traves!R41</f>
        <v>425.94818461743131</v>
      </c>
      <c r="S34" s="401">
        <f>Traves!S41</f>
        <v>2605.1786752402295</v>
      </c>
      <c r="T34" s="411">
        <f t="shared" si="1"/>
        <v>222.65827372561594</v>
      </c>
      <c r="U34" s="412">
        <f>Traves!U41</f>
        <v>1528.2357557586522</v>
      </c>
      <c r="V34" s="406">
        <f>Traves!V41</f>
        <v>0</v>
      </c>
      <c r="W34" s="398">
        <f>Traves!W41</f>
        <v>9.3711865837641071</v>
      </c>
      <c r="X34" s="398">
        <f>Traves!X41</f>
        <v>14.793320623070928</v>
      </c>
      <c r="Y34" s="398">
        <f>Traves!Y41</f>
        <v>2.0738823071884132</v>
      </c>
      <c r="Z34" s="398">
        <f>Traves!Z41</f>
        <v>17.688172984387005</v>
      </c>
      <c r="AA34" s="398">
        <f>Traves!AA41</f>
        <v>79.455907431817351</v>
      </c>
      <c r="AB34" s="398">
        <f>Traves!AB41</f>
        <v>9.7826045313439973</v>
      </c>
      <c r="AC34" s="398">
        <f>Traves!AC41</f>
        <v>4.6254199185965605</v>
      </c>
      <c r="AD34" s="398">
        <f>Traves!AD41</f>
        <v>25.020928240572761</v>
      </c>
      <c r="AE34" s="398">
        <f>Traves!AE41</f>
        <v>59.846851104874816</v>
      </c>
      <c r="AF34" s="1050">
        <f>Traves!AF41</f>
        <v>133.09977002544801</v>
      </c>
      <c r="AG34" s="1050">
        <f>Traves!AG41</f>
        <v>201.1423278638587</v>
      </c>
      <c r="AH34" s="1050">
        <f>Traves!AH41</f>
        <v>88.730070281911864</v>
      </c>
      <c r="AI34" s="1050">
        <f>Traves!AI41</f>
        <v>2.9760164462127929</v>
      </c>
      <c r="AJ34" s="237"/>
      <c r="AK34" s="238"/>
      <c r="AL34" s="239"/>
      <c r="AM34" s="922">
        <f t="shared" si="0"/>
        <v>1528.2357557586522</v>
      </c>
    </row>
    <row r="35" spans="3:39" x14ac:dyDescent="0.25">
      <c r="C35" s="250" t="s">
        <v>93</v>
      </c>
      <c r="D35" s="253"/>
      <c r="E35" s="275">
        <f>Usseglio!E41</f>
        <v>0</v>
      </c>
      <c r="F35" s="275">
        <f>Usseglio!F41</f>
        <v>0</v>
      </c>
      <c r="G35" s="275">
        <f>Usseglio!G41</f>
        <v>0</v>
      </c>
      <c r="H35" s="275">
        <f>Usseglio!H41</f>
        <v>0</v>
      </c>
      <c r="I35" s="275">
        <f>Usseglio!I41</f>
        <v>0</v>
      </c>
      <c r="J35" s="275">
        <f>Usseglio!J41</f>
        <v>0</v>
      </c>
      <c r="K35" s="275">
        <f>Usseglio!K41</f>
        <v>0</v>
      </c>
      <c r="L35" s="275">
        <f>Usseglio!L41</f>
        <v>0</v>
      </c>
      <c r="M35" s="275">
        <f>Usseglio!M41</f>
        <v>0</v>
      </c>
      <c r="N35" s="275">
        <f>Usseglio!N41</f>
        <v>0</v>
      </c>
      <c r="O35" s="1002"/>
      <c r="P35" s="275">
        <f>Usseglio!P41</f>
        <v>0</v>
      </c>
      <c r="Q35" s="275">
        <f>Usseglio!Q41</f>
        <v>0</v>
      </c>
      <c r="R35" s="275">
        <f>Usseglio!R41</f>
        <v>0</v>
      </c>
      <c r="S35" s="402">
        <f>Usseglio!S41</f>
        <v>0</v>
      </c>
      <c r="T35" s="411">
        <f t="shared" si="1"/>
        <v>0</v>
      </c>
      <c r="U35" s="413">
        <f>Usseglio!U41</f>
        <v>0</v>
      </c>
      <c r="V35" s="407">
        <f>Usseglio!V41</f>
        <v>0</v>
      </c>
      <c r="W35" s="399">
        <f>Usseglio!W41</f>
        <v>0</v>
      </c>
      <c r="X35" s="399">
        <f>Usseglio!X41</f>
        <v>0</v>
      </c>
      <c r="Y35" s="399">
        <f>Usseglio!Y41</f>
        <v>0</v>
      </c>
      <c r="Z35" s="399">
        <f>Usseglio!Z41</f>
        <v>0</v>
      </c>
      <c r="AA35" s="399">
        <f>Usseglio!AA41</f>
        <v>0</v>
      </c>
      <c r="AB35" s="399">
        <f>Usseglio!AB41</f>
        <v>0</v>
      </c>
      <c r="AC35" s="399">
        <f>Usseglio!AC41</f>
        <v>0</v>
      </c>
      <c r="AD35" s="399">
        <f>Usseglio!AD41</f>
        <v>0</v>
      </c>
      <c r="AE35" s="399">
        <f>Usseglio!AE41</f>
        <v>0</v>
      </c>
      <c r="AF35" s="1051">
        <f>Usseglio!AF41</f>
        <v>0</v>
      </c>
      <c r="AG35" s="1051">
        <f>Usseglio!AG41</f>
        <v>0</v>
      </c>
      <c r="AH35" s="1051">
        <f>Usseglio!AH41</f>
        <v>0</v>
      </c>
      <c r="AI35" s="1051">
        <f>Usseglio!AI41</f>
        <v>0</v>
      </c>
      <c r="AJ35" s="237"/>
      <c r="AK35" s="238"/>
      <c r="AL35" s="239"/>
      <c r="AM35" s="922">
        <f t="shared" si="0"/>
        <v>0</v>
      </c>
    </row>
    <row r="36" spans="3:39" x14ac:dyDescent="0.25">
      <c r="C36" s="250" t="s">
        <v>94</v>
      </c>
      <c r="D36" s="253"/>
      <c r="E36" s="275">
        <f>'Val della Torre'!E41</f>
        <v>46023.782752448002</v>
      </c>
      <c r="F36" s="275">
        <f>'Val della Torre'!F41</f>
        <v>10707.729934554598</v>
      </c>
      <c r="G36" s="275">
        <f>'Val della Torre'!G41</f>
        <v>0</v>
      </c>
      <c r="H36" s="275">
        <f>'Val della Torre'!H41</f>
        <v>4505.1931976428168</v>
      </c>
      <c r="I36" s="275">
        <f>'Val della Torre'!I41</f>
        <v>0</v>
      </c>
      <c r="J36" s="275">
        <f>'Val della Torre'!J41</f>
        <v>0</v>
      </c>
      <c r="K36" s="275">
        <f>'Val della Torre'!K41</f>
        <v>6390.1478389448594</v>
      </c>
      <c r="L36" s="275">
        <f>'Val della Torre'!L41</f>
        <v>5889.2198796444172</v>
      </c>
      <c r="M36" s="275">
        <f>'Val della Torre'!M41</f>
        <v>53088.57253405729</v>
      </c>
      <c r="N36" s="275">
        <f>'Val della Torre'!N41</f>
        <v>0</v>
      </c>
      <c r="O36" s="1002"/>
      <c r="P36" s="275">
        <f>'Val della Torre'!P41</f>
        <v>0</v>
      </c>
      <c r="Q36" s="275">
        <f>'Val della Torre'!Q41</f>
        <v>0</v>
      </c>
      <c r="R36" s="275">
        <f>'Val della Torre'!R41</f>
        <v>14420.629446254688</v>
      </c>
      <c r="S36" s="402">
        <f>'Val della Torre'!S41</f>
        <v>88199.26383925385</v>
      </c>
      <c r="T36" s="411">
        <f>SUM(V36:AE36)</f>
        <v>7538.1761784563651</v>
      </c>
      <c r="U36" s="413">
        <f>'Val della Torre'!U41</f>
        <v>51738.972805122357</v>
      </c>
      <c r="V36" s="407">
        <f>'Val della Torre'!V41</f>
        <v>0</v>
      </c>
      <c r="W36" s="399">
        <f>'Val della Torre'!W41</f>
        <v>317.26490234381731</v>
      </c>
      <c r="X36" s="399">
        <f>'Val della Torre'!X41</f>
        <v>500.83320621860724</v>
      </c>
      <c r="Y36" s="399">
        <f>'Val della Torre'!Y41</f>
        <v>70.212033639652148</v>
      </c>
      <c r="Z36" s="399">
        <f>'Val della Torre'!Z41</f>
        <v>598.83947719649325</v>
      </c>
      <c r="AA36" s="399">
        <f>'Val della Torre'!AA41</f>
        <v>2690.0084089318643</v>
      </c>
      <c r="AB36" s="399">
        <f>'Val della Torre'!AB41</f>
        <v>331.19360537354589</v>
      </c>
      <c r="AC36" s="399">
        <f>'Val della Torre'!AC41</f>
        <v>156.59525991245849</v>
      </c>
      <c r="AD36" s="399">
        <f>'Val della Torre'!AD41</f>
        <v>847.09255160390046</v>
      </c>
      <c r="AE36" s="399">
        <f>'Val della Torre'!AE41</f>
        <v>2026.1367332360262</v>
      </c>
      <c r="AF36" s="1051">
        <f>'Val della Torre'!AF41</f>
        <v>4506.140728461166</v>
      </c>
      <c r="AG36" s="1051">
        <f>'Val della Torre'!AG41</f>
        <v>6809.7460696703574</v>
      </c>
      <c r="AH36" s="1051">
        <f>'Val della Torre'!AH41</f>
        <v>3003.988537772073</v>
      </c>
      <c r="AI36" s="1051">
        <f>'Val della Torre'!AI41</f>
        <v>100.75411035109774</v>
      </c>
      <c r="AJ36" s="237"/>
      <c r="AK36" s="238"/>
      <c r="AL36" s="239"/>
      <c r="AM36" s="922">
        <f t="shared" si="0"/>
        <v>51738.972805122357</v>
      </c>
    </row>
    <row r="37" spans="3:39" x14ac:dyDescent="0.25">
      <c r="C37" s="252" t="s">
        <v>95</v>
      </c>
      <c r="D37" s="253"/>
      <c r="E37" s="275">
        <f>'Vallo T.se'!E41</f>
        <v>10427.556270747651</v>
      </c>
      <c r="F37" s="275">
        <f>'Vallo T.se'!F41</f>
        <v>2426.0382295194581</v>
      </c>
      <c r="G37" s="275">
        <f>'Vallo T.se'!G41</f>
        <v>0</v>
      </c>
      <c r="H37" s="275">
        <f>'Vallo T.se'!H41</f>
        <v>1020.7365142429813</v>
      </c>
      <c r="I37" s="275">
        <f>'Vallo T.se'!I41</f>
        <v>0</v>
      </c>
      <c r="J37" s="275">
        <f>'Vallo T.se'!J41</f>
        <v>0</v>
      </c>
      <c r="K37" s="275">
        <f>'Vallo T.se'!K41</f>
        <v>1447.8085499273686</v>
      </c>
      <c r="L37" s="275">
        <f>'Vallo T.se'!L41</f>
        <v>1334.3138702029325</v>
      </c>
      <c r="M37" s="275">
        <f>'Vallo T.se'!M41</f>
        <v>12028.217680631766</v>
      </c>
      <c r="N37" s="275">
        <f>'Vallo T.se'!N41</f>
        <v>0</v>
      </c>
      <c r="O37" s="1002"/>
      <c r="P37" s="275">
        <f>'Vallo T.se'!P41</f>
        <v>0</v>
      </c>
      <c r="Q37" s="275">
        <f>'Vallo T.se'!Q41</f>
        <v>0</v>
      </c>
      <c r="R37" s="275">
        <f>'Vallo T.se'!R41</f>
        <v>3267.2656617392663</v>
      </c>
      <c r="S37" s="402">
        <f>'Vallo T.se'!S41</f>
        <v>19983.207196792599</v>
      </c>
      <c r="T37" s="411">
        <f t="shared" si="1"/>
        <v>1707.9160290335378</v>
      </c>
      <c r="U37" s="413">
        <f>'Vallo T.se'!U41</f>
        <v>11722.44040039058</v>
      </c>
      <c r="V37" s="407">
        <f>'Vallo T.se'!V41</f>
        <v>0</v>
      </c>
      <c r="W37" s="399">
        <f>'Vallo T.se'!W41</f>
        <v>71.882349169733203</v>
      </c>
      <c r="X37" s="399">
        <f>'Vallo T.se'!X41</f>
        <v>113.47321162612836</v>
      </c>
      <c r="Y37" s="399">
        <f>'Vallo T.se'!Y41</f>
        <v>15.907860846621899</v>
      </c>
      <c r="Z37" s="399">
        <f>'Vallo T.se'!Z41</f>
        <v>135.67838130991953</v>
      </c>
      <c r="AA37" s="399">
        <f>'Vallo T.se'!AA41</f>
        <v>609.47215494644183</v>
      </c>
      <c r="AB37" s="399">
        <f>'Vallo T.se'!AB41</f>
        <v>75.038159621087345</v>
      </c>
      <c r="AC37" s="399">
        <f>'Vallo T.se'!AC41</f>
        <v>35.47961047123318</v>
      </c>
      <c r="AD37" s="399">
        <f>'Vallo T.se'!AD41</f>
        <v>191.9247988782723</v>
      </c>
      <c r="AE37" s="399">
        <f>'Vallo T.se'!AE41</f>
        <v>459.05950216410025</v>
      </c>
      <c r="AF37" s="1051">
        <f>'Vallo T.se'!AF41</f>
        <v>1020.9511952260665</v>
      </c>
      <c r="AG37" s="1051">
        <f>'Vallo T.se'!AG41</f>
        <v>1542.8764452703172</v>
      </c>
      <c r="AH37" s="1051">
        <f>'Vallo T.se'!AH41</f>
        <v>680.61027670814576</v>
      </c>
      <c r="AI37" s="1051">
        <f>'Vallo T.se'!AI41</f>
        <v>22.827744534738571</v>
      </c>
      <c r="AJ37" s="237"/>
      <c r="AK37" s="238"/>
      <c r="AL37" s="239"/>
      <c r="AM37" s="922">
        <f t="shared" si="0"/>
        <v>11722.44040039058</v>
      </c>
    </row>
    <row r="38" spans="3:39" x14ac:dyDescent="0.25">
      <c r="C38" s="250" t="s">
        <v>96</v>
      </c>
      <c r="D38" s="253"/>
      <c r="E38" s="275">
        <f>Varisella!E41</f>
        <v>8131.0884097061762</v>
      </c>
      <c r="F38" s="275">
        <f>Varisella!F41</f>
        <v>1891.7501682429559</v>
      </c>
      <c r="G38" s="275">
        <f>Varisella!G41</f>
        <v>0</v>
      </c>
      <c r="H38" s="275">
        <f>Varisella!H41</f>
        <v>795.9390124422606</v>
      </c>
      <c r="I38" s="275">
        <f>Varisella!I41</f>
        <v>0</v>
      </c>
      <c r="J38" s="275">
        <f>Varisella!J41</f>
        <v>0</v>
      </c>
      <c r="K38" s="275">
        <f>Varisella!K41</f>
        <v>1128.9566811365548</v>
      </c>
      <c r="L38" s="275">
        <f>Varisella!L41</f>
        <v>1040.4570124788554</v>
      </c>
      <c r="M38" s="275">
        <f>Varisella!M41</f>
        <v>9379.2350607373373</v>
      </c>
      <c r="N38" s="275">
        <f>Varisella!N41</f>
        <v>0</v>
      </c>
      <c r="O38" s="1002"/>
      <c r="P38" s="275">
        <f>Varisella!P41</f>
        <v>0</v>
      </c>
      <c r="Q38" s="275">
        <f>Varisella!Q41</f>
        <v>0</v>
      </c>
      <c r="R38" s="275">
        <f>Varisella!R41</f>
        <v>2547.7135067710678</v>
      </c>
      <c r="S38" s="402">
        <f>Varisella!S41</f>
        <v>15582.291786083762</v>
      </c>
      <c r="T38" s="411">
        <f t="shared" si="1"/>
        <v>1331.7805119291186</v>
      </c>
      <c r="U38" s="413">
        <f>Varisella!U41</f>
        <v>9140.7993204004215</v>
      </c>
      <c r="V38" s="407">
        <f>Varisella!V41</f>
        <v>0</v>
      </c>
      <c r="W38" s="399">
        <f>Varisella!W41</f>
        <v>56.051650168133129</v>
      </c>
      <c r="X38" s="399">
        <f>Varisella!X41</f>
        <v>88.482928493388457</v>
      </c>
      <c r="Y38" s="399">
        <f>Varisella!Y41</f>
        <v>12.404461754480826</v>
      </c>
      <c r="Z38" s="399">
        <f>Varisella!Z41</f>
        <v>105.79783844577442</v>
      </c>
      <c r="AA38" s="399">
        <f>Varisella!AA41</f>
        <v>475.24768473566252</v>
      </c>
      <c r="AB38" s="399">
        <f>Varisella!AB41</f>
        <v>58.512454321856033</v>
      </c>
      <c r="AC38" s="399">
        <f>Varisella!AC41</f>
        <v>27.665911551379192</v>
      </c>
      <c r="AD38" s="399">
        <f>Varisella!AD41</f>
        <v>149.65706894069987</v>
      </c>
      <c r="AE38" s="399">
        <f>Varisella!AE41</f>
        <v>357.96051351774418</v>
      </c>
      <c r="AF38" s="1051">
        <f>Varisella!AF41</f>
        <v>796.10641408537128</v>
      </c>
      <c r="AG38" s="1051">
        <f>Varisella!AG41</f>
        <v>1203.0877087606113</v>
      </c>
      <c r="AH38" s="1051">
        <f>Varisella!AH41</f>
        <v>530.71900920767951</v>
      </c>
      <c r="AI38" s="1051">
        <f>Varisella!AI41</f>
        <v>17.800374717406136</v>
      </c>
      <c r="AJ38" s="237"/>
      <c r="AK38" s="238"/>
      <c r="AL38" s="239"/>
      <c r="AM38" s="922">
        <f t="shared" si="0"/>
        <v>9140.7993204004215</v>
      </c>
    </row>
    <row r="39" spans="3:39" x14ac:dyDescent="0.25">
      <c r="C39" s="254" t="s">
        <v>97</v>
      </c>
      <c r="D39" s="253"/>
      <c r="E39" s="275">
        <f>'Vauda C.se'!E41</f>
        <v>36716.313529442246</v>
      </c>
      <c r="F39" s="275">
        <f>'Vauda C.se'!F41</f>
        <v>8542.2871818329459</v>
      </c>
      <c r="G39" s="275">
        <f>'Vauda C.se'!G41</f>
        <v>0</v>
      </c>
      <c r="H39" s="275">
        <f>'Vauda C.se'!H41</f>
        <v>3594.1001817493111</v>
      </c>
      <c r="I39" s="275">
        <f>'Vauda C.se'!I41</f>
        <v>0</v>
      </c>
      <c r="J39" s="275">
        <f>'Vauda C.se'!J41</f>
        <v>0</v>
      </c>
      <c r="K39" s="275">
        <f>'Vauda C.se'!K41</f>
        <v>5097.857184320811</v>
      </c>
      <c r="L39" s="275">
        <f>'Vauda C.se'!L41</f>
        <v>4698.2327530074062</v>
      </c>
      <c r="M39" s="275">
        <f>'Vauda C.se'!M41</f>
        <v>42352.378648999766</v>
      </c>
      <c r="N39" s="275">
        <f>'Vauda C.se'!N41</f>
        <v>0</v>
      </c>
      <c r="O39" s="1002"/>
      <c r="P39" s="275">
        <f>'Vauda C.se'!P41</f>
        <v>0</v>
      </c>
      <c r="Q39" s="275">
        <f>'Vauda C.se'!Q41</f>
        <v>0</v>
      </c>
      <c r="R39" s="275">
        <f>'Vauda C.se'!R41</f>
        <v>11504.320600688385</v>
      </c>
      <c r="S39" s="402">
        <f>'Vauda C.se'!S41</f>
        <v>70362.574097970995</v>
      </c>
      <c r="T39" s="411">
        <f t="shared" si="1"/>
        <v>6013.7177662489094</v>
      </c>
      <c r="U39" s="413">
        <f>'Vauda C.se'!U41</f>
        <v>21420</v>
      </c>
      <c r="V39" s="407">
        <f>'Vauda C.se'!V41</f>
        <v>0</v>
      </c>
      <c r="W39" s="399">
        <f>'Vauda C.se'!W41</f>
        <v>253.10387216539411</v>
      </c>
      <c r="X39" s="399">
        <f>'Vauda C.se'!X41</f>
        <v>399.548840311265</v>
      </c>
      <c r="Y39" s="399">
        <f>'Vauda C.se'!Y41</f>
        <v>56.012932585731335</v>
      </c>
      <c r="Z39" s="399">
        <f>'Vauda C.se'!Z41</f>
        <v>477.73513352472605</v>
      </c>
      <c r="AA39" s="399">
        <f>'Vauda C.se'!AA41</f>
        <v>2146.0033537535546</v>
      </c>
      <c r="AB39" s="399">
        <f>'Vauda C.se'!AB41</f>
        <v>264.21574947997243</v>
      </c>
      <c r="AC39" s="399">
        <f>'Vauda C.se'!AC41</f>
        <v>124.92672953668735</v>
      </c>
      <c r="AD39" s="399">
        <f>'Vauda C.se'!AD41</f>
        <v>675.78355913149539</v>
      </c>
      <c r="AE39" s="399">
        <f>'Vauda C.se'!AE41</f>
        <v>1616.3875957600828</v>
      </c>
      <c r="AF39" s="1051">
        <f>'Vauda C.se'!AF41</f>
        <v>3594.8560917707091</v>
      </c>
      <c r="AG39" s="1051">
        <f>'Vauda C.se'!AG41</f>
        <v>5432.5993387973931</v>
      </c>
      <c r="AH39" s="1051">
        <f>'Vauda C.se'!AH41</f>
        <v>2396.486737844763</v>
      </c>
      <c r="AI39" s="1051">
        <f>'Vauda C.se'!AI41</f>
        <v>80.378432275520893</v>
      </c>
      <c r="AJ39" s="237"/>
      <c r="AK39" s="238"/>
      <c r="AL39" s="239"/>
      <c r="AM39" s="922">
        <f t="shared" si="0"/>
        <v>21420</v>
      </c>
    </row>
    <row r="40" spans="3:39" x14ac:dyDescent="0.25">
      <c r="C40" s="254" t="s">
        <v>147</v>
      </c>
      <c r="D40" s="253"/>
      <c r="E40" s="275">
        <f>Villanova!E41</f>
        <v>20628.716609562995</v>
      </c>
      <c r="F40" s="275">
        <f>Villanova!F41</f>
        <v>4799.4039851040352</v>
      </c>
      <c r="G40" s="275">
        <f>Villanova!G41</f>
        <v>0</v>
      </c>
      <c r="H40" s="275">
        <f>Villanova!H41</f>
        <v>2019.3114991305508</v>
      </c>
      <c r="I40" s="275">
        <f>Villanova!I41</f>
        <v>0</v>
      </c>
      <c r="J40" s="275">
        <f>Villanova!J41</f>
        <v>0</v>
      </c>
      <c r="K40" s="275">
        <f>Villanova!K41</f>
        <v>2864.1832761083365</v>
      </c>
      <c r="L40" s="275">
        <f>Villanova!L41</f>
        <v>2639.6580351085431</v>
      </c>
      <c r="M40" s="275">
        <f>Villanova!M41</f>
        <v>23795.286969388584</v>
      </c>
      <c r="N40" s="275">
        <f>Villanova!N41</f>
        <v>0</v>
      </c>
      <c r="O40" s="1002"/>
      <c r="P40" s="275">
        <f>Villanova!P41</f>
        <v>0</v>
      </c>
      <c r="Q40" s="275">
        <f>Villanova!Q41</f>
        <v>0</v>
      </c>
      <c r="R40" s="275">
        <f>Villanova!R41</f>
        <v>6463.594697949603</v>
      </c>
      <c r="S40" s="402">
        <f>Villanova!S41</f>
        <v>39532.552739056824</v>
      </c>
      <c r="T40" s="411">
        <f t="shared" si="1"/>
        <v>3378.7509595799943</v>
      </c>
      <c r="U40" s="413">
        <f>Villanova!U41</f>
        <v>17970</v>
      </c>
      <c r="V40" s="407">
        <f>Villanova!V41</f>
        <v>0</v>
      </c>
      <c r="W40" s="399">
        <f>Villanova!W41</f>
        <v>142.20403819942788</v>
      </c>
      <c r="X40" s="399">
        <f>Villanova!X41</f>
        <v>224.48277090376573</v>
      </c>
      <c r="Y40" s="399">
        <f>Villanova!Y41</f>
        <v>31.470341156528431</v>
      </c>
      <c r="Z40" s="399">
        <f>Villanova!Z41</f>
        <v>268.41100689508733</v>
      </c>
      <c r="AA40" s="399">
        <f>Villanova!AA41</f>
        <v>1205.7118695278316</v>
      </c>
      <c r="AB40" s="399">
        <f>Villanova!AB41</f>
        <v>148.44714231550029</v>
      </c>
      <c r="AC40" s="399">
        <f>Villanova!AC41</f>
        <v>70.188912035118292</v>
      </c>
      <c r="AD40" s="399">
        <f>Villanova!AD41</f>
        <v>379.68265848767095</v>
      </c>
      <c r="AE40" s="399">
        <f>Villanova!AE41</f>
        <v>908.15222005906378</v>
      </c>
      <c r="AF40" s="1051">
        <f>Villanova!AF41</f>
        <v>2019.7362000908281</v>
      </c>
      <c r="AG40" s="1051">
        <f>Villanova!AG41</f>
        <v>3052.2550180176854</v>
      </c>
      <c r="AH40" s="1051">
        <f>Villanova!AH41</f>
        <v>1346.443611064966</v>
      </c>
      <c r="AI40" s="1051">
        <f>Villanova!AI41</f>
        <v>45.159868776124917</v>
      </c>
      <c r="AJ40" s="237"/>
      <c r="AK40" s="238"/>
      <c r="AL40" s="239"/>
      <c r="AM40" s="922">
        <f t="shared" si="0"/>
        <v>17970</v>
      </c>
    </row>
    <row r="41" spans="3:39" ht="15.75" thickBot="1" x14ac:dyDescent="0.3">
      <c r="C41" s="254" t="s">
        <v>99</v>
      </c>
      <c r="D41" s="255"/>
      <c r="E41" s="276">
        <f>Viù!E41</f>
        <v>513.48105419239823</v>
      </c>
      <c r="F41" s="276">
        <f>Viù!F41</f>
        <v>119.46467947618113</v>
      </c>
      <c r="G41" s="276">
        <f>Viù!G41</f>
        <v>0</v>
      </c>
      <c r="H41" s="276">
        <f>Viù!H41</f>
        <v>50.263824790521134</v>
      </c>
      <c r="I41" s="276">
        <f>Viù!I41</f>
        <v>0</v>
      </c>
      <c r="J41" s="276">
        <f>Viù!J41</f>
        <v>0</v>
      </c>
      <c r="K41" s="276">
        <f>Viù!K41</f>
        <v>71.294006110615797</v>
      </c>
      <c r="L41" s="276">
        <f>Viù!L41</f>
        <v>65.705221329504852</v>
      </c>
      <c r="M41" s="276">
        <f>Viù!M41</f>
        <v>592.30194825538047</v>
      </c>
      <c r="N41" s="276">
        <f>Viù!N41</f>
        <v>0</v>
      </c>
      <c r="O41" s="1003"/>
      <c r="P41" s="276">
        <f>Viù!P41</f>
        <v>0</v>
      </c>
      <c r="Q41" s="276">
        <f>Viù!Q41</f>
        <v>0</v>
      </c>
      <c r="R41" s="276">
        <f>Viù!R41</f>
        <v>160.8889918938039</v>
      </c>
      <c r="S41" s="403">
        <f>Viù!S41</f>
        <v>984.02713264077886</v>
      </c>
      <c r="T41" s="456">
        <f t="shared" si="1"/>
        <v>84.102401395850393</v>
      </c>
      <c r="U41" s="414">
        <f>Viù!U41</f>
        <v>577.24464852670008</v>
      </c>
      <c r="V41" s="408">
        <f>Viù!V41</f>
        <v>0</v>
      </c>
      <c r="W41" s="400">
        <f>Viù!W41</f>
        <v>3.539681155501857</v>
      </c>
      <c r="X41" s="400">
        <f>Viù!X41</f>
        <v>5.5877276339266233</v>
      </c>
      <c r="Y41" s="400">
        <f>Viù!Y41</f>
        <v>0.78334606358194414</v>
      </c>
      <c r="Z41" s="400">
        <f>Viù!Z41</f>
        <v>6.6811702049094306</v>
      </c>
      <c r="AA41" s="400">
        <f>Viù!AA41</f>
        <v>30.012056180481597</v>
      </c>
      <c r="AB41" s="400">
        <f>Viù!AB41</f>
        <v>3.6950817915970604</v>
      </c>
      <c r="AC41" s="400">
        <f>Viù!AC41</f>
        <v>1.7471119132880244</v>
      </c>
      <c r="AD41" s="400">
        <f>Viù!AD41</f>
        <v>9.4508958278307418</v>
      </c>
      <c r="AE41" s="400">
        <f>Viù!AE41</f>
        <v>22.605330624733117</v>
      </c>
      <c r="AF41" s="1052">
        <f>Viù!AF41</f>
        <v>50.274396262364355</v>
      </c>
      <c r="AG41" s="1052">
        <f>Viù!AG41</f>
        <v>75.975406225184472</v>
      </c>
      <c r="AH41" s="1052">
        <f>Viù!AH41</f>
        <v>33.515089566926981</v>
      </c>
      <c r="AI41" s="1052">
        <f>Viù!AI41</f>
        <v>1.1240998393281159</v>
      </c>
      <c r="AJ41" s="240"/>
      <c r="AK41" s="241"/>
      <c r="AL41" s="242"/>
      <c r="AM41" s="922">
        <f t="shared" si="0"/>
        <v>577.24464852670008</v>
      </c>
    </row>
    <row r="42" spans="3:39" ht="15.75" thickBot="1" x14ac:dyDescent="0.3">
      <c r="C42" s="457" t="s">
        <v>177</v>
      </c>
      <c r="D42" s="458">
        <f>SUM(D4:D38)</f>
        <v>0</v>
      </c>
      <c r="E42" s="1054">
        <f>SUM(E4:E41)</f>
        <v>1457169.9999999998</v>
      </c>
      <c r="F42" s="1054">
        <f>SUM(F4:F41)</f>
        <v>339019.99999999994</v>
      </c>
      <c r="G42" s="458">
        <f>SUM(G4:G41)</f>
        <v>0</v>
      </c>
      <c r="H42" s="458">
        <f>SUM(H4:H41)</f>
        <v>142640</v>
      </c>
      <c r="I42" s="458">
        <f t="shared" ref="I42:AJ42" si="2">SUM(I4:I41)</f>
        <v>0</v>
      </c>
      <c r="J42" s="458">
        <f t="shared" si="2"/>
        <v>0</v>
      </c>
      <c r="K42" s="1054">
        <f t="shared" si="2"/>
        <v>202320.00000000003</v>
      </c>
      <c r="L42" s="1054">
        <f t="shared" si="2"/>
        <v>186459.99999999997</v>
      </c>
      <c r="M42" s="1054">
        <f t="shared" si="2"/>
        <v>1680850.0000000002</v>
      </c>
      <c r="N42" s="458">
        <f t="shared" si="2"/>
        <v>0</v>
      </c>
      <c r="O42" s="458">
        <f t="shared" si="2"/>
        <v>0</v>
      </c>
      <c r="P42" s="458">
        <f t="shared" si="2"/>
        <v>0</v>
      </c>
      <c r="Q42" s="458">
        <f t="shared" si="2"/>
        <v>0</v>
      </c>
      <c r="R42" s="1054">
        <f t="shared" si="2"/>
        <v>456574.99999999994</v>
      </c>
      <c r="S42" s="1055">
        <f t="shared" si="2"/>
        <v>2792498.0000000005</v>
      </c>
      <c r="T42" s="1056">
        <f>SUM(T4:T41)</f>
        <v>238668.00000000012</v>
      </c>
      <c r="U42" s="1057">
        <f t="shared" si="2"/>
        <v>1289913.234520379</v>
      </c>
      <c r="V42" s="1058">
        <f t="shared" si="2"/>
        <v>0</v>
      </c>
      <c r="W42" s="1054">
        <f t="shared" si="2"/>
        <v>10045.000000000002</v>
      </c>
      <c r="X42" s="1054">
        <f t="shared" si="2"/>
        <v>15856.999999999995</v>
      </c>
      <c r="Y42" s="1054">
        <f t="shared" si="2"/>
        <v>2223</v>
      </c>
      <c r="Z42" s="1054">
        <f t="shared" si="2"/>
        <v>18960</v>
      </c>
      <c r="AA42" s="1054">
        <f t="shared" si="2"/>
        <v>85169</v>
      </c>
      <c r="AB42" s="1059">
        <f t="shared" si="2"/>
        <v>10485.999999999998</v>
      </c>
      <c r="AC42" s="1054">
        <f t="shared" si="2"/>
        <v>4958</v>
      </c>
      <c r="AD42" s="1054">
        <f t="shared" si="2"/>
        <v>26820</v>
      </c>
      <c r="AE42" s="1060">
        <f>SUM(AE4:AE41)</f>
        <v>64150</v>
      </c>
      <c r="AF42" s="1060">
        <f t="shared" ref="AF42:AI42" si="3">SUM(AF4:AF41)</f>
        <v>142670</v>
      </c>
      <c r="AG42" s="1060">
        <f t="shared" si="3"/>
        <v>215604.99999999997</v>
      </c>
      <c r="AH42" s="1060">
        <f t="shared" si="3"/>
        <v>95110</v>
      </c>
      <c r="AI42" s="1060">
        <f t="shared" si="3"/>
        <v>3189.9999999999991</v>
      </c>
      <c r="AJ42" s="1053">
        <f t="shared" si="2"/>
        <v>0</v>
      </c>
      <c r="AK42" s="1061">
        <f>SUM(AK4:AK38)</f>
        <v>0</v>
      </c>
      <c r="AL42" s="1062">
        <f>SUM(AL4:AL38)</f>
        <v>0</v>
      </c>
      <c r="AM42" s="922">
        <f t="shared" si="0"/>
        <v>1289913.234520379</v>
      </c>
    </row>
    <row r="45" spans="3:39" x14ac:dyDescent="0.25">
      <c r="S45" s="208" t="e">
        <f>S42+#REF!</f>
        <v>#REF!</v>
      </c>
    </row>
  </sheetData>
  <mergeCells count="2">
    <mergeCell ref="C2:C3"/>
    <mergeCell ref="C1:AL1"/>
  </mergeCells>
  <printOptions horizontalCentered="1"/>
  <pageMargins left="0.11811023622047245" right="0.11811023622047245" top="0.15748031496062992" bottom="0.15748031496062992" header="0.31496062992125984" footer="0.31496062992125984"/>
  <pageSetup paperSize="8" scale="85" orientation="landscape" verticalDpi="4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45"/>
  <sheetViews>
    <sheetView topLeftCell="C2" zoomScale="77" zoomScaleNormal="77" workbookViewId="0">
      <selection activeCell="AM34" sqref="AM34"/>
    </sheetView>
  </sheetViews>
  <sheetFormatPr defaultRowHeight="15" x14ac:dyDescent="0.25"/>
  <cols>
    <col min="1" max="2" width="0" hidden="1" customWidth="1"/>
    <col min="3" max="3" width="44.42578125" bestFit="1" customWidth="1"/>
    <col min="4" max="4" width="15.28515625" customWidth="1"/>
    <col min="5" max="5" width="19.42578125" customWidth="1"/>
    <col min="6" max="6" width="15.42578125" customWidth="1"/>
    <col min="7" max="7" width="17.85546875" customWidth="1"/>
    <col min="8" max="8" width="13.7109375" customWidth="1"/>
    <col min="9" max="9" width="14" customWidth="1"/>
    <col min="10" max="10" width="14.140625" customWidth="1"/>
    <col min="11" max="11" width="17.5703125" customWidth="1"/>
    <col min="12" max="12" width="13.5703125" hidden="1" customWidth="1"/>
    <col min="13" max="13" width="12.42578125" hidden="1" customWidth="1"/>
    <col min="14" max="14" width="14.85546875" hidden="1" customWidth="1"/>
    <col min="15" max="15" width="21" hidden="1" customWidth="1"/>
    <col min="16" max="16" width="15.5703125" style="567" hidden="1" customWidth="1"/>
    <col min="17" max="17" width="15.28515625" hidden="1" customWidth="1"/>
    <col min="18" max="18" width="12.42578125" customWidth="1"/>
    <col min="19" max="19" width="22" hidden="1" customWidth="1"/>
    <col min="20" max="20" width="19" customWidth="1"/>
    <col min="21" max="31" width="12.42578125" hidden="1" customWidth="1"/>
    <col min="32" max="33" width="15.140625" hidden="1" customWidth="1"/>
  </cols>
  <sheetData>
    <row r="1" spans="1:33" ht="56.25" customHeight="1" thickBot="1" x14ac:dyDescent="0.3">
      <c r="C1" s="1107" t="s">
        <v>234</v>
      </c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1108"/>
      <c r="AB1" s="1108"/>
      <c r="AC1" s="1108"/>
      <c r="AD1" s="1108"/>
      <c r="AE1" s="1108"/>
      <c r="AF1" s="1109"/>
      <c r="AG1" s="1109"/>
    </row>
    <row r="2" spans="1:33" ht="51.75" thickBot="1" x14ac:dyDescent="0.3">
      <c r="A2" s="1110"/>
      <c r="B2" s="593"/>
      <c r="C2" s="1105" t="s">
        <v>101</v>
      </c>
      <c r="D2" s="141" t="s">
        <v>4</v>
      </c>
      <c r="E2" s="141" t="s">
        <v>176</v>
      </c>
      <c r="F2" s="142" t="s">
        <v>5</v>
      </c>
      <c r="G2" s="141" t="s">
        <v>6</v>
      </c>
      <c r="H2" s="284" t="s">
        <v>167</v>
      </c>
      <c r="I2" s="613" t="s">
        <v>179</v>
      </c>
      <c r="J2" s="614" t="s">
        <v>197</v>
      </c>
      <c r="K2" s="142" t="s">
        <v>11</v>
      </c>
      <c r="L2" s="142" t="s">
        <v>12</v>
      </c>
      <c r="M2" s="143" t="s">
        <v>13</v>
      </c>
      <c r="N2" s="143" t="s">
        <v>14</v>
      </c>
      <c r="O2" s="143" t="s">
        <v>15</v>
      </c>
      <c r="P2" s="570" t="s">
        <v>16</v>
      </c>
      <c r="Q2" s="569" t="s">
        <v>219</v>
      </c>
      <c r="R2" s="143" t="s">
        <v>18</v>
      </c>
      <c r="S2" s="285" t="s">
        <v>19</v>
      </c>
      <c r="T2" s="144" t="s">
        <v>20</v>
      </c>
      <c r="U2" s="286" t="s">
        <v>21</v>
      </c>
      <c r="V2" s="287" t="s">
        <v>22</v>
      </c>
      <c r="W2" s="288" t="s">
        <v>23</v>
      </c>
      <c r="X2" s="288" t="s">
        <v>24</v>
      </c>
      <c r="Y2" s="145" t="s">
        <v>25</v>
      </c>
      <c r="Z2" s="289" t="s">
        <v>26</v>
      </c>
      <c r="AA2" s="288" t="s">
        <v>27</v>
      </c>
      <c r="AB2" s="288" t="s">
        <v>28</v>
      </c>
      <c r="AC2" s="288" t="s">
        <v>29</v>
      </c>
      <c r="AD2" s="288" t="s">
        <v>30</v>
      </c>
      <c r="AE2" s="145" t="s">
        <v>31</v>
      </c>
      <c r="AF2" s="146" t="s">
        <v>35</v>
      </c>
      <c r="AG2" s="800" t="s">
        <v>228</v>
      </c>
    </row>
    <row r="3" spans="1:33" ht="15.75" thickBot="1" x14ac:dyDescent="0.3">
      <c r="A3" s="1111"/>
      <c r="B3" s="594"/>
      <c r="C3" s="1106"/>
      <c r="D3" s="134" t="s">
        <v>39</v>
      </c>
      <c r="E3" s="134" t="s">
        <v>39</v>
      </c>
      <c r="F3" s="134" t="s">
        <v>39</v>
      </c>
      <c r="G3" s="134" t="s">
        <v>39</v>
      </c>
      <c r="H3" s="134" t="s">
        <v>39</v>
      </c>
      <c r="I3" s="134" t="s">
        <v>39</v>
      </c>
      <c r="J3" s="134" t="s">
        <v>39</v>
      </c>
      <c r="K3" s="134" t="s">
        <v>39</v>
      </c>
      <c r="L3" s="134" t="s">
        <v>39</v>
      </c>
      <c r="M3" s="134" t="s">
        <v>39</v>
      </c>
      <c r="N3" s="134" t="s">
        <v>39</v>
      </c>
      <c r="O3" s="135" t="s">
        <v>39</v>
      </c>
      <c r="P3" s="566" t="s">
        <v>39</v>
      </c>
      <c r="Q3" s="426" t="s">
        <v>39</v>
      </c>
      <c r="R3" s="137" t="s">
        <v>39</v>
      </c>
      <c r="S3" s="137" t="s">
        <v>39</v>
      </c>
      <c r="T3" s="138" t="s">
        <v>39</v>
      </c>
      <c r="U3" s="139" t="s">
        <v>39</v>
      </c>
      <c r="V3" s="140" t="s">
        <v>39</v>
      </c>
      <c r="W3" s="126" t="s">
        <v>39</v>
      </c>
      <c r="X3" s="126" t="s">
        <v>39</v>
      </c>
      <c r="Y3" s="126" t="s">
        <v>39</v>
      </c>
      <c r="Z3" s="126" t="s">
        <v>39</v>
      </c>
      <c r="AA3" s="126" t="s">
        <v>39</v>
      </c>
      <c r="AB3" s="126" t="s">
        <v>39</v>
      </c>
      <c r="AC3" s="125" t="s">
        <v>39</v>
      </c>
      <c r="AD3" s="126" t="s">
        <v>39</v>
      </c>
      <c r="AE3" s="126" t="s">
        <v>39</v>
      </c>
      <c r="AF3" s="128" t="s">
        <v>39</v>
      </c>
      <c r="AG3" s="796" t="s">
        <v>39</v>
      </c>
    </row>
    <row r="4" spans="1:33" x14ac:dyDescent="0.25">
      <c r="A4" s="591" t="s">
        <v>166</v>
      </c>
      <c r="B4" s="342"/>
      <c r="C4" s="592" t="s">
        <v>3</v>
      </c>
      <c r="D4" s="571">
        <f>'Ala di Stura'!C62</f>
        <v>0</v>
      </c>
      <c r="E4" s="571">
        <f>'Ala di Stura'!D62</f>
        <v>0</v>
      </c>
      <c r="F4" s="571">
        <f>'Ala di Stura'!E62</f>
        <v>0</v>
      </c>
      <c r="G4" s="571">
        <f>'Ala di Stura'!F62</f>
        <v>0</v>
      </c>
      <c r="H4" s="571">
        <f>'Ala di Stura'!G62</f>
        <v>0</v>
      </c>
      <c r="I4" s="571">
        <f>'Ala di Stura'!H62</f>
        <v>0</v>
      </c>
      <c r="J4" s="571">
        <f>'Ala di Stura'!J62</f>
        <v>0</v>
      </c>
      <c r="K4" s="571">
        <f>'Ala di Stura'!K62</f>
        <v>1672</v>
      </c>
      <c r="L4" s="571">
        <f>'Ala di Stura'!L62</f>
        <v>0</v>
      </c>
      <c r="M4" s="571">
        <f>'Ala di Stura'!M62</f>
        <v>0</v>
      </c>
      <c r="N4" s="571">
        <f>'Ala di Stura'!N62</f>
        <v>0</v>
      </c>
      <c r="O4" s="571">
        <f>'Ala di Stura'!O62</f>
        <v>0</v>
      </c>
      <c r="P4" s="571">
        <f>'Ala di Stura'!P62</f>
        <v>0</v>
      </c>
      <c r="Q4" s="571">
        <f>'Ala di Stura'!Q62</f>
        <v>960</v>
      </c>
      <c r="R4" s="571">
        <f>'Ala di Stura'!R62</f>
        <v>0</v>
      </c>
      <c r="S4" s="571">
        <f>'Ala di Stura'!S62</f>
        <v>0</v>
      </c>
      <c r="T4" s="571">
        <f>'Ala di Stura'!T62</f>
        <v>0</v>
      </c>
      <c r="U4" s="571">
        <f>'Ala di Stura'!U62</f>
        <v>0</v>
      </c>
      <c r="V4" s="571">
        <f>'Ala di Stura'!V62</f>
        <v>0</v>
      </c>
      <c r="W4" s="571">
        <f>'Ala di Stura'!W62</f>
        <v>0</v>
      </c>
      <c r="X4" s="571">
        <f>'Ala di Stura'!X62</f>
        <v>0</v>
      </c>
      <c r="Y4" s="571">
        <f>'Ala di Stura'!Y62</f>
        <v>0</v>
      </c>
      <c r="Z4" s="571">
        <f>'Ala di Stura'!Z62</f>
        <v>0</v>
      </c>
      <c r="AA4" s="571">
        <f>'Ala di Stura'!AA62</f>
        <v>0</v>
      </c>
      <c r="AB4" s="571">
        <f>'Ala di Stura'!AB62</f>
        <v>0</v>
      </c>
      <c r="AC4" s="571">
        <f>'Ala di Stura'!AC62</f>
        <v>0</v>
      </c>
      <c r="AD4" s="571">
        <f>'Ala di Stura'!AD62</f>
        <v>0</v>
      </c>
      <c r="AE4" s="571">
        <f>'Ala di Stura'!AE62</f>
        <v>0</v>
      </c>
      <c r="AF4" s="571">
        <f>SUM(D4:AE4)</f>
        <v>2632</v>
      </c>
      <c r="AG4" s="797">
        <f>'Ala di Stura'!AN20</f>
        <v>190910</v>
      </c>
    </row>
    <row r="5" spans="1:33" x14ac:dyDescent="0.25">
      <c r="A5" s="273">
        <v>1</v>
      </c>
      <c r="B5" s="343"/>
      <c r="C5" s="109" t="s">
        <v>64</v>
      </c>
      <c r="D5" s="463">
        <f>Balangero!C62</f>
        <v>0</v>
      </c>
      <c r="E5" s="463">
        <f>Balangero!D62</f>
        <v>0</v>
      </c>
      <c r="F5" s="463">
        <f>Balangero!E62</f>
        <v>0</v>
      </c>
      <c r="G5" s="463">
        <f>Balangero!F62</f>
        <v>0</v>
      </c>
      <c r="H5" s="463">
        <f>Balangero!G62</f>
        <v>0</v>
      </c>
      <c r="I5" s="463">
        <f>Balangero!H62</f>
        <v>0</v>
      </c>
      <c r="J5" s="463">
        <f>Balangero!J62</f>
        <v>0</v>
      </c>
      <c r="K5" s="463">
        <f>Balangero!K62</f>
        <v>22728</v>
      </c>
      <c r="L5" s="463">
        <f>Balangero!L62</f>
        <v>0</v>
      </c>
      <c r="M5" s="463">
        <f>Balangero!M62</f>
        <v>0</v>
      </c>
      <c r="N5" s="463">
        <f>Balangero!N62</f>
        <v>0</v>
      </c>
      <c r="O5" s="463">
        <f>Balangero!O62</f>
        <v>0</v>
      </c>
      <c r="P5" s="463">
        <f>Balangero!P62</f>
        <v>0</v>
      </c>
      <c r="Q5" s="463">
        <f>Balangero!Q62</f>
        <v>0</v>
      </c>
      <c r="R5" s="463">
        <f>Balangero!R62</f>
        <v>215</v>
      </c>
      <c r="S5" s="463">
        <f>Balangero!S62</f>
        <v>0</v>
      </c>
      <c r="T5" s="463">
        <f>Balangero!T62</f>
        <v>320</v>
      </c>
      <c r="U5" s="463">
        <f>Balangero!U62</f>
        <v>0</v>
      </c>
      <c r="V5" s="463">
        <f>Balangero!V62</f>
        <v>0</v>
      </c>
      <c r="W5" s="463">
        <f>Balangero!W62</f>
        <v>0</v>
      </c>
      <c r="X5" s="463">
        <f>Balangero!X62</f>
        <v>0</v>
      </c>
      <c r="Y5" s="463">
        <f>Balangero!Y62</f>
        <v>0</v>
      </c>
      <c r="Z5" s="463">
        <f>Balangero!Z62</f>
        <v>0</v>
      </c>
      <c r="AA5" s="463">
        <f>Balangero!AA62</f>
        <v>0</v>
      </c>
      <c r="AB5" s="463">
        <f>Balangero!AB62</f>
        <v>0</v>
      </c>
      <c r="AC5" s="463">
        <f>Balangero!AC62</f>
        <v>0</v>
      </c>
      <c r="AD5" s="463">
        <f>Balangero!AD62</f>
        <v>320</v>
      </c>
      <c r="AE5" s="463">
        <f>Balangero!AE62</f>
        <v>0</v>
      </c>
      <c r="AF5" s="571">
        <f t="shared" ref="AF5:AF41" si="0">SUM(D5:AE5)</f>
        <v>23583</v>
      </c>
      <c r="AG5" s="798">
        <f>Balangero!AN20</f>
        <v>242220</v>
      </c>
    </row>
    <row r="6" spans="1:33" x14ac:dyDescent="0.25">
      <c r="A6" s="273" t="s">
        <v>166</v>
      </c>
      <c r="B6" s="343"/>
      <c r="C6" s="108" t="s">
        <v>65</v>
      </c>
      <c r="D6" s="463">
        <f>Balme!C62</f>
        <v>0</v>
      </c>
      <c r="E6" s="463">
        <f>Balme!D62</f>
        <v>0</v>
      </c>
      <c r="F6" s="463">
        <f>Balme!E62</f>
        <v>0</v>
      </c>
      <c r="G6" s="463">
        <f>Balme!F62</f>
        <v>0</v>
      </c>
      <c r="H6" s="463">
        <f>Balme!G62</f>
        <v>0</v>
      </c>
      <c r="I6" s="463">
        <f>Balme!H62</f>
        <v>0</v>
      </c>
      <c r="J6" s="463">
        <f>Balme!J62</f>
        <v>0</v>
      </c>
      <c r="K6" s="463">
        <f>Balme!K62</f>
        <v>793</v>
      </c>
      <c r="L6" s="463">
        <f>Balme!L62</f>
        <v>0</v>
      </c>
      <c r="M6" s="463">
        <f>Balme!M62</f>
        <v>0</v>
      </c>
      <c r="N6" s="463">
        <f>Balme!N62</f>
        <v>0</v>
      </c>
      <c r="O6" s="463">
        <f>Balme!O62</f>
        <v>0</v>
      </c>
      <c r="P6" s="463">
        <f>Balme!P62</f>
        <v>0</v>
      </c>
      <c r="Q6" s="463">
        <f>Balme!Q62</f>
        <v>0</v>
      </c>
      <c r="R6" s="463">
        <f>Balme!R62</f>
        <v>79</v>
      </c>
      <c r="S6" s="463">
        <f>Balme!S62</f>
        <v>0</v>
      </c>
      <c r="T6" s="463">
        <f>Balme!T62</f>
        <v>0</v>
      </c>
      <c r="U6" s="463">
        <f>Balme!U62</f>
        <v>0</v>
      </c>
      <c r="V6" s="463">
        <f>Balme!V62</f>
        <v>0</v>
      </c>
      <c r="W6" s="463">
        <f>Balme!W62</f>
        <v>0</v>
      </c>
      <c r="X6" s="463">
        <f>Balme!X62</f>
        <v>0</v>
      </c>
      <c r="Y6" s="463">
        <f>Balme!Y62</f>
        <v>0</v>
      </c>
      <c r="Z6" s="463">
        <f>Balme!Z62</f>
        <v>0</v>
      </c>
      <c r="AA6" s="463">
        <f>Balme!AA62</f>
        <v>0</v>
      </c>
      <c r="AB6" s="463">
        <f>Balme!AB62</f>
        <v>0</v>
      </c>
      <c r="AC6" s="463">
        <f>Balme!AC62</f>
        <v>0</v>
      </c>
      <c r="AD6" s="463">
        <f>Balme!AD62</f>
        <v>0</v>
      </c>
      <c r="AE6" s="463">
        <f>Balme!AE62</f>
        <v>0</v>
      </c>
      <c r="AF6" s="571">
        <f t="shared" si="0"/>
        <v>872</v>
      </c>
      <c r="AG6" s="798">
        <f>Balme!AN20</f>
        <v>56770</v>
      </c>
    </row>
    <row r="7" spans="1:33" x14ac:dyDescent="0.25">
      <c r="A7" s="273">
        <v>2</v>
      </c>
      <c r="B7" s="343"/>
      <c r="C7" s="109" t="s">
        <v>66</v>
      </c>
      <c r="D7" s="463">
        <f>Barbania!C62</f>
        <v>0</v>
      </c>
      <c r="E7" s="463">
        <f>Barbania!D62</f>
        <v>0</v>
      </c>
      <c r="F7" s="463">
        <f>Barbania!E62</f>
        <v>0</v>
      </c>
      <c r="G7" s="463">
        <f>Barbania!F62</f>
        <v>0</v>
      </c>
      <c r="H7" s="463">
        <f>Barbania!G62</f>
        <v>0</v>
      </c>
      <c r="I7" s="463">
        <f>Barbania!H62</f>
        <v>0</v>
      </c>
      <c r="J7" s="463">
        <f>Barbania!J62</f>
        <v>0</v>
      </c>
      <c r="K7" s="463">
        <f>Barbania!K62</f>
        <v>25657</v>
      </c>
      <c r="L7" s="463">
        <f>Barbania!L62</f>
        <v>0</v>
      </c>
      <c r="M7" s="463">
        <f>Barbania!M62</f>
        <v>0</v>
      </c>
      <c r="N7" s="463">
        <f>Barbania!N62</f>
        <v>0</v>
      </c>
      <c r="O7" s="463">
        <f>Barbania!O62</f>
        <v>0</v>
      </c>
      <c r="P7" s="463">
        <f>Barbania!P62</f>
        <v>0</v>
      </c>
      <c r="Q7" s="463">
        <f>Barbania!Q62</f>
        <v>0</v>
      </c>
      <c r="R7" s="463">
        <f>Barbania!R62</f>
        <v>1105</v>
      </c>
      <c r="S7" s="463">
        <f>Barbania!S62</f>
        <v>0</v>
      </c>
      <c r="T7" s="463">
        <f>Barbania!T62</f>
        <v>0</v>
      </c>
      <c r="U7" s="463">
        <f>Barbania!U62</f>
        <v>0</v>
      </c>
      <c r="V7" s="463">
        <f>Barbania!V62</f>
        <v>0</v>
      </c>
      <c r="W7" s="463">
        <f>Barbania!W62</f>
        <v>0</v>
      </c>
      <c r="X7" s="463">
        <f>Barbania!X62</f>
        <v>0</v>
      </c>
      <c r="Y7" s="463">
        <f>Barbania!Y62</f>
        <v>0</v>
      </c>
      <c r="Z7" s="463">
        <f>Barbania!Z62</f>
        <v>0</v>
      </c>
      <c r="AA7" s="463">
        <f>Barbania!AA62</f>
        <v>0</v>
      </c>
      <c r="AB7" s="463">
        <f>Barbania!AB62</f>
        <v>0</v>
      </c>
      <c r="AC7" s="463">
        <f>Barbania!AC62</f>
        <v>0</v>
      </c>
      <c r="AD7" s="463">
        <f>Barbania!AD62</f>
        <v>0</v>
      </c>
      <c r="AE7" s="463">
        <f>Barbania!AE62</f>
        <v>0</v>
      </c>
      <c r="AF7" s="571">
        <f t="shared" si="0"/>
        <v>26762</v>
      </c>
      <c r="AG7" s="798">
        <f>Barbania!AN20</f>
        <v>89305</v>
      </c>
    </row>
    <row r="8" spans="1:33" x14ac:dyDescent="0.25">
      <c r="A8" s="273">
        <v>3</v>
      </c>
      <c r="B8" s="343"/>
      <c r="C8" s="109" t="s">
        <v>67</v>
      </c>
      <c r="D8" s="463">
        <f>Cafasse!C62</f>
        <v>0</v>
      </c>
      <c r="E8" s="463">
        <f>Cafasse!D62</f>
        <v>0</v>
      </c>
      <c r="F8" s="463">
        <f>Cafasse!E62</f>
        <v>0</v>
      </c>
      <c r="G8" s="463">
        <f>Cafasse!F62</f>
        <v>0</v>
      </c>
      <c r="H8" s="463">
        <f>Cafasse!G62</f>
        <v>0</v>
      </c>
      <c r="I8" s="463">
        <f>Cafasse!H62</f>
        <v>0</v>
      </c>
      <c r="J8" s="463">
        <f>Cafasse!J62</f>
        <v>0</v>
      </c>
      <c r="K8" s="463">
        <f>Cafasse!K62</f>
        <v>24755</v>
      </c>
      <c r="L8" s="463">
        <f>Cafasse!L62</f>
        <v>0</v>
      </c>
      <c r="M8" s="463">
        <f>Cafasse!M62</f>
        <v>0</v>
      </c>
      <c r="N8" s="463">
        <f>Cafasse!N62</f>
        <v>0</v>
      </c>
      <c r="O8" s="463">
        <f>Cafasse!O62</f>
        <v>0</v>
      </c>
      <c r="P8" s="463">
        <f>Cafasse!P62</f>
        <v>0</v>
      </c>
      <c r="Q8" s="463">
        <f>Cafasse!Q62</f>
        <v>0</v>
      </c>
      <c r="R8" s="463">
        <f>Cafasse!R62</f>
        <v>335</v>
      </c>
      <c r="S8" s="463">
        <f>Cafasse!S62</f>
        <v>0</v>
      </c>
      <c r="T8" s="463">
        <f>Cafasse!T62</f>
        <v>492</v>
      </c>
      <c r="U8" s="463">
        <f>Cafasse!U62</f>
        <v>0</v>
      </c>
      <c r="V8" s="463">
        <f>Cafasse!V62</f>
        <v>0</v>
      </c>
      <c r="W8" s="463">
        <f>Cafasse!W62</f>
        <v>0</v>
      </c>
      <c r="X8" s="463">
        <f>Cafasse!X62</f>
        <v>0</v>
      </c>
      <c r="Y8" s="463">
        <f>Cafasse!Y62</f>
        <v>0</v>
      </c>
      <c r="Z8" s="463">
        <f>Cafasse!Z62</f>
        <v>0</v>
      </c>
      <c r="AA8" s="463">
        <f>Cafasse!AA62</f>
        <v>0</v>
      </c>
      <c r="AB8" s="463">
        <f>Cafasse!AB62</f>
        <v>0</v>
      </c>
      <c r="AC8" s="463">
        <f>Cafasse!AC62</f>
        <v>0</v>
      </c>
      <c r="AD8" s="463">
        <f>Cafasse!AD62</f>
        <v>492</v>
      </c>
      <c r="AE8" s="463">
        <f>Cafasse!AE62</f>
        <v>0</v>
      </c>
      <c r="AF8" s="571">
        <f t="shared" si="0"/>
        <v>26074</v>
      </c>
      <c r="AG8" s="798">
        <f>Cafasse!AN20</f>
        <v>483955</v>
      </c>
    </row>
    <row r="9" spans="1:33" x14ac:dyDescent="0.25">
      <c r="A9" s="273" t="s">
        <v>166</v>
      </c>
      <c r="B9" s="343" t="s">
        <v>168</v>
      </c>
      <c r="C9" s="108" t="s">
        <v>68</v>
      </c>
      <c r="D9" s="463">
        <f>Cantoira!C62</f>
        <v>0</v>
      </c>
      <c r="E9" s="463">
        <f>Cantoira!D62</f>
        <v>0</v>
      </c>
      <c r="F9" s="463">
        <f>Cantoira!E62</f>
        <v>0</v>
      </c>
      <c r="G9" s="463">
        <f>Cantoira!F62</f>
        <v>0</v>
      </c>
      <c r="H9" s="463">
        <f>Cantoira!G62</f>
        <v>0</v>
      </c>
      <c r="I9" s="463">
        <f>Cantoira!H62</f>
        <v>0</v>
      </c>
      <c r="J9" s="463">
        <f>Cantoira!J62</f>
        <v>0</v>
      </c>
      <c r="K9" s="463">
        <f>Cantoira!K62</f>
        <v>3566</v>
      </c>
      <c r="L9" s="463">
        <f>Cantoira!L62</f>
        <v>0</v>
      </c>
      <c r="M9" s="463">
        <f>Cantoira!M62</f>
        <v>0</v>
      </c>
      <c r="N9" s="463">
        <f>Cantoira!N62</f>
        <v>0</v>
      </c>
      <c r="O9" s="463">
        <f>Cantoira!O62</f>
        <v>0</v>
      </c>
      <c r="P9" s="463">
        <f>Cantoira!P62</f>
        <v>0</v>
      </c>
      <c r="Q9" s="463">
        <f>Cantoira!Q62</f>
        <v>0</v>
      </c>
      <c r="R9" s="463">
        <f>Cantoira!R62</f>
        <v>200</v>
      </c>
      <c r="S9" s="463">
        <f>Cantoira!S62</f>
        <v>0</v>
      </c>
      <c r="T9" s="463">
        <f>Cantoira!T62</f>
        <v>322</v>
      </c>
      <c r="U9" s="463">
        <f>Cantoira!U62</f>
        <v>0</v>
      </c>
      <c r="V9" s="463">
        <f>Cantoira!V62</f>
        <v>0</v>
      </c>
      <c r="W9" s="463">
        <f>Cantoira!W62</f>
        <v>0</v>
      </c>
      <c r="X9" s="463">
        <f>Cantoira!X62</f>
        <v>0</v>
      </c>
      <c r="Y9" s="463">
        <f>Cantoira!Y62</f>
        <v>0</v>
      </c>
      <c r="Z9" s="463">
        <f>Cantoira!Z62</f>
        <v>0</v>
      </c>
      <c r="AA9" s="463">
        <f>Cantoira!AA62</f>
        <v>0</v>
      </c>
      <c r="AB9" s="463">
        <f>Cantoira!AB62</f>
        <v>0</v>
      </c>
      <c r="AC9" s="463">
        <f>Cantoira!AC62</f>
        <v>0</v>
      </c>
      <c r="AD9" s="463">
        <f>Cantoira!AD62</f>
        <v>322</v>
      </c>
      <c r="AE9" s="463">
        <f>Cantoira!AE62</f>
        <v>0</v>
      </c>
      <c r="AF9" s="571">
        <f t="shared" si="0"/>
        <v>4410</v>
      </c>
      <c r="AG9" s="798">
        <f>Cantoira!AN20</f>
        <v>164030</v>
      </c>
    </row>
    <row r="10" spans="1:33" x14ac:dyDescent="0.25">
      <c r="A10" s="273" t="s">
        <v>166</v>
      </c>
      <c r="B10" s="343"/>
      <c r="C10" s="108" t="s">
        <v>69</v>
      </c>
      <c r="D10" s="463">
        <f>Ceres!C62</f>
        <v>0</v>
      </c>
      <c r="E10" s="463">
        <f>Ceres!D62</f>
        <v>0</v>
      </c>
      <c r="F10" s="463">
        <f>Ceres!E62</f>
        <v>0</v>
      </c>
      <c r="G10" s="463">
        <f>Ceres!F62</f>
        <v>0</v>
      </c>
      <c r="H10" s="463">
        <f>Ceres!G62</f>
        <v>0</v>
      </c>
      <c r="I10" s="463">
        <f>Ceres!H62</f>
        <v>0</v>
      </c>
      <c r="J10" s="463">
        <f>Ceres!J62</f>
        <v>0</v>
      </c>
      <c r="K10" s="463">
        <f>Ceres!K62</f>
        <v>8319</v>
      </c>
      <c r="L10" s="463">
        <f>Ceres!L62</f>
        <v>0</v>
      </c>
      <c r="M10" s="463">
        <f>Ceres!M62</f>
        <v>0</v>
      </c>
      <c r="N10" s="463">
        <f>Ceres!N62</f>
        <v>0</v>
      </c>
      <c r="O10" s="463">
        <f>Ceres!O62</f>
        <v>0</v>
      </c>
      <c r="P10" s="463">
        <f>Ceres!P62</f>
        <v>0</v>
      </c>
      <c r="Q10" s="463">
        <f>Ceres!Q62</f>
        <v>1340</v>
      </c>
      <c r="R10" s="463">
        <f>Ceres!R62</f>
        <v>458</v>
      </c>
      <c r="S10" s="463">
        <f>Ceres!S62</f>
        <v>0</v>
      </c>
      <c r="T10" s="463">
        <f>Ceres!T62</f>
        <v>203</v>
      </c>
      <c r="U10" s="463">
        <f>Ceres!U62</f>
        <v>0</v>
      </c>
      <c r="V10" s="463">
        <f>Ceres!V62</f>
        <v>0</v>
      </c>
      <c r="W10" s="463">
        <f>Ceres!W62</f>
        <v>0</v>
      </c>
      <c r="X10" s="463">
        <f>Ceres!X62</f>
        <v>0</v>
      </c>
      <c r="Y10" s="463">
        <f>Ceres!Y62</f>
        <v>0</v>
      </c>
      <c r="Z10" s="463">
        <f>Ceres!Z62</f>
        <v>0</v>
      </c>
      <c r="AA10" s="463">
        <f>Ceres!AA62</f>
        <v>0</v>
      </c>
      <c r="AB10" s="463">
        <f>Ceres!AB62</f>
        <v>0</v>
      </c>
      <c r="AC10" s="463">
        <f>Ceres!AC62</f>
        <v>0</v>
      </c>
      <c r="AD10" s="463">
        <f>Ceres!AD62</f>
        <v>203</v>
      </c>
      <c r="AE10" s="463">
        <f>Ceres!AE62</f>
        <v>0</v>
      </c>
      <c r="AF10" s="571">
        <f t="shared" si="0"/>
        <v>10523</v>
      </c>
      <c r="AG10" s="798">
        <f>Ceres!AN20</f>
        <v>207260</v>
      </c>
    </row>
    <row r="11" spans="1:33" x14ac:dyDescent="0.25">
      <c r="A11" s="273" t="s">
        <v>166</v>
      </c>
      <c r="B11" s="343"/>
      <c r="C11" s="108" t="s">
        <v>70</v>
      </c>
      <c r="D11" s="463">
        <f>Chialamberto!C62</f>
        <v>0</v>
      </c>
      <c r="E11" s="463">
        <f>Chialamberto!D62</f>
        <v>0</v>
      </c>
      <c r="F11" s="463">
        <f>Chialamberto!E62</f>
        <v>0</v>
      </c>
      <c r="G11" s="463">
        <f>Chialamberto!F62</f>
        <v>0</v>
      </c>
      <c r="H11" s="463">
        <f>Chialamberto!G62</f>
        <v>0</v>
      </c>
      <c r="I11" s="463">
        <f>Chialamberto!H62</f>
        <v>0</v>
      </c>
      <c r="J11" s="463">
        <f>Chialamberto!J62</f>
        <v>0</v>
      </c>
      <c r="K11" s="463">
        <f>Chialamberto!K62</f>
        <v>161</v>
      </c>
      <c r="L11" s="463">
        <f>Chialamberto!L62</f>
        <v>0</v>
      </c>
      <c r="M11" s="463">
        <f>Chialamberto!M62</f>
        <v>0</v>
      </c>
      <c r="N11" s="463">
        <f>Chialamberto!N62</f>
        <v>0</v>
      </c>
      <c r="O11" s="463">
        <f>Chialamberto!O62</f>
        <v>0</v>
      </c>
      <c r="P11" s="463">
        <f>Chialamberto!P62</f>
        <v>0</v>
      </c>
      <c r="Q11" s="463">
        <f>Chialamberto!Q62</f>
        <v>0</v>
      </c>
      <c r="R11" s="463">
        <f>Chialamberto!R62</f>
        <v>0</v>
      </c>
      <c r="S11" s="463">
        <f>Chialamberto!S62</f>
        <v>0</v>
      </c>
      <c r="T11" s="463">
        <f>Chialamberto!T62</f>
        <v>0</v>
      </c>
      <c r="U11" s="463">
        <f>Chialamberto!U62</f>
        <v>0</v>
      </c>
      <c r="V11" s="463">
        <f>Chialamberto!V62</f>
        <v>0</v>
      </c>
      <c r="W11" s="463">
        <f>Chialamberto!W62</f>
        <v>0</v>
      </c>
      <c r="X11" s="463">
        <f>Chialamberto!X62</f>
        <v>0</v>
      </c>
      <c r="Y11" s="463">
        <f>Chialamberto!Y62</f>
        <v>0</v>
      </c>
      <c r="Z11" s="463">
        <f>Chialamberto!Z62</f>
        <v>0</v>
      </c>
      <c r="AA11" s="463">
        <f>Chialamberto!AA62</f>
        <v>0</v>
      </c>
      <c r="AB11" s="463">
        <f>Chialamberto!AB62</f>
        <v>0</v>
      </c>
      <c r="AC11" s="463">
        <f>Chialamberto!AC62</f>
        <v>0</v>
      </c>
      <c r="AD11" s="463">
        <f>Chialamberto!AD62</f>
        <v>0</v>
      </c>
      <c r="AE11" s="463">
        <f>Chialamberto!AE62</f>
        <v>0</v>
      </c>
      <c r="AF11" s="571">
        <f t="shared" si="0"/>
        <v>161</v>
      </c>
      <c r="AG11" s="798">
        <f>Chialamberto!AN20</f>
        <v>190990</v>
      </c>
    </row>
    <row r="12" spans="1:33" x14ac:dyDescent="0.25">
      <c r="A12" s="273">
        <v>4</v>
      </c>
      <c r="B12" s="343" t="s">
        <v>168</v>
      </c>
      <c r="C12" s="108" t="s">
        <v>71</v>
      </c>
      <c r="D12" s="463">
        <f>Ciriè!C62</f>
        <v>0</v>
      </c>
      <c r="E12" s="463">
        <f>Ciriè!D62</f>
        <v>0</v>
      </c>
      <c r="F12" s="463">
        <f>Ciriè!E62</f>
        <v>0</v>
      </c>
      <c r="G12" s="463">
        <f>Ciriè!F62</f>
        <v>0</v>
      </c>
      <c r="H12" s="463">
        <f>Ciriè!G62</f>
        <v>0</v>
      </c>
      <c r="I12" s="463">
        <f>Ciriè!H62</f>
        <v>0</v>
      </c>
      <c r="J12" s="463">
        <f>Ciriè!J62</f>
        <v>0</v>
      </c>
      <c r="K12" s="463">
        <f>Ciriè!K62</f>
        <v>334894</v>
      </c>
      <c r="L12" s="463">
        <f>Ciriè!L62</f>
        <v>0</v>
      </c>
      <c r="M12" s="463">
        <f>Ciriè!M62</f>
        <v>0</v>
      </c>
      <c r="N12" s="463">
        <f>Ciriè!N62</f>
        <v>0</v>
      </c>
      <c r="O12" s="463">
        <f>Ciriè!O62</f>
        <v>0</v>
      </c>
      <c r="P12" s="463">
        <f>Ciriè!P62</f>
        <v>0</v>
      </c>
      <c r="Q12" s="463">
        <f>Ciriè!Q62</f>
        <v>4240</v>
      </c>
      <c r="R12" s="463">
        <f>Ciriè!R62</f>
        <v>2406</v>
      </c>
      <c r="S12" s="463">
        <f>Ciriè!S62</f>
        <v>0</v>
      </c>
      <c r="T12" s="463">
        <f>Ciriè!T62</f>
        <v>1474</v>
      </c>
      <c r="U12" s="463">
        <f>Ciriè!U62</f>
        <v>0</v>
      </c>
      <c r="V12" s="463">
        <f>Ciriè!V62</f>
        <v>0</v>
      </c>
      <c r="W12" s="463">
        <f>Ciriè!W62</f>
        <v>0</v>
      </c>
      <c r="X12" s="463">
        <f>Ciriè!X62</f>
        <v>0</v>
      </c>
      <c r="Y12" s="463">
        <f>Ciriè!Y62</f>
        <v>0</v>
      </c>
      <c r="Z12" s="463">
        <f>Ciriè!Z62</f>
        <v>0</v>
      </c>
      <c r="AA12" s="463">
        <f>Ciriè!AA62</f>
        <v>0</v>
      </c>
      <c r="AB12" s="463">
        <f>Ciriè!AB62</f>
        <v>0</v>
      </c>
      <c r="AC12" s="463">
        <f>Ciriè!AC62</f>
        <v>0</v>
      </c>
      <c r="AD12" s="463">
        <f>Ciriè!AD62</f>
        <v>1474</v>
      </c>
      <c r="AE12" s="463">
        <f>Ciriè!AE62</f>
        <v>0</v>
      </c>
      <c r="AF12" s="571">
        <f t="shared" si="0"/>
        <v>344488</v>
      </c>
      <c r="AG12" s="798">
        <f>Ciriè!AN20</f>
        <v>2201900</v>
      </c>
    </row>
    <row r="13" spans="1:33" x14ac:dyDescent="0.25">
      <c r="A13" s="273">
        <v>5</v>
      </c>
      <c r="B13" s="343"/>
      <c r="C13" s="108" t="s">
        <v>72</v>
      </c>
      <c r="D13" s="463">
        <f>'Coassolo T.se'!C62</f>
        <v>0</v>
      </c>
      <c r="E13" s="463">
        <f>'Coassolo T.se'!D62</f>
        <v>0</v>
      </c>
      <c r="F13" s="463">
        <f>'Coassolo T.se'!E62</f>
        <v>0</v>
      </c>
      <c r="G13" s="463">
        <f>'Coassolo T.se'!F62</f>
        <v>0</v>
      </c>
      <c r="H13" s="463">
        <f>'Coassolo T.se'!G62</f>
        <v>0</v>
      </c>
      <c r="I13" s="463">
        <f>'Coassolo T.se'!H62</f>
        <v>0</v>
      </c>
      <c r="J13" s="463">
        <f>'Coassolo T.se'!J62</f>
        <v>0</v>
      </c>
      <c r="K13" s="463">
        <f>'Coassolo T.se'!K62</f>
        <v>7575</v>
      </c>
      <c r="L13" s="463">
        <f>'Coassolo T.se'!L62</f>
        <v>0</v>
      </c>
      <c r="M13" s="463">
        <f>'Coassolo T.se'!M62</f>
        <v>0</v>
      </c>
      <c r="N13" s="463">
        <f>'Coassolo T.se'!N62</f>
        <v>0</v>
      </c>
      <c r="O13" s="463">
        <f>'Coassolo T.se'!O62</f>
        <v>0</v>
      </c>
      <c r="P13" s="463">
        <f>'Coassolo T.se'!P62</f>
        <v>0</v>
      </c>
      <c r="Q13" s="463">
        <f>'Coassolo T.se'!Q62</f>
        <v>0</v>
      </c>
      <c r="R13" s="463">
        <f>'Coassolo T.se'!R62</f>
        <v>0</v>
      </c>
      <c r="S13" s="463">
        <f>'Coassolo T.se'!S62</f>
        <v>0</v>
      </c>
      <c r="T13" s="463">
        <f>'Coassolo T.se'!T62</f>
        <v>64</v>
      </c>
      <c r="U13" s="463">
        <f>'Coassolo T.se'!U62</f>
        <v>0</v>
      </c>
      <c r="V13" s="463">
        <f>'Coassolo T.se'!V62</f>
        <v>0</v>
      </c>
      <c r="W13" s="463">
        <f>'Coassolo T.se'!W62</f>
        <v>0</v>
      </c>
      <c r="X13" s="463">
        <f>'Coassolo T.se'!X62</f>
        <v>0</v>
      </c>
      <c r="Y13" s="463">
        <f>'Coassolo T.se'!Y62</f>
        <v>0</v>
      </c>
      <c r="Z13" s="463">
        <f>'Coassolo T.se'!Z62</f>
        <v>0</v>
      </c>
      <c r="AA13" s="463">
        <f>'Coassolo T.se'!AA62</f>
        <v>0</v>
      </c>
      <c r="AB13" s="463">
        <f>'Coassolo T.se'!AB62</f>
        <v>0</v>
      </c>
      <c r="AC13" s="463">
        <f>'Coassolo T.se'!AC62</f>
        <v>0</v>
      </c>
      <c r="AD13" s="463">
        <f>'Coassolo T.se'!AD62</f>
        <v>64</v>
      </c>
      <c r="AE13" s="463">
        <f>'Coassolo T.se'!AE62</f>
        <v>0</v>
      </c>
      <c r="AF13" s="571">
        <f t="shared" si="0"/>
        <v>7703</v>
      </c>
      <c r="AG13" s="798">
        <f>'Coassolo T.se'!AN20</f>
        <v>271510</v>
      </c>
    </row>
    <row r="14" spans="1:33" x14ac:dyDescent="0.25">
      <c r="A14" s="273">
        <v>6</v>
      </c>
      <c r="B14" s="343"/>
      <c r="C14" s="108" t="s">
        <v>73</v>
      </c>
      <c r="D14" s="463">
        <f>Corio!C62</f>
        <v>0</v>
      </c>
      <c r="E14" s="463">
        <f>Corio!D62</f>
        <v>0</v>
      </c>
      <c r="F14" s="463">
        <f>Corio!E62</f>
        <v>0</v>
      </c>
      <c r="G14" s="463">
        <f>Corio!F62</f>
        <v>0</v>
      </c>
      <c r="H14" s="463">
        <f>Corio!G62</f>
        <v>0</v>
      </c>
      <c r="I14" s="463">
        <f>Corio!H62</f>
        <v>0</v>
      </c>
      <c r="J14" s="463">
        <f>Corio!J62</f>
        <v>0</v>
      </c>
      <c r="K14" s="463">
        <f>Corio!K62</f>
        <v>27434</v>
      </c>
      <c r="L14" s="463">
        <f>Corio!L62</f>
        <v>0</v>
      </c>
      <c r="M14" s="463">
        <f>Corio!M62</f>
        <v>0</v>
      </c>
      <c r="N14" s="463">
        <f>Corio!N62</f>
        <v>0</v>
      </c>
      <c r="O14" s="463">
        <f>Corio!O62</f>
        <v>0</v>
      </c>
      <c r="P14" s="463">
        <f>Corio!P62</f>
        <v>0</v>
      </c>
      <c r="Q14" s="463">
        <f>Corio!Q62</f>
        <v>0</v>
      </c>
      <c r="R14" s="463">
        <f>Corio!R62</f>
        <v>496</v>
      </c>
      <c r="S14" s="463">
        <f>Corio!S62</f>
        <v>0</v>
      </c>
      <c r="T14" s="463">
        <f>Corio!T62</f>
        <v>201</v>
      </c>
      <c r="U14" s="463">
        <f>Corio!U62</f>
        <v>0</v>
      </c>
      <c r="V14" s="463">
        <f>Corio!V62</f>
        <v>0</v>
      </c>
      <c r="W14" s="463">
        <f>Corio!W62</f>
        <v>0</v>
      </c>
      <c r="X14" s="463">
        <f>Corio!X62</f>
        <v>0</v>
      </c>
      <c r="Y14" s="463">
        <f>Corio!Y62</f>
        <v>0</v>
      </c>
      <c r="Z14" s="463">
        <f>Corio!Z62</f>
        <v>0</v>
      </c>
      <c r="AA14" s="463">
        <f>Corio!AA62</f>
        <v>0</v>
      </c>
      <c r="AB14" s="463">
        <f>Corio!AB62</f>
        <v>0</v>
      </c>
      <c r="AC14" s="463">
        <f>Corio!AC62</f>
        <v>0</v>
      </c>
      <c r="AD14" s="463">
        <f>Corio!AD62</f>
        <v>201</v>
      </c>
      <c r="AE14" s="463">
        <f>Corio!AE62</f>
        <v>0</v>
      </c>
      <c r="AF14" s="571">
        <f t="shared" si="0"/>
        <v>28332</v>
      </c>
      <c r="AG14" s="798">
        <f>Corio!AN20</f>
        <v>632745</v>
      </c>
    </row>
    <row r="15" spans="1:33" x14ac:dyDescent="0.25">
      <c r="A15" s="273">
        <v>7</v>
      </c>
      <c r="B15" s="343" t="s">
        <v>168</v>
      </c>
      <c r="C15" s="108" t="s">
        <v>74</v>
      </c>
      <c r="D15" s="463">
        <f>Fiano!C62</f>
        <v>0</v>
      </c>
      <c r="E15" s="463">
        <f>Fiano!D62</f>
        <v>0</v>
      </c>
      <c r="F15" s="463">
        <f>Fiano!E62</f>
        <v>0</v>
      </c>
      <c r="G15" s="463">
        <f>Fiano!F62</f>
        <v>0</v>
      </c>
      <c r="H15" s="463">
        <f>Fiano!G62</f>
        <v>0</v>
      </c>
      <c r="I15" s="463">
        <f>Fiano!H62</f>
        <v>0</v>
      </c>
      <c r="J15" s="463">
        <f>Fiano!J62</f>
        <v>0</v>
      </c>
      <c r="K15" s="463">
        <f>Fiano!K62</f>
        <v>12724</v>
      </c>
      <c r="L15" s="463">
        <f>Fiano!L62</f>
        <v>0</v>
      </c>
      <c r="M15" s="463">
        <f>Fiano!M62</f>
        <v>0</v>
      </c>
      <c r="N15" s="463">
        <f>Fiano!N62</f>
        <v>0</v>
      </c>
      <c r="O15" s="463">
        <f>Fiano!O62</f>
        <v>0</v>
      </c>
      <c r="P15" s="463">
        <f>Fiano!P62</f>
        <v>0</v>
      </c>
      <c r="Q15" s="463">
        <f>Fiano!Q62</f>
        <v>0</v>
      </c>
      <c r="R15" s="463">
        <f>Fiano!R62</f>
        <v>498</v>
      </c>
      <c r="S15" s="463">
        <f>Fiano!S62</f>
        <v>0</v>
      </c>
      <c r="T15" s="463">
        <f>Fiano!T62</f>
        <v>1020</v>
      </c>
      <c r="U15" s="463">
        <f>Fiano!U62</f>
        <v>0</v>
      </c>
      <c r="V15" s="463">
        <f>Fiano!V62</f>
        <v>0</v>
      </c>
      <c r="W15" s="463">
        <f>Fiano!W62</f>
        <v>0</v>
      </c>
      <c r="X15" s="463">
        <f>Fiano!X62</f>
        <v>0</v>
      </c>
      <c r="Y15" s="463">
        <f>Fiano!Y62</f>
        <v>0</v>
      </c>
      <c r="Z15" s="463">
        <f>Fiano!Z62</f>
        <v>0</v>
      </c>
      <c r="AA15" s="463">
        <f>Fiano!AA62</f>
        <v>0</v>
      </c>
      <c r="AB15" s="463">
        <f>Fiano!AB62</f>
        <v>0</v>
      </c>
      <c r="AC15" s="463">
        <f>Fiano!AC62</f>
        <v>0</v>
      </c>
      <c r="AD15" s="463">
        <f>Fiano!AD62</f>
        <v>1020</v>
      </c>
      <c r="AE15" s="463">
        <f>Fiano!AE62</f>
        <v>0</v>
      </c>
      <c r="AF15" s="571">
        <f t="shared" si="0"/>
        <v>15262</v>
      </c>
      <c r="AG15" s="798">
        <f>Fiano!AN20</f>
        <v>356055</v>
      </c>
    </row>
    <row r="16" spans="1:33" x14ac:dyDescent="0.25">
      <c r="A16" s="273">
        <v>8</v>
      </c>
      <c r="B16" s="343"/>
      <c r="C16" s="108" t="s">
        <v>75</v>
      </c>
      <c r="D16" s="463">
        <f>Front!C62</f>
        <v>0</v>
      </c>
      <c r="E16" s="463">
        <f>Front!D62</f>
        <v>0</v>
      </c>
      <c r="F16" s="463">
        <f>Front!E62</f>
        <v>0</v>
      </c>
      <c r="G16" s="463">
        <f>Front!F62</f>
        <v>0</v>
      </c>
      <c r="H16" s="463">
        <f>Front!G62</f>
        <v>0</v>
      </c>
      <c r="I16" s="463">
        <f>Front!H62</f>
        <v>0</v>
      </c>
      <c r="J16" s="463">
        <f>Front!J62</f>
        <v>0</v>
      </c>
      <c r="K16" s="463">
        <f>Front!K62</f>
        <v>31423</v>
      </c>
      <c r="L16" s="463">
        <f>Front!L62</f>
        <v>0</v>
      </c>
      <c r="M16" s="463">
        <f>Front!M62</f>
        <v>0</v>
      </c>
      <c r="N16" s="463">
        <f>Front!N62</f>
        <v>0</v>
      </c>
      <c r="O16" s="463">
        <f>Front!O62</f>
        <v>0</v>
      </c>
      <c r="P16" s="463">
        <f>Front!P62</f>
        <v>0</v>
      </c>
      <c r="Q16" s="463">
        <f>Front!Q62</f>
        <v>0</v>
      </c>
      <c r="R16" s="463">
        <f>Front!R62</f>
        <v>1435</v>
      </c>
      <c r="S16" s="463">
        <f>Front!S62</f>
        <v>0</v>
      </c>
      <c r="T16" s="463">
        <f>Front!T62</f>
        <v>0</v>
      </c>
      <c r="U16" s="463">
        <f>Front!U62</f>
        <v>0</v>
      </c>
      <c r="V16" s="463">
        <f>Front!V62</f>
        <v>0</v>
      </c>
      <c r="W16" s="463">
        <f>Front!W62</f>
        <v>0</v>
      </c>
      <c r="X16" s="463">
        <f>Front!X62</f>
        <v>0</v>
      </c>
      <c r="Y16" s="463">
        <f>Front!Y62</f>
        <v>0</v>
      </c>
      <c r="Z16" s="463">
        <f>Front!Z62</f>
        <v>0</v>
      </c>
      <c r="AA16" s="463">
        <f>Front!AA62</f>
        <v>0</v>
      </c>
      <c r="AB16" s="463">
        <f>Front!AB62</f>
        <v>0</v>
      </c>
      <c r="AC16" s="463">
        <f>Front!AC62</f>
        <v>0</v>
      </c>
      <c r="AD16" s="463">
        <f>Front!AD62</f>
        <v>0</v>
      </c>
      <c r="AE16" s="463">
        <f>Front!AE62</f>
        <v>0</v>
      </c>
      <c r="AF16" s="571">
        <f t="shared" si="0"/>
        <v>32858</v>
      </c>
      <c r="AG16" s="798">
        <f>Front!AN20</f>
        <v>213230</v>
      </c>
    </row>
    <row r="17" spans="1:33" x14ac:dyDescent="0.25">
      <c r="A17" s="273">
        <v>9</v>
      </c>
      <c r="B17" s="343"/>
      <c r="C17" s="108" t="s">
        <v>76</v>
      </c>
      <c r="D17" s="463">
        <f>Germagnano!C62</f>
        <v>0</v>
      </c>
      <c r="E17" s="463">
        <f>Germagnano!D62</f>
        <v>0</v>
      </c>
      <c r="F17" s="463">
        <f>Germagnano!E62</f>
        <v>0</v>
      </c>
      <c r="G17" s="463">
        <f>Germagnano!F62</f>
        <v>0</v>
      </c>
      <c r="H17" s="463">
        <f>Germagnano!G62</f>
        <v>0</v>
      </c>
      <c r="I17" s="463">
        <f>Germagnano!H62</f>
        <v>0</v>
      </c>
      <c r="J17" s="463">
        <f>Germagnano!J62</f>
        <v>0</v>
      </c>
      <c r="K17" s="463">
        <f>Germagnano!K62</f>
        <v>8719</v>
      </c>
      <c r="L17" s="463">
        <f>Germagnano!L62</f>
        <v>0</v>
      </c>
      <c r="M17" s="463">
        <f>Germagnano!M62</f>
        <v>0</v>
      </c>
      <c r="N17" s="463">
        <f>Germagnano!N62</f>
        <v>0</v>
      </c>
      <c r="O17" s="463">
        <f>Germagnano!O62</f>
        <v>0</v>
      </c>
      <c r="P17" s="463">
        <f>Germagnano!P62</f>
        <v>0</v>
      </c>
      <c r="Q17" s="463">
        <f>Germagnano!Q62</f>
        <v>0</v>
      </c>
      <c r="R17" s="463">
        <f>Germagnano!R62</f>
        <v>107</v>
      </c>
      <c r="S17" s="463">
        <f>Germagnano!S62</f>
        <v>0</v>
      </c>
      <c r="T17" s="463">
        <f>Germagnano!T62</f>
        <v>457</v>
      </c>
      <c r="U17" s="463">
        <f>Germagnano!U62</f>
        <v>0</v>
      </c>
      <c r="V17" s="463">
        <f>Germagnano!V62</f>
        <v>0</v>
      </c>
      <c r="W17" s="463">
        <f>Germagnano!W62</f>
        <v>0</v>
      </c>
      <c r="X17" s="463">
        <f>Germagnano!X62</f>
        <v>0</v>
      </c>
      <c r="Y17" s="463">
        <f>Germagnano!Y62</f>
        <v>0</v>
      </c>
      <c r="Z17" s="463">
        <f>Germagnano!Z62</f>
        <v>0</v>
      </c>
      <c r="AA17" s="463">
        <f>Germagnano!AA62</f>
        <v>0</v>
      </c>
      <c r="AB17" s="463">
        <f>Germagnano!AB62</f>
        <v>0</v>
      </c>
      <c r="AC17" s="463">
        <f>Germagnano!AC62</f>
        <v>0</v>
      </c>
      <c r="AD17" s="463">
        <f>Germagnano!AD62</f>
        <v>457</v>
      </c>
      <c r="AE17" s="463">
        <f>Germagnano!AE62</f>
        <v>0</v>
      </c>
      <c r="AF17" s="571">
        <f t="shared" si="0"/>
        <v>9740</v>
      </c>
      <c r="AG17" s="798">
        <f>Germagnano!AN20</f>
        <v>145290</v>
      </c>
    </row>
    <row r="18" spans="1:33" x14ac:dyDescent="0.25">
      <c r="A18" s="273">
        <v>10</v>
      </c>
      <c r="B18" s="343" t="s">
        <v>168</v>
      </c>
      <c r="C18" s="108" t="s">
        <v>77</v>
      </c>
      <c r="D18" s="463">
        <f>Givoletto!C62</f>
        <v>0</v>
      </c>
      <c r="E18" s="463">
        <f>Givoletto!D62</f>
        <v>0</v>
      </c>
      <c r="F18" s="463">
        <f>Givoletto!E62</f>
        <v>0</v>
      </c>
      <c r="G18" s="463">
        <f>Givoletto!F62</f>
        <v>0</v>
      </c>
      <c r="H18" s="463">
        <f>Givoletto!G62</f>
        <v>0</v>
      </c>
      <c r="I18" s="463">
        <f>Givoletto!H62</f>
        <v>0</v>
      </c>
      <c r="J18" s="463">
        <f>Givoletto!J62</f>
        <v>0</v>
      </c>
      <c r="K18" s="463">
        <f>Givoletto!K62</f>
        <v>52691</v>
      </c>
      <c r="L18" s="463">
        <f>Givoletto!L62</f>
        <v>0</v>
      </c>
      <c r="M18" s="463">
        <f>Givoletto!M62</f>
        <v>0</v>
      </c>
      <c r="N18" s="463">
        <f>Givoletto!N62</f>
        <v>0</v>
      </c>
      <c r="O18" s="463">
        <f>Givoletto!O62</f>
        <v>0</v>
      </c>
      <c r="P18" s="463">
        <f>Givoletto!P62</f>
        <v>0</v>
      </c>
      <c r="Q18" s="463">
        <f>Givoletto!Q62</f>
        <v>0</v>
      </c>
      <c r="R18" s="463">
        <f>Givoletto!R62</f>
        <v>1659</v>
      </c>
      <c r="S18" s="463">
        <f>Givoletto!S62</f>
        <v>0</v>
      </c>
      <c r="T18" s="463">
        <f>Givoletto!T62</f>
        <v>3640</v>
      </c>
      <c r="U18" s="463">
        <f>Givoletto!U62</f>
        <v>0</v>
      </c>
      <c r="V18" s="463">
        <f>Givoletto!V62</f>
        <v>0</v>
      </c>
      <c r="W18" s="463">
        <f>Givoletto!W62</f>
        <v>0</v>
      </c>
      <c r="X18" s="463">
        <f>Givoletto!X62</f>
        <v>0</v>
      </c>
      <c r="Y18" s="463">
        <f>Givoletto!Y62</f>
        <v>0</v>
      </c>
      <c r="Z18" s="463">
        <f>Givoletto!Z62</f>
        <v>0</v>
      </c>
      <c r="AA18" s="463">
        <f>Givoletto!AA62</f>
        <v>0</v>
      </c>
      <c r="AB18" s="463">
        <f>Givoletto!AB62</f>
        <v>0</v>
      </c>
      <c r="AC18" s="463">
        <f>Givoletto!AC62</f>
        <v>0</v>
      </c>
      <c r="AD18" s="463">
        <f>Givoletto!AD62</f>
        <v>3640</v>
      </c>
      <c r="AE18" s="463">
        <f>Givoletto!AE62</f>
        <v>0</v>
      </c>
      <c r="AF18" s="571">
        <f t="shared" si="0"/>
        <v>61630</v>
      </c>
      <c r="AG18" s="798">
        <f>Givoletto!AN20</f>
        <v>278385</v>
      </c>
    </row>
    <row r="19" spans="1:33" x14ac:dyDescent="0.25">
      <c r="A19" s="273" t="s">
        <v>166</v>
      </c>
      <c r="B19" s="343"/>
      <c r="C19" s="108" t="s">
        <v>78</v>
      </c>
      <c r="D19" s="463">
        <f>Groscavallo!C62</f>
        <v>0</v>
      </c>
      <c r="E19" s="463">
        <f>Groscavallo!D62</f>
        <v>0</v>
      </c>
      <c r="F19" s="463">
        <f>Groscavallo!E62</f>
        <v>0</v>
      </c>
      <c r="G19" s="463">
        <f>Groscavallo!F62</f>
        <v>0</v>
      </c>
      <c r="H19" s="463">
        <f>Groscavallo!G62</f>
        <v>0</v>
      </c>
      <c r="I19" s="463">
        <f>Groscavallo!H62</f>
        <v>0</v>
      </c>
      <c r="J19" s="463">
        <f>Groscavallo!J62</f>
        <v>0</v>
      </c>
      <c r="K19" s="463">
        <f>Groscavallo!K62</f>
        <v>36</v>
      </c>
      <c r="L19" s="463">
        <f>Groscavallo!L62</f>
        <v>0</v>
      </c>
      <c r="M19" s="463">
        <f>Groscavallo!M62</f>
        <v>0</v>
      </c>
      <c r="N19" s="463">
        <f>Groscavallo!N62</f>
        <v>0</v>
      </c>
      <c r="O19" s="463">
        <f>Groscavallo!O62</f>
        <v>0</v>
      </c>
      <c r="P19" s="463">
        <f>Groscavallo!P62</f>
        <v>0</v>
      </c>
      <c r="Q19" s="463">
        <f>Groscavallo!Q62</f>
        <v>0</v>
      </c>
      <c r="R19" s="463">
        <f>Groscavallo!R62</f>
        <v>21</v>
      </c>
      <c r="S19" s="463">
        <f>Groscavallo!S62</f>
        <v>0</v>
      </c>
      <c r="T19" s="463">
        <f>Groscavallo!T62</f>
        <v>50</v>
      </c>
      <c r="U19" s="463">
        <f>Groscavallo!U62</f>
        <v>0</v>
      </c>
      <c r="V19" s="463">
        <f>Groscavallo!V62</f>
        <v>0</v>
      </c>
      <c r="W19" s="463">
        <f>Groscavallo!W62</f>
        <v>0</v>
      </c>
      <c r="X19" s="463">
        <f>Groscavallo!X62</f>
        <v>0</v>
      </c>
      <c r="Y19" s="463">
        <f>Groscavallo!Y62</f>
        <v>0</v>
      </c>
      <c r="Z19" s="463">
        <f>Groscavallo!Z62</f>
        <v>0</v>
      </c>
      <c r="AA19" s="463">
        <f>Groscavallo!AA62</f>
        <v>0</v>
      </c>
      <c r="AB19" s="463">
        <f>Groscavallo!AB62</f>
        <v>0</v>
      </c>
      <c r="AC19" s="463">
        <f>Groscavallo!AC62</f>
        <v>0</v>
      </c>
      <c r="AD19" s="463">
        <f>Groscavallo!AD62</f>
        <v>50</v>
      </c>
      <c r="AE19" s="463">
        <f>Groscavallo!AE62</f>
        <v>0</v>
      </c>
      <c r="AF19" s="571">
        <f t="shared" si="0"/>
        <v>157</v>
      </c>
      <c r="AG19" s="798">
        <f>Groscavallo!AN20</f>
        <v>83450</v>
      </c>
    </row>
    <row r="20" spans="1:33" x14ac:dyDescent="0.25">
      <c r="A20" s="273">
        <v>11</v>
      </c>
      <c r="B20" s="343" t="s">
        <v>168</v>
      </c>
      <c r="C20" s="108" t="s">
        <v>122</v>
      </c>
      <c r="D20" s="463">
        <f>Grosso!C62</f>
        <v>0</v>
      </c>
      <c r="E20" s="463">
        <f>Grosso!D62</f>
        <v>0</v>
      </c>
      <c r="F20" s="463">
        <f>Grosso!E62</f>
        <v>0</v>
      </c>
      <c r="G20" s="463">
        <f>Grosso!F62</f>
        <v>0</v>
      </c>
      <c r="H20" s="463">
        <f>Grosso!G62</f>
        <v>0</v>
      </c>
      <c r="I20" s="463">
        <f>Grosso!H62</f>
        <v>0</v>
      </c>
      <c r="J20" s="463">
        <f>Grosso!J62</f>
        <v>0</v>
      </c>
      <c r="K20" s="463">
        <f>Grosso!K62</f>
        <v>10536</v>
      </c>
      <c r="L20" s="463">
        <f>Grosso!L62</f>
        <v>0</v>
      </c>
      <c r="M20" s="463">
        <f>Grosso!M62</f>
        <v>0</v>
      </c>
      <c r="N20" s="463">
        <f>Grosso!N62</f>
        <v>0</v>
      </c>
      <c r="O20" s="463">
        <f>Grosso!O62</f>
        <v>0</v>
      </c>
      <c r="P20" s="463">
        <f>Grosso!P62</f>
        <v>0</v>
      </c>
      <c r="Q20" s="463">
        <f>Grosso!Q62</f>
        <v>0</v>
      </c>
      <c r="R20" s="463">
        <f>Grosso!R62</f>
        <v>216</v>
      </c>
      <c r="S20" s="463">
        <f>Grosso!S62</f>
        <v>0</v>
      </c>
      <c r="T20" s="463">
        <f>Grosso!T62</f>
        <v>487</v>
      </c>
      <c r="U20" s="463">
        <f>Grosso!U62</f>
        <v>0</v>
      </c>
      <c r="V20" s="463">
        <f>Grosso!V62</f>
        <v>0</v>
      </c>
      <c r="W20" s="463">
        <f>Grosso!W62</f>
        <v>0</v>
      </c>
      <c r="X20" s="463">
        <f>Grosso!X62</f>
        <v>0</v>
      </c>
      <c r="Y20" s="463">
        <f>Grosso!Y62</f>
        <v>0</v>
      </c>
      <c r="Z20" s="463">
        <f>Grosso!Z62</f>
        <v>0</v>
      </c>
      <c r="AA20" s="463">
        <f>Grosso!AA62</f>
        <v>0</v>
      </c>
      <c r="AB20" s="463">
        <f>Grosso!AB62</f>
        <v>0</v>
      </c>
      <c r="AC20" s="463">
        <f>Grosso!AC62</f>
        <v>0</v>
      </c>
      <c r="AD20" s="463">
        <f>Grosso!AD62</f>
        <v>487</v>
      </c>
      <c r="AE20" s="463">
        <f>Grosso!AE62</f>
        <v>0</v>
      </c>
      <c r="AF20" s="571">
        <f t="shared" si="0"/>
        <v>11726</v>
      </c>
      <c r="AG20" s="798">
        <f>Grosso!AN20</f>
        <v>108375</v>
      </c>
    </row>
    <row r="21" spans="1:33" x14ac:dyDescent="0.25">
      <c r="A21" s="273">
        <v>12</v>
      </c>
      <c r="B21" s="343"/>
      <c r="C21" s="108" t="s">
        <v>80</v>
      </c>
      <c r="D21" s="463">
        <f>'La Cassa'!C62</f>
        <v>0</v>
      </c>
      <c r="E21" s="463">
        <f>'La Cassa'!D62</f>
        <v>0</v>
      </c>
      <c r="F21" s="463">
        <f>'La Cassa'!E62</f>
        <v>0</v>
      </c>
      <c r="G21" s="463">
        <f>'La Cassa'!F62</f>
        <v>0</v>
      </c>
      <c r="H21" s="463">
        <f>'La Cassa'!G62</f>
        <v>0</v>
      </c>
      <c r="I21" s="463">
        <f>'La Cassa'!H62</f>
        <v>0</v>
      </c>
      <c r="J21" s="463">
        <f>'La Cassa'!J62</f>
        <v>0</v>
      </c>
      <c r="K21" s="463">
        <f>'La Cassa'!K62</f>
        <v>17791</v>
      </c>
      <c r="L21" s="463">
        <f>'La Cassa'!L62</f>
        <v>0</v>
      </c>
      <c r="M21" s="463">
        <f>'La Cassa'!M62</f>
        <v>0</v>
      </c>
      <c r="N21" s="463">
        <f>'La Cassa'!N62</f>
        <v>0</v>
      </c>
      <c r="O21" s="463">
        <f>'La Cassa'!O62</f>
        <v>0</v>
      </c>
      <c r="P21" s="463">
        <f>'La Cassa'!P62</f>
        <v>0</v>
      </c>
      <c r="Q21" s="463">
        <f>'La Cassa'!Q62</f>
        <v>0</v>
      </c>
      <c r="R21" s="463">
        <f>'La Cassa'!R62</f>
        <v>153</v>
      </c>
      <c r="S21" s="463">
        <f>'La Cassa'!S62</f>
        <v>0</v>
      </c>
      <c r="T21" s="463">
        <f>'La Cassa'!T62</f>
        <v>478</v>
      </c>
      <c r="U21" s="463">
        <f>'La Cassa'!U62</f>
        <v>0</v>
      </c>
      <c r="V21" s="463">
        <f>'La Cassa'!V62</f>
        <v>0</v>
      </c>
      <c r="W21" s="463">
        <f>'La Cassa'!W62</f>
        <v>0</v>
      </c>
      <c r="X21" s="463">
        <f>'La Cassa'!X62</f>
        <v>0</v>
      </c>
      <c r="Y21" s="463">
        <f>'La Cassa'!Y62</f>
        <v>0</v>
      </c>
      <c r="Z21" s="463">
        <f>'La Cassa'!Z62</f>
        <v>0</v>
      </c>
      <c r="AA21" s="463">
        <f>'La Cassa'!AA62</f>
        <v>0</v>
      </c>
      <c r="AB21" s="463">
        <f>'La Cassa'!AB62</f>
        <v>0</v>
      </c>
      <c r="AC21" s="463">
        <f>'La Cassa'!AC62</f>
        <v>0</v>
      </c>
      <c r="AD21" s="463">
        <f>'La Cassa'!AD62</f>
        <v>478</v>
      </c>
      <c r="AE21" s="463">
        <f>'La Cassa'!AE62</f>
        <v>0</v>
      </c>
      <c r="AF21" s="571">
        <f t="shared" si="0"/>
        <v>18900</v>
      </c>
      <c r="AG21" s="798">
        <f>'La Cassa'!AN20</f>
        <v>209805</v>
      </c>
    </row>
    <row r="22" spans="1:33" x14ac:dyDescent="0.25">
      <c r="A22" s="273">
        <v>13</v>
      </c>
      <c r="B22" s="343" t="s">
        <v>168</v>
      </c>
      <c r="C22" s="108" t="s">
        <v>81</v>
      </c>
      <c r="D22" s="463">
        <f>'Lanzo T.se'!C62</f>
        <v>0</v>
      </c>
      <c r="E22" s="463">
        <f>'Lanzo T.se'!D62</f>
        <v>0</v>
      </c>
      <c r="F22" s="463">
        <f>'Lanzo T.se'!E62</f>
        <v>0</v>
      </c>
      <c r="G22" s="463">
        <f>'Lanzo T.se'!F62</f>
        <v>0</v>
      </c>
      <c r="H22" s="463">
        <f>'Lanzo T.se'!G62</f>
        <v>0</v>
      </c>
      <c r="I22" s="463">
        <f>'Lanzo T.se'!H62</f>
        <v>0</v>
      </c>
      <c r="J22" s="463">
        <f>'Lanzo T.se'!J62</f>
        <v>0</v>
      </c>
      <c r="K22" s="463">
        <f>'Lanzo T.se'!K62</f>
        <v>156487</v>
      </c>
      <c r="L22" s="463">
        <f>'Lanzo T.se'!L62</f>
        <v>0</v>
      </c>
      <c r="M22" s="463">
        <f>'Lanzo T.se'!M62</f>
        <v>0</v>
      </c>
      <c r="N22" s="463">
        <f>'Lanzo T.se'!N62</f>
        <v>0</v>
      </c>
      <c r="O22" s="463">
        <f>'Lanzo T.se'!O62</f>
        <v>0</v>
      </c>
      <c r="P22" s="463">
        <f>'Lanzo T.se'!P62</f>
        <v>0</v>
      </c>
      <c r="Q22" s="463">
        <f>'Lanzo T.se'!Q62</f>
        <v>0</v>
      </c>
      <c r="R22" s="463">
        <f>'Lanzo T.se'!R62</f>
        <v>556</v>
      </c>
      <c r="S22" s="463">
        <f>'Lanzo T.se'!S62</f>
        <v>0</v>
      </c>
      <c r="T22" s="463">
        <f>'Lanzo T.se'!T62</f>
        <v>760</v>
      </c>
      <c r="U22" s="463">
        <f>'Lanzo T.se'!U62</f>
        <v>0</v>
      </c>
      <c r="V22" s="463">
        <f>'Lanzo T.se'!V62</f>
        <v>0</v>
      </c>
      <c r="W22" s="463">
        <f>'Lanzo T.se'!W62</f>
        <v>0</v>
      </c>
      <c r="X22" s="463">
        <f>'Lanzo T.se'!X62</f>
        <v>0</v>
      </c>
      <c r="Y22" s="463">
        <f>'Lanzo T.se'!Y62</f>
        <v>0</v>
      </c>
      <c r="Z22" s="463">
        <f>'Lanzo T.se'!Z62</f>
        <v>0</v>
      </c>
      <c r="AA22" s="463">
        <f>'Lanzo T.se'!AA62</f>
        <v>0</v>
      </c>
      <c r="AB22" s="463">
        <f>'Lanzo T.se'!AB62</f>
        <v>0</v>
      </c>
      <c r="AC22" s="463">
        <f>'Lanzo T.se'!AC62</f>
        <v>0</v>
      </c>
      <c r="AD22" s="463">
        <f>'Lanzo T.se'!AD62</f>
        <v>760</v>
      </c>
      <c r="AE22" s="463">
        <f>'Lanzo T.se'!AE62</f>
        <v>0</v>
      </c>
      <c r="AF22" s="571">
        <f t="shared" si="0"/>
        <v>158563</v>
      </c>
      <c r="AG22" s="798">
        <f>'Lanzo T.se'!AN20</f>
        <v>660710</v>
      </c>
    </row>
    <row r="23" spans="1:33" x14ac:dyDescent="0.25">
      <c r="A23" s="273" t="s">
        <v>166</v>
      </c>
      <c r="B23" s="343"/>
      <c r="C23" s="108" t="s">
        <v>82</v>
      </c>
      <c r="D23" s="463">
        <f>Lemie!C62</f>
        <v>0</v>
      </c>
      <c r="E23" s="463">
        <f>Lemie!D62</f>
        <v>0</v>
      </c>
      <c r="F23" s="463">
        <f>Lemie!E62</f>
        <v>0</v>
      </c>
      <c r="G23" s="463">
        <f>Lemie!F62</f>
        <v>0</v>
      </c>
      <c r="H23" s="463">
        <f>Lemie!G62</f>
        <v>0</v>
      </c>
      <c r="I23" s="463">
        <f>Lemie!H62</f>
        <v>0</v>
      </c>
      <c r="J23" s="463">
        <f>Lemie!J62</f>
        <v>0</v>
      </c>
      <c r="K23" s="463">
        <f>Lemie!K62</f>
        <v>557</v>
      </c>
      <c r="L23" s="463">
        <f>Lemie!L62</f>
        <v>0</v>
      </c>
      <c r="M23" s="463">
        <f>Lemie!M62</f>
        <v>0</v>
      </c>
      <c r="N23" s="463">
        <f>Lemie!N62</f>
        <v>0</v>
      </c>
      <c r="O23" s="463">
        <f>Lemie!O62</f>
        <v>0</v>
      </c>
      <c r="P23" s="463">
        <f>Lemie!P62</f>
        <v>0</v>
      </c>
      <c r="Q23" s="463">
        <f>Lemie!Q62</f>
        <v>0</v>
      </c>
      <c r="R23" s="463">
        <f>Lemie!R62</f>
        <v>0</v>
      </c>
      <c r="S23" s="463">
        <f>Lemie!S62</f>
        <v>0</v>
      </c>
      <c r="T23" s="463">
        <f>Lemie!T62</f>
        <v>202</v>
      </c>
      <c r="U23" s="463">
        <f>Lemie!U62</f>
        <v>0</v>
      </c>
      <c r="V23" s="463">
        <f>Lemie!V62</f>
        <v>0</v>
      </c>
      <c r="W23" s="463">
        <f>Lemie!W62</f>
        <v>0</v>
      </c>
      <c r="X23" s="463">
        <f>Lemie!X62</f>
        <v>0</v>
      </c>
      <c r="Y23" s="463">
        <f>Lemie!Y62</f>
        <v>0</v>
      </c>
      <c r="Z23" s="463">
        <f>Lemie!Z62</f>
        <v>0</v>
      </c>
      <c r="AA23" s="463">
        <f>Lemie!AA62</f>
        <v>0</v>
      </c>
      <c r="AB23" s="463">
        <f>Lemie!AB62</f>
        <v>0</v>
      </c>
      <c r="AC23" s="463">
        <f>Lemie!AC62</f>
        <v>0</v>
      </c>
      <c r="AD23" s="463">
        <f>Lemie!AD62</f>
        <v>202</v>
      </c>
      <c r="AE23" s="463">
        <f>Lemie!AE62</f>
        <v>0</v>
      </c>
      <c r="AF23" s="571">
        <f t="shared" si="0"/>
        <v>961</v>
      </c>
      <c r="AG23" s="798">
        <f>Lemie!AN20</f>
        <v>83410</v>
      </c>
    </row>
    <row r="24" spans="1:33" x14ac:dyDescent="0.25">
      <c r="A24" s="273">
        <v>14</v>
      </c>
      <c r="B24" s="343"/>
      <c r="C24" s="108" t="s">
        <v>83</v>
      </c>
      <c r="D24" s="463">
        <f>Mathi!C62</f>
        <v>0</v>
      </c>
      <c r="E24" s="463">
        <f>Mathi!D62</f>
        <v>0</v>
      </c>
      <c r="F24" s="463">
        <f>Mathi!E62</f>
        <v>0</v>
      </c>
      <c r="G24" s="463">
        <f>Mathi!F62</f>
        <v>0</v>
      </c>
      <c r="H24" s="463">
        <f>Mathi!G62</f>
        <v>0</v>
      </c>
      <c r="I24" s="463">
        <f>Mathi!H62</f>
        <v>0</v>
      </c>
      <c r="J24" s="463">
        <f>Mathi!J62</f>
        <v>0</v>
      </c>
      <c r="K24" s="463">
        <f>Mathi!K62</f>
        <v>25792</v>
      </c>
      <c r="L24" s="463">
        <f>Mathi!L62</f>
        <v>0</v>
      </c>
      <c r="M24" s="463">
        <f>Mathi!M62</f>
        <v>0</v>
      </c>
      <c r="N24" s="463">
        <f>Mathi!N62</f>
        <v>0</v>
      </c>
      <c r="O24" s="463">
        <f>Mathi!O62</f>
        <v>0</v>
      </c>
      <c r="P24" s="463">
        <f>Mathi!P62</f>
        <v>0</v>
      </c>
      <c r="Q24" s="463">
        <f>Mathi!Q62</f>
        <v>0</v>
      </c>
      <c r="R24" s="463">
        <f>Mathi!R62</f>
        <v>676</v>
      </c>
      <c r="S24" s="463">
        <f>Mathi!S62</f>
        <v>0</v>
      </c>
      <c r="T24" s="463">
        <f>Mathi!T62</f>
        <v>398</v>
      </c>
      <c r="U24" s="463">
        <f>Mathi!U62</f>
        <v>0</v>
      </c>
      <c r="V24" s="463">
        <f>Mathi!V62</f>
        <v>0</v>
      </c>
      <c r="W24" s="463">
        <f>Mathi!W62</f>
        <v>0</v>
      </c>
      <c r="X24" s="463">
        <f>Mathi!X62</f>
        <v>0</v>
      </c>
      <c r="Y24" s="463">
        <f>Mathi!Y62</f>
        <v>0</v>
      </c>
      <c r="Z24" s="463">
        <f>Mathi!Z62</f>
        <v>0</v>
      </c>
      <c r="AA24" s="463">
        <f>Mathi!AA62</f>
        <v>0</v>
      </c>
      <c r="AB24" s="463">
        <f>Mathi!AB62</f>
        <v>0</v>
      </c>
      <c r="AC24" s="463">
        <f>Mathi!AC62</f>
        <v>0</v>
      </c>
      <c r="AD24" s="463">
        <f>Mathi!AD62</f>
        <v>398</v>
      </c>
      <c r="AE24" s="463">
        <f>Mathi!AE62</f>
        <v>0</v>
      </c>
      <c r="AF24" s="571">
        <f t="shared" si="0"/>
        <v>27264</v>
      </c>
      <c r="AG24" s="798">
        <f>Mathi!AN20</f>
        <v>334095</v>
      </c>
    </row>
    <row r="25" spans="1:33" x14ac:dyDescent="0.25">
      <c r="A25" s="273" t="s">
        <v>166</v>
      </c>
      <c r="B25" s="343"/>
      <c r="C25" s="108" t="s">
        <v>84</v>
      </c>
      <c r="D25" s="463">
        <f>Mezzenile!C62</f>
        <v>0</v>
      </c>
      <c r="E25" s="463">
        <f>Mezzenile!D62</f>
        <v>0</v>
      </c>
      <c r="F25" s="463">
        <f>Mezzenile!E62</f>
        <v>0</v>
      </c>
      <c r="G25" s="463">
        <f>Mezzenile!F62</f>
        <v>0</v>
      </c>
      <c r="H25" s="463">
        <f>Mezzenile!G62</f>
        <v>0</v>
      </c>
      <c r="I25" s="463">
        <f>Mezzenile!H62</f>
        <v>0</v>
      </c>
      <c r="J25" s="463">
        <f>Mezzenile!J62</f>
        <v>0</v>
      </c>
      <c r="K25" s="463">
        <f>Mezzenile!K62</f>
        <v>6693</v>
      </c>
      <c r="L25" s="463">
        <f>Mezzenile!L62</f>
        <v>0</v>
      </c>
      <c r="M25" s="463">
        <f>Mezzenile!M62</f>
        <v>0</v>
      </c>
      <c r="N25" s="463">
        <f>Mezzenile!N62</f>
        <v>0</v>
      </c>
      <c r="O25" s="463">
        <f>Mezzenile!O62</f>
        <v>0</v>
      </c>
      <c r="P25" s="463">
        <f>Mezzenile!P62</f>
        <v>0</v>
      </c>
      <c r="Q25" s="463">
        <f>Mezzenile!Q62</f>
        <v>0</v>
      </c>
      <c r="R25" s="463">
        <f>Mezzenile!R62</f>
        <v>37</v>
      </c>
      <c r="S25" s="463">
        <f>Mezzenile!S62</f>
        <v>0</v>
      </c>
      <c r="T25" s="463">
        <f>Mezzenile!T62</f>
        <v>84</v>
      </c>
      <c r="U25" s="463">
        <f>Mezzenile!U62</f>
        <v>0</v>
      </c>
      <c r="V25" s="463">
        <f>Mezzenile!V62</f>
        <v>0</v>
      </c>
      <c r="W25" s="463">
        <f>Mezzenile!W62</f>
        <v>0</v>
      </c>
      <c r="X25" s="463">
        <f>Mezzenile!X62</f>
        <v>0</v>
      </c>
      <c r="Y25" s="463">
        <f>Mezzenile!Y62</f>
        <v>0</v>
      </c>
      <c r="Z25" s="463">
        <f>Mezzenile!Z62</f>
        <v>0</v>
      </c>
      <c r="AA25" s="463">
        <f>Mezzenile!AA62</f>
        <v>0</v>
      </c>
      <c r="AB25" s="463">
        <f>Mezzenile!AB62</f>
        <v>0</v>
      </c>
      <c r="AC25" s="463">
        <f>Mezzenile!AC62</f>
        <v>0</v>
      </c>
      <c r="AD25" s="463">
        <f>Mezzenile!AD62</f>
        <v>84</v>
      </c>
      <c r="AE25" s="463">
        <f>Mezzenile!AE62</f>
        <v>0</v>
      </c>
      <c r="AF25" s="571">
        <f t="shared" si="0"/>
        <v>6898</v>
      </c>
      <c r="AG25" s="798">
        <f>Mezzenile!AN20</f>
        <v>144960</v>
      </c>
    </row>
    <row r="26" spans="1:33" x14ac:dyDescent="0.25">
      <c r="A26" s="273">
        <v>15</v>
      </c>
      <c r="B26" s="343"/>
      <c r="C26" s="108" t="s">
        <v>129</v>
      </c>
      <c r="D26" s="463">
        <f>'Monastero di Lanzo'!C62</f>
        <v>0</v>
      </c>
      <c r="E26" s="463">
        <f>'Monastero di Lanzo'!D62</f>
        <v>0</v>
      </c>
      <c r="F26" s="463">
        <f>'Monastero di Lanzo'!E62</f>
        <v>0</v>
      </c>
      <c r="G26" s="463">
        <f>'Monastero di Lanzo'!F62</f>
        <v>0</v>
      </c>
      <c r="H26" s="463">
        <f>'Monastero di Lanzo'!G62</f>
        <v>0</v>
      </c>
      <c r="I26" s="463">
        <f>'Monastero di Lanzo'!H62</f>
        <v>0</v>
      </c>
      <c r="J26" s="463">
        <f>'Monastero di Lanzo'!J62</f>
        <v>0</v>
      </c>
      <c r="K26" s="463">
        <f>'Monastero di Lanzo'!K62</f>
        <v>12565</v>
      </c>
      <c r="L26" s="463">
        <f>'Monastero di Lanzo'!L62</f>
        <v>0</v>
      </c>
      <c r="M26" s="463">
        <f>'Monastero di Lanzo'!M62</f>
        <v>0</v>
      </c>
      <c r="N26" s="463">
        <f>'Monastero di Lanzo'!N62</f>
        <v>0</v>
      </c>
      <c r="O26" s="463">
        <f>'Monastero di Lanzo'!O62</f>
        <v>0</v>
      </c>
      <c r="P26" s="463">
        <f>'Monastero di Lanzo'!P62</f>
        <v>0</v>
      </c>
      <c r="Q26" s="463">
        <f>'Monastero di Lanzo'!Q62</f>
        <v>0</v>
      </c>
      <c r="R26" s="463">
        <f>'Monastero di Lanzo'!R62</f>
        <v>320</v>
      </c>
      <c r="S26" s="463">
        <f>'Monastero di Lanzo'!S62</f>
        <v>0</v>
      </c>
      <c r="T26" s="463">
        <f>'Monastero di Lanzo'!T62</f>
        <v>650</v>
      </c>
      <c r="U26" s="463">
        <f>'Monastero di Lanzo'!U62</f>
        <v>0</v>
      </c>
      <c r="V26" s="463">
        <f>'Monastero di Lanzo'!V62</f>
        <v>0</v>
      </c>
      <c r="W26" s="463">
        <f>'Monastero di Lanzo'!W62</f>
        <v>0</v>
      </c>
      <c r="X26" s="463">
        <f>'Monastero di Lanzo'!X62</f>
        <v>0</v>
      </c>
      <c r="Y26" s="463">
        <f>'Monastero di Lanzo'!Y62</f>
        <v>0</v>
      </c>
      <c r="Z26" s="463">
        <f>'Monastero di Lanzo'!Z62</f>
        <v>0</v>
      </c>
      <c r="AA26" s="463">
        <f>'Monastero di Lanzo'!AA62</f>
        <v>0</v>
      </c>
      <c r="AB26" s="463">
        <f>'Monastero di Lanzo'!AB62</f>
        <v>0</v>
      </c>
      <c r="AC26" s="463">
        <f>'Monastero di Lanzo'!AC62</f>
        <v>0</v>
      </c>
      <c r="AD26" s="463">
        <f>'Monastero di Lanzo'!AD62</f>
        <v>650</v>
      </c>
      <c r="AE26" s="463">
        <f>'Monastero di Lanzo'!AE62</f>
        <v>0</v>
      </c>
      <c r="AF26" s="571">
        <f t="shared" si="0"/>
        <v>14185</v>
      </c>
      <c r="AG26" s="798">
        <f>'Monastero di Lanzo'!AN20</f>
        <v>89290</v>
      </c>
    </row>
    <row r="27" spans="1:33" x14ac:dyDescent="0.25">
      <c r="A27" s="273">
        <v>16</v>
      </c>
      <c r="B27" s="343" t="s">
        <v>168</v>
      </c>
      <c r="C27" s="108" t="s">
        <v>131</v>
      </c>
      <c r="D27" s="463">
        <f>Nole!C62</f>
        <v>0</v>
      </c>
      <c r="E27" s="463">
        <f>Nole!D62</f>
        <v>0</v>
      </c>
      <c r="F27" s="463">
        <f>Nole!E62</f>
        <v>0</v>
      </c>
      <c r="G27" s="463">
        <f>Nole!F62</f>
        <v>0</v>
      </c>
      <c r="H27" s="463">
        <f>Nole!G62</f>
        <v>0</v>
      </c>
      <c r="I27" s="463">
        <f>Nole!H62</f>
        <v>0</v>
      </c>
      <c r="J27" s="463">
        <f>Nole!J62</f>
        <v>0</v>
      </c>
      <c r="K27" s="463">
        <f>Nole!K62</f>
        <v>30467.43</v>
      </c>
      <c r="L27" s="463">
        <f>Nole!L62</f>
        <v>0</v>
      </c>
      <c r="M27" s="463">
        <f>Nole!M62</f>
        <v>0</v>
      </c>
      <c r="N27" s="463">
        <f>Nole!N62</f>
        <v>0</v>
      </c>
      <c r="O27" s="463">
        <f>Nole!O62</f>
        <v>0</v>
      </c>
      <c r="P27" s="463">
        <f>Nole!P62</f>
        <v>0</v>
      </c>
      <c r="Q27" s="463">
        <f>Nole!Q62</f>
        <v>0</v>
      </c>
      <c r="R27" s="463">
        <f>Nole!R62</f>
        <v>490</v>
      </c>
      <c r="S27" s="463">
        <f>Nole!S62</f>
        <v>0</v>
      </c>
      <c r="T27" s="463">
        <f>Nole!T62</f>
        <v>400</v>
      </c>
      <c r="U27" s="463">
        <f>Nole!U62</f>
        <v>0</v>
      </c>
      <c r="V27" s="463">
        <f>Nole!V62</f>
        <v>0</v>
      </c>
      <c r="W27" s="463">
        <f>Nole!W62</f>
        <v>0</v>
      </c>
      <c r="X27" s="463">
        <f>Nole!X62</f>
        <v>0</v>
      </c>
      <c r="Y27" s="463">
        <f>Nole!Y62</f>
        <v>0</v>
      </c>
      <c r="Z27" s="463">
        <f>Nole!Z62</f>
        <v>0</v>
      </c>
      <c r="AA27" s="463">
        <f>Nole!AA62</f>
        <v>0</v>
      </c>
      <c r="AB27" s="463">
        <f>Nole!AB62</f>
        <v>0</v>
      </c>
      <c r="AC27" s="463">
        <f>Nole!AC62</f>
        <v>0</v>
      </c>
      <c r="AD27" s="463">
        <f>Nole!AD62</f>
        <v>400</v>
      </c>
      <c r="AE27" s="463">
        <f>Nole!AE62</f>
        <v>0</v>
      </c>
      <c r="AF27" s="571">
        <f t="shared" si="0"/>
        <v>31757.43</v>
      </c>
      <c r="AG27" s="798">
        <f>Nole!AN20</f>
        <v>510690</v>
      </c>
    </row>
    <row r="28" spans="1:33" x14ac:dyDescent="0.25">
      <c r="A28" s="273" t="s">
        <v>166</v>
      </c>
      <c r="B28" s="343"/>
      <c r="C28" s="108" t="s">
        <v>87</v>
      </c>
      <c r="D28" s="463">
        <f>Pessinetto!C62</f>
        <v>0</v>
      </c>
      <c r="E28" s="463">
        <f>Pessinetto!D62</f>
        <v>0</v>
      </c>
      <c r="F28" s="463">
        <f>Pessinetto!E62</f>
        <v>0</v>
      </c>
      <c r="G28" s="463">
        <f>Pessinetto!F62</f>
        <v>0</v>
      </c>
      <c r="H28" s="463">
        <f>Pessinetto!G62</f>
        <v>0</v>
      </c>
      <c r="I28" s="463">
        <f>Pessinetto!H62</f>
        <v>0</v>
      </c>
      <c r="J28" s="463">
        <f>Pessinetto!J62</f>
        <v>0</v>
      </c>
      <c r="K28" s="463">
        <f>Pessinetto!K62</f>
        <v>5027</v>
      </c>
      <c r="L28" s="463">
        <f>Pessinetto!L62</f>
        <v>0</v>
      </c>
      <c r="M28" s="463">
        <f>Pessinetto!M62</f>
        <v>0</v>
      </c>
      <c r="N28" s="463">
        <f>Pessinetto!N62</f>
        <v>0</v>
      </c>
      <c r="O28" s="463">
        <f>Pessinetto!O62</f>
        <v>0</v>
      </c>
      <c r="P28" s="463">
        <f>Pessinetto!P62</f>
        <v>0</v>
      </c>
      <c r="Q28" s="463">
        <f>Pessinetto!Q62</f>
        <v>1000</v>
      </c>
      <c r="R28" s="463">
        <f>Pessinetto!R62</f>
        <v>0</v>
      </c>
      <c r="S28" s="463">
        <f>Pessinetto!S62</f>
        <v>0</v>
      </c>
      <c r="T28" s="463">
        <f>Pessinetto!T62</f>
        <v>0</v>
      </c>
      <c r="U28" s="463">
        <f>Pessinetto!U62</f>
        <v>0</v>
      </c>
      <c r="V28" s="463">
        <f>Pessinetto!V62</f>
        <v>0</v>
      </c>
      <c r="W28" s="463">
        <f>Pessinetto!W62</f>
        <v>0</v>
      </c>
      <c r="X28" s="463">
        <f>Pessinetto!X62</f>
        <v>0</v>
      </c>
      <c r="Y28" s="463">
        <f>Pessinetto!Y62</f>
        <v>0</v>
      </c>
      <c r="Z28" s="463">
        <f>Pessinetto!Z62</f>
        <v>0</v>
      </c>
      <c r="AA28" s="463">
        <f>Pessinetto!AA62</f>
        <v>0</v>
      </c>
      <c r="AB28" s="463">
        <f>Pessinetto!AB62</f>
        <v>0</v>
      </c>
      <c r="AC28" s="463">
        <f>Pessinetto!AC62</f>
        <v>0</v>
      </c>
      <c r="AD28" s="463">
        <f>Pessinetto!AD62</f>
        <v>0</v>
      </c>
      <c r="AE28" s="463">
        <f>Pessinetto!AE62</f>
        <v>0</v>
      </c>
      <c r="AF28" s="571">
        <f t="shared" si="0"/>
        <v>6027</v>
      </c>
      <c r="AG28" s="798">
        <f>Pessinetto!AN20</f>
        <v>163530</v>
      </c>
    </row>
    <row r="29" spans="1:33" x14ac:dyDescent="0.25">
      <c r="A29" s="273">
        <v>17</v>
      </c>
      <c r="B29" s="343"/>
      <c r="C29" s="108" t="s">
        <v>88</v>
      </c>
      <c r="D29" s="463">
        <f>Robassomero!C62</f>
        <v>0</v>
      </c>
      <c r="E29" s="463">
        <f>Robassomero!D62</f>
        <v>0</v>
      </c>
      <c r="F29" s="463">
        <f>Robassomero!E62</f>
        <v>0</v>
      </c>
      <c r="G29" s="463">
        <f>Robassomero!F62</f>
        <v>0</v>
      </c>
      <c r="H29" s="463">
        <f>Robassomero!G62</f>
        <v>0</v>
      </c>
      <c r="I29" s="463">
        <f>Robassomero!H62</f>
        <v>0</v>
      </c>
      <c r="J29" s="463">
        <f>Robassomero!J62</f>
        <v>0</v>
      </c>
      <c r="K29" s="463">
        <f>Robassomero!K62</f>
        <v>7113</v>
      </c>
      <c r="L29" s="463">
        <f>Robassomero!L62</f>
        <v>0</v>
      </c>
      <c r="M29" s="463">
        <f>Robassomero!M62</f>
        <v>0</v>
      </c>
      <c r="N29" s="463">
        <f>Robassomero!N62</f>
        <v>0</v>
      </c>
      <c r="O29" s="463">
        <f>Robassomero!O62</f>
        <v>0</v>
      </c>
      <c r="P29" s="463">
        <f>Robassomero!P62</f>
        <v>0</v>
      </c>
      <c r="Q29" s="463">
        <f>Robassomero!Q62</f>
        <v>0</v>
      </c>
      <c r="R29" s="463">
        <f>Robassomero!R62</f>
        <v>293</v>
      </c>
      <c r="S29" s="463">
        <f>Robassomero!S62</f>
        <v>0</v>
      </c>
      <c r="T29" s="463">
        <f>Robassomero!T62</f>
        <v>188</v>
      </c>
      <c r="U29" s="463">
        <f>Robassomero!U62</f>
        <v>0</v>
      </c>
      <c r="V29" s="463">
        <f>Robassomero!V62</f>
        <v>0</v>
      </c>
      <c r="W29" s="463">
        <f>Robassomero!W62</f>
        <v>0</v>
      </c>
      <c r="X29" s="463">
        <f>Robassomero!X62</f>
        <v>0</v>
      </c>
      <c r="Y29" s="463">
        <f>Robassomero!Y62</f>
        <v>0</v>
      </c>
      <c r="Z29" s="463">
        <f>Robassomero!Z62</f>
        <v>0</v>
      </c>
      <c r="AA29" s="463">
        <f>Robassomero!AA62</f>
        <v>0</v>
      </c>
      <c r="AB29" s="463">
        <f>Robassomero!AB62</f>
        <v>0</v>
      </c>
      <c r="AC29" s="463">
        <f>Robassomero!AC62</f>
        <v>0</v>
      </c>
      <c r="AD29" s="463">
        <f>Robassomero!AD62</f>
        <v>188</v>
      </c>
      <c r="AE29" s="463">
        <f>Robassomero!AE62</f>
        <v>0</v>
      </c>
      <c r="AF29" s="571">
        <f t="shared" si="0"/>
        <v>7782</v>
      </c>
      <c r="AG29" s="798">
        <f>Robassomero!AN20</f>
        <v>302875</v>
      </c>
    </row>
    <row r="30" spans="1:33" x14ac:dyDescent="0.25">
      <c r="A30" s="273">
        <v>18</v>
      </c>
      <c r="B30" s="343"/>
      <c r="C30" s="108" t="s">
        <v>135</v>
      </c>
      <c r="D30" s="463">
        <f>Rocca!C62</f>
        <v>0</v>
      </c>
      <c r="E30" s="463">
        <f>Rocca!D62</f>
        <v>0</v>
      </c>
      <c r="F30" s="463">
        <f>Rocca!E62</f>
        <v>0</v>
      </c>
      <c r="G30" s="463">
        <f>Rocca!F62</f>
        <v>0</v>
      </c>
      <c r="H30" s="463">
        <f>Rocca!G62</f>
        <v>0</v>
      </c>
      <c r="I30" s="463">
        <f>Rocca!H62</f>
        <v>0</v>
      </c>
      <c r="J30" s="463">
        <f>Rocca!J62</f>
        <v>0</v>
      </c>
      <c r="K30" s="463">
        <f>Rocca!K62</f>
        <v>9372</v>
      </c>
      <c r="L30" s="463">
        <f>Rocca!L62</f>
        <v>0</v>
      </c>
      <c r="M30" s="463">
        <f>Rocca!M62</f>
        <v>0</v>
      </c>
      <c r="N30" s="463">
        <f>Rocca!N62</f>
        <v>0</v>
      </c>
      <c r="O30" s="463">
        <f>Rocca!O62</f>
        <v>0</v>
      </c>
      <c r="P30" s="463">
        <f>Rocca!P62</f>
        <v>0</v>
      </c>
      <c r="Q30" s="463">
        <f>Rocca!Q62</f>
        <v>1780</v>
      </c>
      <c r="R30" s="463">
        <f>Rocca!R62</f>
        <v>526</v>
      </c>
      <c r="S30" s="463">
        <f>Rocca!S62</f>
        <v>0</v>
      </c>
      <c r="T30" s="463">
        <f>Rocca!T62</f>
        <v>214</v>
      </c>
      <c r="U30" s="463">
        <f>Rocca!U62</f>
        <v>0</v>
      </c>
      <c r="V30" s="463">
        <f>Rocca!V62</f>
        <v>0</v>
      </c>
      <c r="W30" s="463">
        <f>Rocca!W62</f>
        <v>0</v>
      </c>
      <c r="X30" s="463">
        <f>Rocca!X62</f>
        <v>0</v>
      </c>
      <c r="Y30" s="463">
        <f>Rocca!Y62</f>
        <v>0</v>
      </c>
      <c r="Z30" s="463">
        <f>Rocca!Z62</f>
        <v>0</v>
      </c>
      <c r="AA30" s="463">
        <f>Rocca!AA62</f>
        <v>0</v>
      </c>
      <c r="AB30" s="463">
        <f>Rocca!AB62</f>
        <v>0</v>
      </c>
      <c r="AC30" s="463">
        <f>Rocca!AC62</f>
        <v>0</v>
      </c>
      <c r="AD30" s="463">
        <f>Rocca!AD62</f>
        <v>214</v>
      </c>
      <c r="AE30" s="463">
        <f>Rocca!AE62</f>
        <v>0</v>
      </c>
      <c r="AF30" s="571">
        <f t="shared" si="0"/>
        <v>12106</v>
      </c>
      <c r="AG30" s="798">
        <f>Rocca!AN20</f>
        <v>217270</v>
      </c>
    </row>
    <row r="31" spans="1:33" x14ac:dyDescent="0.25">
      <c r="A31" s="273">
        <v>19</v>
      </c>
      <c r="B31" s="343" t="s">
        <v>168</v>
      </c>
      <c r="C31" s="108" t="s">
        <v>90</v>
      </c>
      <c r="D31" s="463">
        <f>'San Carlo C.se'!C62</f>
        <v>0</v>
      </c>
      <c r="E31" s="463">
        <f>'San Carlo C.se'!D62</f>
        <v>0</v>
      </c>
      <c r="F31" s="463">
        <f>'San Carlo C.se'!E62</f>
        <v>0</v>
      </c>
      <c r="G31" s="463">
        <f>'San Carlo C.se'!F62</f>
        <v>0</v>
      </c>
      <c r="H31" s="463">
        <f>'San Carlo C.se'!G62</f>
        <v>0</v>
      </c>
      <c r="I31" s="463">
        <f>'San Carlo C.se'!H62</f>
        <v>0</v>
      </c>
      <c r="J31" s="463">
        <f>'San Carlo C.se'!J62</f>
        <v>0</v>
      </c>
      <c r="K31" s="463">
        <f>'San Carlo C.se'!K62</f>
        <v>22690</v>
      </c>
      <c r="L31" s="463">
        <f>'San Carlo C.se'!L62</f>
        <v>0</v>
      </c>
      <c r="M31" s="463">
        <f>'San Carlo C.se'!M62</f>
        <v>0</v>
      </c>
      <c r="N31" s="463">
        <f>'San Carlo C.se'!N62</f>
        <v>0</v>
      </c>
      <c r="O31" s="463">
        <f>'San Carlo C.se'!O62</f>
        <v>0</v>
      </c>
      <c r="P31" s="463">
        <f>'San Carlo C.se'!P62</f>
        <v>0</v>
      </c>
      <c r="Q31" s="463">
        <f>'San Carlo C.se'!Q62</f>
        <v>2900</v>
      </c>
      <c r="R31" s="463">
        <f>'San Carlo C.se'!R62</f>
        <v>270</v>
      </c>
      <c r="S31" s="463">
        <f>'San Carlo C.se'!S62</f>
        <v>0</v>
      </c>
      <c r="T31" s="463">
        <f>'San Carlo C.se'!T62</f>
        <v>43</v>
      </c>
      <c r="U31" s="463">
        <f>'San Carlo C.se'!U62</f>
        <v>0</v>
      </c>
      <c r="V31" s="463">
        <f>'San Carlo C.se'!V62</f>
        <v>0</v>
      </c>
      <c r="W31" s="463">
        <f>'San Carlo C.se'!W62</f>
        <v>0</v>
      </c>
      <c r="X31" s="463">
        <f>'San Carlo C.se'!X62</f>
        <v>0</v>
      </c>
      <c r="Y31" s="463">
        <f>'San Carlo C.se'!Y62</f>
        <v>0</v>
      </c>
      <c r="Z31" s="463">
        <f>'San Carlo C.se'!Z62</f>
        <v>0</v>
      </c>
      <c r="AA31" s="463">
        <f>'San Carlo C.se'!AA62</f>
        <v>0</v>
      </c>
      <c r="AB31" s="463">
        <f>'San Carlo C.se'!AB62</f>
        <v>0</v>
      </c>
      <c r="AC31" s="463">
        <f>'San Carlo C.se'!AC62</f>
        <v>0</v>
      </c>
      <c r="AD31" s="463">
        <f>'San Carlo C.se'!AD62</f>
        <v>43</v>
      </c>
      <c r="AE31" s="463">
        <f>'San Carlo C.se'!AE62</f>
        <v>0</v>
      </c>
      <c r="AF31" s="571">
        <f t="shared" si="0"/>
        <v>25946</v>
      </c>
      <c r="AG31" s="798">
        <f>'San Carlo C.se'!AN20</f>
        <v>622220</v>
      </c>
    </row>
    <row r="32" spans="1:33" x14ac:dyDescent="0.25">
      <c r="A32" s="273">
        <v>20</v>
      </c>
      <c r="B32" s="343"/>
      <c r="C32" s="108" t="s">
        <v>138</v>
      </c>
      <c r="D32" s="463">
        <f>'San Francesco al C.po'!C62</f>
        <v>0</v>
      </c>
      <c r="E32" s="463">
        <f>'San Francesco al C.po'!D62</f>
        <v>0</v>
      </c>
      <c r="F32" s="463">
        <f>'San Francesco al C.po'!E62</f>
        <v>0</v>
      </c>
      <c r="G32" s="463">
        <f>'San Francesco al C.po'!F62</f>
        <v>0</v>
      </c>
      <c r="H32" s="463">
        <f>'San Francesco al C.po'!G62</f>
        <v>0</v>
      </c>
      <c r="I32" s="463">
        <f>'San Francesco al C.po'!H62</f>
        <v>0</v>
      </c>
      <c r="J32" s="463">
        <f>'San Francesco al C.po'!J62</f>
        <v>0</v>
      </c>
      <c r="K32" s="463">
        <f>'San Francesco al C.po'!K62</f>
        <v>22966</v>
      </c>
      <c r="L32" s="463">
        <f>'San Francesco al C.po'!L62</f>
        <v>0</v>
      </c>
      <c r="M32" s="463">
        <f>'San Francesco al C.po'!M62</f>
        <v>0</v>
      </c>
      <c r="N32" s="463">
        <f>'San Francesco al C.po'!N62</f>
        <v>0</v>
      </c>
      <c r="O32" s="463">
        <f>'San Francesco al C.po'!O62</f>
        <v>0</v>
      </c>
      <c r="P32" s="463">
        <f>'San Francesco al C.po'!P62</f>
        <v>0</v>
      </c>
      <c r="Q32" s="463">
        <f>'San Francesco al C.po'!Q62</f>
        <v>4040</v>
      </c>
      <c r="R32" s="463">
        <f>'San Francesco al C.po'!R62</f>
        <v>333</v>
      </c>
      <c r="S32" s="463">
        <f>'San Francesco al C.po'!S62</f>
        <v>0</v>
      </c>
      <c r="T32" s="463">
        <f>'San Francesco al C.po'!T62</f>
        <v>53</v>
      </c>
      <c r="U32" s="463">
        <f>'San Francesco al C.po'!U62</f>
        <v>0</v>
      </c>
      <c r="V32" s="463">
        <f>'San Francesco al C.po'!V62</f>
        <v>0</v>
      </c>
      <c r="W32" s="463">
        <f>'San Francesco al C.po'!W62</f>
        <v>0</v>
      </c>
      <c r="X32" s="463">
        <f>'San Francesco al C.po'!X62</f>
        <v>0</v>
      </c>
      <c r="Y32" s="463">
        <f>'San Francesco al C.po'!Y62</f>
        <v>0</v>
      </c>
      <c r="Z32" s="463">
        <f>'San Francesco al C.po'!Z62</f>
        <v>0</v>
      </c>
      <c r="AA32" s="463">
        <f>'San Francesco al C.po'!AA62</f>
        <v>0</v>
      </c>
      <c r="AB32" s="463">
        <f>'San Francesco al C.po'!AB62</f>
        <v>0</v>
      </c>
      <c r="AC32" s="463">
        <f>'San Francesco al C.po'!AC62</f>
        <v>0</v>
      </c>
      <c r="AD32" s="463">
        <f>'San Francesco al C.po'!AD62</f>
        <v>53</v>
      </c>
      <c r="AE32" s="463">
        <f>'San Francesco al C.po'!AE62</f>
        <v>0</v>
      </c>
      <c r="AF32" s="571">
        <f t="shared" si="0"/>
        <v>27445</v>
      </c>
      <c r="AG32" s="798">
        <f>'San Francesco al C.po'!AN20</f>
        <v>255020</v>
      </c>
    </row>
    <row r="33" spans="1:33" x14ac:dyDescent="0.25">
      <c r="A33" s="273">
        <v>21</v>
      </c>
      <c r="B33" s="343" t="s">
        <v>168</v>
      </c>
      <c r="C33" s="108" t="s">
        <v>91</v>
      </c>
      <c r="D33" s="463">
        <f>'San Maurizio C.se'!C62</f>
        <v>0</v>
      </c>
      <c r="E33" s="463">
        <f>'San Maurizio C.se'!D62</f>
        <v>0</v>
      </c>
      <c r="F33" s="463">
        <f>'San Maurizio C.se'!E62</f>
        <v>0</v>
      </c>
      <c r="G33" s="463">
        <f>'San Maurizio C.se'!F62</f>
        <v>0</v>
      </c>
      <c r="H33" s="463">
        <f>'San Maurizio C.se'!G62</f>
        <v>0</v>
      </c>
      <c r="I33" s="463">
        <f>'San Maurizio C.se'!H62</f>
        <v>0</v>
      </c>
      <c r="J33" s="463">
        <f>'San Maurizio C.se'!J62</f>
        <v>0</v>
      </c>
      <c r="K33" s="463">
        <f>'San Maurizio C.se'!K62</f>
        <v>69048.990000000005</v>
      </c>
      <c r="L33" s="463">
        <f>'San Maurizio C.se'!L62</f>
        <v>0</v>
      </c>
      <c r="M33" s="463">
        <f>'San Maurizio C.se'!M62</f>
        <v>0</v>
      </c>
      <c r="N33" s="463">
        <f>'San Maurizio C.se'!N62</f>
        <v>0</v>
      </c>
      <c r="O33" s="463">
        <f>'San Maurizio C.se'!O62</f>
        <v>0</v>
      </c>
      <c r="P33" s="463">
        <f>'San Maurizio C.se'!P62</f>
        <v>0</v>
      </c>
      <c r="Q33" s="463">
        <f>'San Maurizio C.se'!Q62</f>
        <v>1300</v>
      </c>
      <c r="R33" s="463">
        <f>'San Maurizio C.se'!R62</f>
        <v>1301</v>
      </c>
      <c r="S33" s="463">
        <f>'San Maurizio C.se'!S62</f>
        <v>0</v>
      </c>
      <c r="T33" s="463">
        <f>'San Maurizio C.se'!T62</f>
        <v>158</v>
      </c>
      <c r="U33" s="463">
        <f>'San Maurizio C.se'!U62</f>
        <v>0</v>
      </c>
      <c r="V33" s="463">
        <f>'San Maurizio C.se'!V62</f>
        <v>0</v>
      </c>
      <c r="W33" s="463">
        <f>'San Maurizio C.se'!W62</f>
        <v>0</v>
      </c>
      <c r="X33" s="463">
        <f>'San Maurizio C.se'!X62</f>
        <v>0</v>
      </c>
      <c r="Y33" s="463">
        <f>'San Maurizio C.se'!Y62</f>
        <v>0</v>
      </c>
      <c r="Z33" s="463">
        <f>'San Maurizio C.se'!Z62</f>
        <v>0</v>
      </c>
      <c r="AA33" s="463">
        <f>'San Maurizio C.se'!AA62</f>
        <v>0</v>
      </c>
      <c r="AB33" s="463">
        <f>'San Maurizio C.se'!AB62</f>
        <v>0</v>
      </c>
      <c r="AC33" s="463">
        <f>'San Maurizio C.se'!AC62</f>
        <v>0</v>
      </c>
      <c r="AD33" s="463">
        <f>'San Maurizio C.se'!AD62</f>
        <v>158</v>
      </c>
      <c r="AE33" s="463">
        <f>'San Maurizio C.se'!AE62</f>
        <v>0</v>
      </c>
      <c r="AF33" s="571">
        <f t="shared" si="0"/>
        <v>71965.990000000005</v>
      </c>
      <c r="AG33" s="798">
        <f>'San Maurizio C.se'!AN20</f>
        <v>1203440</v>
      </c>
    </row>
    <row r="34" spans="1:33" x14ac:dyDescent="0.25">
      <c r="A34" s="273" t="s">
        <v>166</v>
      </c>
      <c r="B34" s="343"/>
      <c r="C34" s="108" t="s">
        <v>92</v>
      </c>
      <c r="D34" s="463">
        <f>Traves!C62</f>
        <v>0</v>
      </c>
      <c r="E34" s="463">
        <f>Traves!D62</f>
        <v>0</v>
      </c>
      <c r="F34" s="463">
        <f>Traves!E62</f>
        <v>0</v>
      </c>
      <c r="G34" s="463">
        <f>Traves!F62</f>
        <v>0</v>
      </c>
      <c r="H34" s="463">
        <f>Traves!G62</f>
        <v>0</v>
      </c>
      <c r="I34" s="463">
        <f>Traves!H62</f>
        <v>0</v>
      </c>
      <c r="J34" s="463">
        <f>Traves!J62</f>
        <v>0</v>
      </c>
      <c r="K34" s="463">
        <f>Traves!K62</f>
        <v>5727</v>
      </c>
      <c r="L34" s="463">
        <f>Traves!L62</f>
        <v>0</v>
      </c>
      <c r="M34" s="463">
        <f>Traves!M62</f>
        <v>0</v>
      </c>
      <c r="N34" s="463">
        <f>Traves!N62</f>
        <v>0</v>
      </c>
      <c r="O34" s="463">
        <f>Traves!O62</f>
        <v>0</v>
      </c>
      <c r="P34" s="463">
        <f>Traves!P62</f>
        <v>0</v>
      </c>
      <c r="Q34" s="463">
        <f>Traves!Q62</f>
        <v>0</v>
      </c>
      <c r="R34" s="463">
        <f>Traves!R62</f>
        <v>56</v>
      </c>
      <c r="S34" s="463">
        <f>Traves!S62</f>
        <v>0</v>
      </c>
      <c r="T34" s="463">
        <f>Traves!T62</f>
        <v>16</v>
      </c>
      <c r="U34" s="463">
        <f>Traves!U62</f>
        <v>0</v>
      </c>
      <c r="V34" s="463">
        <f>Traves!V62</f>
        <v>0</v>
      </c>
      <c r="W34" s="463">
        <f>Traves!W62</f>
        <v>0</v>
      </c>
      <c r="X34" s="463">
        <f>Traves!X62</f>
        <v>0</v>
      </c>
      <c r="Y34" s="463">
        <f>Traves!Y62</f>
        <v>0</v>
      </c>
      <c r="Z34" s="463">
        <f>Traves!Z62</f>
        <v>0</v>
      </c>
      <c r="AA34" s="463">
        <f>Traves!AA62</f>
        <v>0</v>
      </c>
      <c r="AB34" s="463">
        <f>Traves!AB62</f>
        <v>0</v>
      </c>
      <c r="AC34" s="463">
        <f>Traves!AC62</f>
        <v>0</v>
      </c>
      <c r="AD34" s="463">
        <f>Traves!AD62</f>
        <v>16</v>
      </c>
      <c r="AE34" s="463">
        <f>Traves!AE62</f>
        <v>0</v>
      </c>
      <c r="AF34" s="571">
        <f t="shared" si="0"/>
        <v>5815</v>
      </c>
      <c r="AG34" s="798">
        <f>Traves!AN20</f>
        <v>116640</v>
      </c>
    </row>
    <row r="35" spans="1:33" x14ac:dyDescent="0.25">
      <c r="A35" s="273" t="s">
        <v>166</v>
      </c>
      <c r="B35" s="343"/>
      <c r="C35" s="108" t="s">
        <v>93</v>
      </c>
      <c r="D35" s="463">
        <f>Usseglio!C62</f>
        <v>0</v>
      </c>
      <c r="E35" s="463">
        <f>Usseglio!D62</f>
        <v>0</v>
      </c>
      <c r="F35" s="463">
        <f>Usseglio!E62</f>
        <v>0</v>
      </c>
      <c r="G35" s="463">
        <f>Usseglio!F62</f>
        <v>0</v>
      </c>
      <c r="H35" s="463">
        <f>Usseglio!G62</f>
        <v>0</v>
      </c>
      <c r="I35" s="463">
        <f>Usseglio!H62</f>
        <v>0</v>
      </c>
      <c r="J35" s="463">
        <f>Usseglio!J62</f>
        <v>0</v>
      </c>
      <c r="K35" s="463">
        <f>Usseglio!K62</f>
        <v>1919</v>
      </c>
      <c r="L35" s="463">
        <f>Usseglio!L62</f>
        <v>0</v>
      </c>
      <c r="M35" s="463">
        <f>Usseglio!M62</f>
        <v>0</v>
      </c>
      <c r="N35" s="463">
        <f>Usseglio!N62</f>
        <v>0</v>
      </c>
      <c r="O35" s="463">
        <f>Usseglio!O62</f>
        <v>0</v>
      </c>
      <c r="P35" s="463">
        <f>Usseglio!P62</f>
        <v>0</v>
      </c>
      <c r="Q35" s="463">
        <f>Usseglio!Q62</f>
        <v>0</v>
      </c>
      <c r="R35" s="463">
        <f>Usseglio!R62</f>
        <v>0</v>
      </c>
      <c r="S35" s="463">
        <f>Usseglio!S62</f>
        <v>0</v>
      </c>
      <c r="T35" s="463">
        <f>Usseglio!T62</f>
        <v>199</v>
      </c>
      <c r="U35" s="463">
        <f>Usseglio!U62</f>
        <v>0</v>
      </c>
      <c r="V35" s="463">
        <f>Usseglio!V62</f>
        <v>0</v>
      </c>
      <c r="W35" s="463">
        <f>Usseglio!W62</f>
        <v>0</v>
      </c>
      <c r="X35" s="463">
        <f>Usseglio!X62</f>
        <v>0</v>
      </c>
      <c r="Y35" s="463">
        <f>Usseglio!Y62</f>
        <v>0</v>
      </c>
      <c r="Z35" s="463">
        <f>Usseglio!Z62</f>
        <v>0</v>
      </c>
      <c r="AA35" s="463">
        <f>Usseglio!AA62</f>
        <v>0</v>
      </c>
      <c r="AB35" s="463">
        <f>Usseglio!AB62</f>
        <v>0</v>
      </c>
      <c r="AC35" s="463">
        <f>Usseglio!AC62</f>
        <v>0</v>
      </c>
      <c r="AD35" s="463">
        <f>Usseglio!AD62</f>
        <v>199</v>
      </c>
      <c r="AE35" s="463">
        <f>Usseglio!AE62</f>
        <v>0</v>
      </c>
      <c r="AF35" s="571">
        <f t="shared" si="0"/>
        <v>2317</v>
      </c>
      <c r="AG35" s="798">
        <f>Usseglio!AN20</f>
        <v>95700</v>
      </c>
    </row>
    <row r="36" spans="1:33" x14ac:dyDescent="0.25">
      <c r="A36" s="273">
        <v>22</v>
      </c>
      <c r="B36" s="343"/>
      <c r="C36" s="108" t="s">
        <v>94</v>
      </c>
      <c r="D36" s="463">
        <f>'Val della Torre'!C62</f>
        <v>0</v>
      </c>
      <c r="E36" s="463">
        <f>'Val della Torre'!D62</f>
        <v>0</v>
      </c>
      <c r="F36" s="463">
        <f>'Val della Torre'!E62</f>
        <v>0</v>
      </c>
      <c r="G36" s="463">
        <f>'Val della Torre'!F62</f>
        <v>0</v>
      </c>
      <c r="H36" s="463">
        <f>'Val della Torre'!G62</f>
        <v>0</v>
      </c>
      <c r="I36" s="463">
        <f>'Val della Torre'!H62</f>
        <v>0</v>
      </c>
      <c r="J36" s="463">
        <f>'Val della Torre'!J62</f>
        <v>0</v>
      </c>
      <c r="K36" s="463">
        <f>'Val della Torre'!K62</f>
        <v>723218</v>
      </c>
      <c r="L36" s="463">
        <f>'Val della Torre'!L62</f>
        <v>0</v>
      </c>
      <c r="M36" s="463">
        <f>'Val della Torre'!M62</f>
        <v>0</v>
      </c>
      <c r="N36" s="463">
        <f>'Val della Torre'!N62</f>
        <v>0</v>
      </c>
      <c r="O36" s="463">
        <f>'Val della Torre'!O62</f>
        <v>0</v>
      </c>
      <c r="P36" s="463">
        <f>'Val della Torre'!P62</f>
        <v>0</v>
      </c>
      <c r="Q36" s="463">
        <f>'Val della Torre'!Q62</f>
        <v>0</v>
      </c>
      <c r="R36" s="463">
        <f>'Val della Torre'!R62</f>
        <v>1290</v>
      </c>
      <c r="S36" s="463">
        <f>'Val della Torre'!S62</f>
        <v>0</v>
      </c>
      <c r="T36" s="463">
        <f>'Val della Torre'!T62</f>
        <v>4401</v>
      </c>
      <c r="U36" s="463">
        <f>'Val della Torre'!U62</f>
        <v>0</v>
      </c>
      <c r="V36" s="463">
        <f>'Val della Torre'!V62</f>
        <v>0</v>
      </c>
      <c r="W36" s="463">
        <f>'Val della Torre'!W62</f>
        <v>0</v>
      </c>
      <c r="X36" s="463">
        <f>'Val della Torre'!X62</f>
        <v>0</v>
      </c>
      <c r="Y36" s="463">
        <f>'Val della Torre'!Y62</f>
        <v>0</v>
      </c>
      <c r="Z36" s="463">
        <f>'Val della Torre'!Z62</f>
        <v>0</v>
      </c>
      <c r="AA36" s="463">
        <f>'Val della Torre'!AA62</f>
        <v>0</v>
      </c>
      <c r="AB36" s="463">
        <f>'Val della Torre'!AB62</f>
        <v>0</v>
      </c>
      <c r="AC36" s="463">
        <f>'Val della Torre'!AC62</f>
        <v>0</v>
      </c>
      <c r="AD36" s="463">
        <f>'Val della Torre'!AD62</f>
        <v>4401</v>
      </c>
      <c r="AE36" s="463">
        <f>'Val della Torre'!AE62</f>
        <v>0</v>
      </c>
      <c r="AF36" s="571">
        <f t="shared" si="0"/>
        <v>733310</v>
      </c>
      <c r="AG36" s="798">
        <f>'Val della Torre'!AN20</f>
        <v>625925</v>
      </c>
    </row>
    <row r="37" spans="1:33" x14ac:dyDescent="0.25">
      <c r="A37" s="273">
        <v>23</v>
      </c>
      <c r="B37" s="343"/>
      <c r="C37" s="108" t="s">
        <v>95</v>
      </c>
      <c r="D37" s="463">
        <f>'Vallo T.se'!C62</f>
        <v>0</v>
      </c>
      <c r="E37" s="463">
        <f>'Vallo T.se'!D62</f>
        <v>0</v>
      </c>
      <c r="F37" s="463">
        <f>'Vallo T.se'!E62</f>
        <v>0</v>
      </c>
      <c r="G37" s="463">
        <f>'Vallo T.se'!F62</f>
        <v>0</v>
      </c>
      <c r="H37" s="463">
        <f>'Vallo T.se'!G62</f>
        <v>0</v>
      </c>
      <c r="I37" s="463">
        <f>'Vallo T.se'!H62</f>
        <v>0</v>
      </c>
      <c r="J37" s="463">
        <f>'Vallo T.se'!J62</f>
        <v>0</v>
      </c>
      <c r="K37" s="463">
        <f>'Vallo T.se'!K62</f>
        <v>8714</v>
      </c>
      <c r="L37" s="463">
        <f>'Vallo T.se'!L62</f>
        <v>0</v>
      </c>
      <c r="M37" s="463">
        <f>'Vallo T.se'!M62</f>
        <v>0</v>
      </c>
      <c r="N37" s="463">
        <f>'Vallo T.se'!N62</f>
        <v>0</v>
      </c>
      <c r="O37" s="463">
        <f>'Vallo T.se'!O62</f>
        <v>0</v>
      </c>
      <c r="P37" s="463">
        <f>'Vallo T.se'!P62</f>
        <v>0</v>
      </c>
      <c r="Q37" s="463">
        <f>'Vallo T.se'!Q62</f>
        <v>0</v>
      </c>
      <c r="R37" s="463">
        <f>'Vallo T.se'!R62</f>
        <v>237</v>
      </c>
      <c r="S37" s="463">
        <f>'Vallo T.se'!S62</f>
        <v>0</v>
      </c>
      <c r="T37" s="463">
        <f>'Vallo T.se'!T62</f>
        <v>510</v>
      </c>
      <c r="U37" s="463">
        <f>'Vallo T.se'!U62</f>
        <v>0</v>
      </c>
      <c r="V37" s="463">
        <f>'Vallo T.se'!V62</f>
        <v>0</v>
      </c>
      <c r="W37" s="463">
        <f>'Vallo T.se'!W62</f>
        <v>0</v>
      </c>
      <c r="X37" s="463">
        <f>'Vallo T.se'!X62</f>
        <v>0</v>
      </c>
      <c r="Y37" s="463">
        <f>'Vallo T.se'!Y62</f>
        <v>0</v>
      </c>
      <c r="Z37" s="463">
        <f>'Vallo T.se'!Z62</f>
        <v>0</v>
      </c>
      <c r="AA37" s="463">
        <f>'Vallo T.se'!AA62</f>
        <v>0</v>
      </c>
      <c r="AB37" s="463">
        <f>'Vallo T.se'!AB62</f>
        <v>0</v>
      </c>
      <c r="AC37" s="463">
        <f>'Vallo T.se'!AC62</f>
        <v>0</v>
      </c>
      <c r="AD37" s="463">
        <f>'Vallo T.se'!AD62</f>
        <v>510</v>
      </c>
      <c r="AE37" s="463">
        <f>'Vallo T.se'!AE62</f>
        <v>0</v>
      </c>
      <c r="AF37" s="571">
        <f t="shared" si="0"/>
        <v>9971</v>
      </c>
      <c r="AG37" s="798">
        <f>'Vallo T.se'!AN20</f>
        <v>113570</v>
      </c>
    </row>
    <row r="38" spans="1:33" x14ac:dyDescent="0.25">
      <c r="A38" s="273">
        <v>24</v>
      </c>
      <c r="B38" s="343"/>
      <c r="C38" s="108" t="s">
        <v>96</v>
      </c>
      <c r="D38" s="463">
        <f>Varisella!C62</f>
        <v>0</v>
      </c>
      <c r="E38" s="463">
        <f>Varisella!D62</f>
        <v>0</v>
      </c>
      <c r="F38" s="463">
        <f>Varisella!E62</f>
        <v>0</v>
      </c>
      <c r="G38" s="463">
        <f>Varisella!F62</f>
        <v>0</v>
      </c>
      <c r="H38" s="463">
        <f>Varisella!G62</f>
        <v>0</v>
      </c>
      <c r="I38" s="463">
        <f>Varisella!H62</f>
        <v>0</v>
      </c>
      <c r="J38" s="463">
        <f>Varisella!J62</f>
        <v>0</v>
      </c>
      <c r="K38" s="463">
        <f>Varisella!K62</f>
        <v>12687</v>
      </c>
      <c r="L38" s="463">
        <f>Varisella!L62</f>
        <v>0</v>
      </c>
      <c r="M38" s="463">
        <f>Varisella!M62</f>
        <v>0</v>
      </c>
      <c r="N38" s="463">
        <f>Varisella!N62</f>
        <v>0</v>
      </c>
      <c r="O38" s="463">
        <f>Varisella!O62</f>
        <v>0</v>
      </c>
      <c r="P38" s="463">
        <f>Varisella!P62</f>
        <v>0</v>
      </c>
      <c r="Q38" s="463">
        <f>Varisella!Q62</f>
        <v>0</v>
      </c>
      <c r="R38" s="463">
        <f>Varisella!R62</f>
        <v>641</v>
      </c>
      <c r="S38" s="463">
        <f>Varisella!S62</f>
        <v>0</v>
      </c>
      <c r="T38" s="463">
        <f>Varisella!T62</f>
        <v>360</v>
      </c>
      <c r="U38" s="463">
        <f>Varisella!U62</f>
        <v>0</v>
      </c>
      <c r="V38" s="463">
        <f>Varisella!V62</f>
        <v>0</v>
      </c>
      <c r="W38" s="463">
        <f>Varisella!W62</f>
        <v>0</v>
      </c>
      <c r="X38" s="463">
        <f>Varisella!X62</f>
        <v>0</v>
      </c>
      <c r="Y38" s="463">
        <f>Varisella!Y62</f>
        <v>0</v>
      </c>
      <c r="Z38" s="463">
        <f>Varisella!Z62</f>
        <v>0</v>
      </c>
      <c r="AA38" s="463">
        <f>Varisella!AA62</f>
        <v>0</v>
      </c>
      <c r="AB38" s="463">
        <f>Varisella!AB62</f>
        <v>0</v>
      </c>
      <c r="AC38" s="463">
        <f>Varisella!AC62</f>
        <v>0</v>
      </c>
      <c r="AD38" s="463">
        <f>Varisella!AD62</f>
        <v>360</v>
      </c>
      <c r="AE38" s="463">
        <f>Varisella!AE62</f>
        <v>0</v>
      </c>
      <c r="AF38" s="571">
        <f t="shared" si="0"/>
        <v>14048</v>
      </c>
      <c r="AG38" s="798">
        <f>Varisella!AN20</f>
        <v>193835</v>
      </c>
    </row>
    <row r="39" spans="1:33" x14ac:dyDescent="0.25">
      <c r="A39" s="273">
        <v>25</v>
      </c>
      <c r="B39" s="343" t="s">
        <v>168</v>
      </c>
      <c r="C39" s="108" t="s">
        <v>97</v>
      </c>
      <c r="D39" s="463">
        <f>'Vauda C.se'!C62</f>
        <v>0</v>
      </c>
      <c r="E39" s="463">
        <f>'Vauda C.se'!D62</f>
        <v>0</v>
      </c>
      <c r="F39" s="463">
        <f>'Vauda C.se'!E62</f>
        <v>0</v>
      </c>
      <c r="G39" s="463">
        <f>'Vauda C.se'!F62</f>
        <v>0</v>
      </c>
      <c r="H39" s="463">
        <f>'Vauda C.se'!G62</f>
        <v>0</v>
      </c>
      <c r="I39" s="463">
        <f>'Vauda C.se'!H62</f>
        <v>0</v>
      </c>
      <c r="J39" s="463">
        <f>'Vauda C.se'!J62</f>
        <v>0</v>
      </c>
      <c r="K39" s="463">
        <f>'Vauda C.se'!K62</f>
        <v>15255</v>
      </c>
      <c r="L39" s="463">
        <f>'Vauda C.se'!L62</f>
        <v>0</v>
      </c>
      <c r="M39" s="463">
        <f>'Vauda C.se'!M62</f>
        <v>0</v>
      </c>
      <c r="N39" s="463">
        <f>'Vauda C.se'!N62</f>
        <v>0</v>
      </c>
      <c r="O39" s="463">
        <f>'Vauda C.se'!O62</f>
        <v>0</v>
      </c>
      <c r="P39" s="463">
        <f>'Vauda C.se'!P62</f>
        <v>0</v>
      </c>
      <c r="Q39" s="463">
        <f>'Vauda C.se'!Q62</f>
        <v>0</v>
      </c>
      <c r="R39" s="463">
        <f>'Vauda C.se'!R62</f>
        <v>43</v>
      </c>
      <c r="S39" s="463">
        <f>'Vauda C.se'!S62</f>
        <v>0</v>
      </c>
      <c r="T39" s="463">
        <f>'Vauda C.se'!T62</f>
        <v>0</v>
      </c>
      <c r="U39" s="463">
        <f>'Vauda C.se'!U62</f>
        <v>0</v>
      </c>
      <c r="V39" s="463">
        <f>'Vauda C.se'!V62</f>
        <v>0</v>
      </c>
      <c r="W39" s="463">
        <f>'Vauda C.se'!W62</f>
        <v>0</v>
      </c>
      <c r="X39" s="463">
        <f>'Vauda C.se'!X62</f>
        <v>0</v>
      </c>
      <c r="Y39" s="463">
        <f>'Vauda C.se'!Y62</f>
        <v>0</v>
      </c>
      <c r="Z39" s="463">
        <f>'Vauda C.se'!Z62</f>
        <v>0</v>
      </c>
      <c r="AA39" s="463">
        <f>'Vauda C.se'!AA62</f>
        <v>0</v>
      </c>
      <c r="AB39" s="463">
        <f>'Vauda C.se'!AB62</f>
        <v>0</v>
      </c>
      <c r="AC39" s="463">
        <f>'Vauda C.se'!AC62</f>
        <v>0</v>
      </c>
      <c r="AD39" s="463">
        <f>'Vauda C.se'!AD62</f>
        <v>0</v>
      </c>
      <c r="AE39" s="463">
        <f>'Vauda C.se'!AE62</f>
        <v>0</v>
      </c>
      <c r="AF39" s="571">
        <f t="shared" si="0"/>
        <v>15298</v>
      </c>
      <c r="AG39" s="798">
        <f>'Vauda C.se'!AN20</f>
        <v>99770</v>
      </c>
    </row>
    <row r="40" spans="1:33" x14ac:dyDescent="0.25">
      <c r="A40" s="273">
        <v>26</v>
      </c>
      <c r="B40" s="343"/>
      <c r="C40" s="108" t="s">
        <v>147</v>
      </c>
      <c r="D40" s="463">
        <f>Villanova!C62</f>
        <v>0</v>
      </c>
      <c r="E40" s="463">
        <f>Villanova!D62</f>
        <v>0</v>
      </c>
      <c r="F40" s="463">
        <f>Villanova!E62</f>
        <v>0</v>
      </c>
      <c r="G40" s="463">
        <f>Villanova!F62</f>
        <v>0</v>
      </c>
      <c r="H40" s="463">
        <f>Villanova!G62</f>
        <v>0</v>
      </c>
      <c r="I40" s="463">
        <f>Villanova!H62</f>
        <v>0</v>
      </c>
      <c r="J40" s="463">
        <f>Villanova!J62</f>
        <v>0</v>
      </c>
      <c r="K40" s="463">
        <f>Villanova!K62</f>
        <v>14856</v>
      </c>
      <c r="L40" s="463">
        <f>Villanova!L62</f>
        <v>0</v>
      </c>
      <c r="M40" s="463">
        <f>Villanova!M62</f>
        <v>0</v>
      </c>
      <c r="N40" s="463">
        <f>Villanova!N62</f>
        <v>0</v>
      </c>
      <c r="O40" s="463">
        <f>Villanova!O62</f>
        <v>0</v>
      </c>
      <c r="P40" s="463">
        <f>Villanova!P62</f>
        <v>0</v>
      </c>
      <c r="Q40" s="463">
        <f>Villanova!Q62</f>
        <v>1760</v>
      </c>
      <c r="R40" s="463">
        <f>Villanova!R62</f>
        <v>0</v>
      </c>
      <c r="S40" s="463">
        <f>Villanova!S62</f>
        <v>0</v>
      </c>
      <c r="T40" s="463">
        <f>Villanova!T62</f>
        <v>55</v>
      </c>
      <c r="U40" s="463">
        <f>Villanova!U62</f>
        <v>0</v>
      </c>
      <c r="V40" s="463">
        <f>Villanova!V62</f>
        <v>0</v>
      </c>
      <c r="W40" s="463">
        <f>Villanova!W62</f>
        <v>0</v>
      </c>
      <c r="X40" s="463">
        <f>Villanova!X62</f>
        <v>0</v>
      </c>
      <c r="Y40" s="463">
        <f>Villanova!Y62</f>
        <v>0</v>
      </c>
      <c r="Z40" s="463">
        <f>Villanova!Z62</f>
        <v>0</v>
      </c>
      <c r="AA40" s="463">
        <f>Villanova!AA62</f>
        <v>0</v>
      </c>
      <c r="AB40" s="463">
        <f>Villanova!AB62</f>
        <v>0</v>
      </c>
      <c r="AC40" s="463">
        <f>Villanova!AC62</f>
        <v>0</v>
      </c>
      <c r="AD40" s="463">
        <f>Villanova!AD62</f>
        <v>55</v>
      </c>
      <c r="AE40" s="463">
        <f>Villanova!AE62</f>
        <v>0</v>
      </c>
      <c r="AF40" s="571">
        <f t="shared" si="0"/>
        <v>16726</v>
      </c>
      <c r="AG40" s="798">
        <f>Villanova!AN20</f>
        <v>113565</v>
      </c>
    </row>
    <row r="41" spans="1:33" ht="15.75" thickBot="1" x14ac:dyDescent="0.3">
      <c r="A41" s="273" t="s">
        <v>166</v>
      </c>
      <c r="B41" s="344"/>
      <c r="C41" s="272" t="s">
        <v>99</v>
      </c>
      <c r="D41" s="464">
        <f>Viù!C62</f>
        <v>0</v>
      </c>
      <c r="E41" s="464">
        <f>Viù!D62</f>
        <v>0</v>
      </c>
      <c r="F41" s="464">
        <f>Viù!E62</f>
        <v>0</v>
      </c>
      <c r="G41" s="464">
        <f>Viù!F62</f>
        <v>0</v>
      </c>
      <c r="H41" s="464">
        <f>Viù!G62</f>
        <v>0</v>
      </c>
      <c r="I41" s="464">
        <f>Viù!H62</f>
        <v>0</v>
      </c>
      <c r="J41" s="464">
        <f>Viù!J62</f>
        <v>0</v>
      </c>
      <c r="K41" s="464">
        <f>Viù!K62</f>
        <v>13988</v>
      </c>
      <c r="L41" s="464">
        <f>Viù!L62</f>
        <v>0</v>
      </c>
      <c r="M41" s="464">
        <f>Viù!M62</f>
        <v>0</v>
      </c>
      <c r="N41" s="464">
        <f>Viù!N62</f>
        <v>0</v>
      </c>
      <c r="O41" s="464">
        <f>Viù!O62</f>
        <v>0</v>
      </c>
      <c r="P41" s="464">
        <f>Viù!P62</f>
        <v>0</v>
      </c>
      <c r="Q41" s="464">
        <f>Viù!Q62</f>
        <v>0</v>
      </c>
      <c r="R41" s="464">
        <f>Viù!R62</f>
        <v>369</v>
      </c>
      <c r="S41" s="464">
        <f>Viù!S62</f>
        <v>0</v>
      </c>
      <c r="T41" s="464">
        <f>Viù!T62</f>
        <v>1008</v>
      </c>
      <c r="U41" s="464">
        <f>Viù!U62</f>
        <v>0</v>
      </c>
      <c r="V41" s="464">
        <f>Viù!V62</f>
        <v>0</v>
      </c>
      <c r="W41" s="464">
        <f>Viù!W62</f>
        <v>0</v>
      </c>
      <c r="X41" s="464">
        <f>Viù!X62</f>
        <v>0</v>
      </c>
      <c r="Y41" s="464">
        <f>Viù!Y62</f>
        <v>0</v>
      </c>
      <c r="Z41" s="464">
        <f>Viù!Z62</f>
        <v>0</v>
      </c>
      <c r="AA41" s="464">
        <f>Viù!AA62</f>
        <v>0</v>
      </c>
      <c r="AB41" s="464">
        <f>Viù!AB62</f>
        <v>0</v>
      </c>
      <c r="AC41" s="464">
        <f>Viù!AC62</f>
        <v>0</v>
      </c>
      <c r="AD41" s="464">
        <f>Viù!AD62</f>
        <v>1008</v>
      </c>
      <c r="AE41" s="464">
        <f>Viù!AE62</f>
        <v>0</v>
      </c>
      <c r="AF41" s="571">
        <f t="shared" si="0"/>
        <v>16373</v>
      </c>
      <c r="AG41" s="799">
        <f>Viù!AN20</f>
        <v>263000</v>
      </c>
    </row>
    <row r="42" spans="1:33" ht="19.5" thickBot="1" x14ac:dyDescent="0.35">
      <c r="A42" s="273"/>
      <c r="C42" s="111" t="s">
        <v>149</v>
      </c>
      <c r="D42" s="149">
        <f t="shared" ref="D42:J42" si="1">SUM(D4:D41)</f>
        <v>0</v>
      </c>
      <c r="E42" s="149">
        <f t="shared" si="1"/>
        <v>0</v>
      </c>
      <c r="F42" s="149">
        <f t="shared" si="1"/>
        <v>0</v>
      </c>
      <c r="G42" s="149">
        <f t="shared" si="1"/>
        <v>0</v>
      </c>
      <c r="H42" s="149">
        <f t="shared" si="1"/>
        <v>0</v>
      </c>
      <c r="I42" s="149">
        <f t="shared" si="1"/>
        <v>0</v>
      </c>
      <c r="J42" s="149">
        <f t="shared" si="1"/>
        <v>0</v>
      </c>
      <c r="K42" s="149">
        <f t="shared" ref="K42:Q42" si="2">SUM(K4:K41)</f>
        <v>1756616.42</v>
      </c>
      <c r="L42" s="149">
        <f t="shared" si="2"/>
        <v>0</v>
      </c>
      <c r="M42" s="149">
        <f t="shared" si="2"/>
        <v>0</v>
      </c>
      <c r="N42" s="149">
        <f t="shared" si="2"/>
        <v>0</v>
      </c>
      <c r="O42" s="149">
        <f t="shared" si="2"/>
        <v>0</v>
      </c>
      <c r="P42" s="149">
        <f t="shared" si="2"/>
        <v>0</v>
      </c>
      <c r="Q42" s="149">
        <f t="shared" si="2"/>
        <v>19320</v>
      </c>
      <c r="R42" s="389">
        <f t="shared" ref="R42:AG42" si="3">SUM(R4:R41)</f>
        <v>16821</v>
      </c>
      <c r="S42" s="389">
        <f t="shared" si="3"/>
        <v>0</v>
      </c>
      <c r="T42" s="389">
        <f t="shared" si="3"/>
        <v>18907</v>
      </c>
      <c r="U42" s="389">
        <f t="shared" si="3"/>
        <v>0</v>
      </c>
      <c r="V42" s="389">
        <f t="shared" si="3"/>
        <v>0</v>
      </c>
      <c r="W42" s="389">
        <f t="shared" si="3"/>
        <v>0</v>
      </c>
      <c r="X42" s="389">
        <f t="shared" si="3"/>
        <v>0</v>
      </c>
      <c r="Y42" s="389">
        <f t="shared" si="3"/>
        <v>0</v>
      </c>
      <c r="Z42" s="389">
        <f t="shared" si="3"/>
        <v>0</v>
      </c>
      <c r="AA42" s="389">
        <f t="shared" si="3"/>
        <v>0</v>
      </c>
      <c r="AB42" s="389">
        <f t="shared" si="3"/>
        <v>0</v>
      </c>
      <c r="AC42" s="389">
        <f t="shared" si="3"/>
        <v>0</v>
      </c>
      <c r="AD42" s="389">
        <f t="shared" si="3"/>
        <v>18907</v>
      </c>
      <c r="AE42" s="389">
        <f t="shared" si="3"/>
        <v>0</v>
      </c>
      <c r="AF42" s="149">
        <f t="shared" si="3"/>
        <v>1830571.42</v>
      </c>
      <c r="AG42" s="149">
        <f t="shared" si="3"/>
        <v>12335700</v>
      </c>
    </row>
    <row r="43" spans="1:33" ht="15.75" thickBot="1" x14ac:dyDescent="0.3"/>
    <row r="44" spans="1:33" s="916" customFormat="1" ht="19.5" thickBot="1" x14ac:dyDescent="0.35">
      <c r="C44" s="917"/>
      <c r="D44" s="336">
        <f>SUBTOTAL(9,D4:D41)</f>
        <v>0</v>
      </c>
      <c r="E44" s="336">
        <f>SUBTOTAL(9,E4:E41)</f>
        <v>0</v>
      </c>
      <c r="F44" s="335">
        <f>SUBTOTAL(9,F4:F41)</f>
        <v>0</v>
      </c>
      <c r="G44" s="335">
        <f t="shared" ref="G44:AG44" si="4">SUBTOTAL(9,G4:G41)</f>
        <v>0</v>
      </c>
      <c r="H44" s="335">
        <f t="shared" si="4"/>
        <v>0</v>
      </c>
      <c r="I44" s="335">
        <f t="shared" si="4"/>
        <v>0</v>
      </c>
      <c r="J44" s="335">
        <f t="shared" si="4"/>
        <v>0</v>
      </c>
      <c r="K44" s="335">
        <f>SUBTOTAL(9,J4:J41)</f>
        <v>0</v>
      </c>
      <c r="L44" s="335">
        <f t="shared" si="4"/>
        <v>0</v>
      </c>
      <c r="M44" s="335">
        <f t="shared" si="4"/>
        <v>0</v>
      </c>
      <c r="N44" s="335">
        <f>SUBTOTAL(9,N4:N41)</f>
        <v>0</v>
      </c>
      <c r="O44" s="335">
        <f>SUBTOTAL(9,O4:O41)</f>
        <v>0</v>
      </c>
      <c r="P44" s="577">
        <f t="shared" si="4"/>
        <v>0</v>
      </c>
      <c r="Q44" s="335">
        <f t="shared" si="4"/>
        <v>19320</v>
      </c>
      <c r="R44" s="335">
        <f>SUBTOTAL(9,R4:R41)</f>
        <v>16821</v>
      </c>
      <c r="S44" s="335">
        <f t="shared" si="4"/>
        <v>0</v>
      </c>
      <c r="T44" s="335">
        <f t="shared" si="4"/>
        <v>18907</v>
      </c>
      <c r="U44" s="335">
        <f t="shared" si="4"/>
        <v>0</v>
      </c>
      <c r="V44" s="335">
        <f t="shared" si="4"/>
        <v>0</v>
      </c>
      <c r="W44" s="335">
        <f t="shared" si="4"/>
        <v>0</v>
      </c>
      <c r="X44" s="335">
        <f t="shared" si="4"/>
        <v>0</v>
      </c>
      <c r="Y44" s="335">
        <f t="shared" si="4"/>
        <v>0</v>
      </c>
      <c r="Z44" s="335">
        <f t="shared" si="4"/>
        <v>0</v>
      </c>
      <c r="AA44" s="335">
        <f t="shared" si="4"/>
        <v>0</v>
      </c>
      <c r="AB44" s="335">
        <f t="shared" si="4"/>
        <v>0</v>
      </c>
      <c r="AC44" s="335">
        <f t="shared" si="4"/>
        <v>0</v>
      </c>
      <c r="AD44" s="335">
        <f t="shared" si="4"/>
        <v>18907</v>
      </c>
      <c r="AE44" s="335">
        <f t="shared" si="4"/>
        <v>0</v>
      </c>
      <c r="AF44" s="335">
        <f t="shared" si="4"/>
        <v>1830571.42</v>
      </c>
      <c r="AG44" s="337">
        <f t="shared" si="4"/>
        <v>12335700</v>
      </c>
    </row>
    <row r="45" spans="1:33" x14ac:dyDescent="0.25">
      <c r="D45" t="s">
        <v>237</v>
      </c>
      <c r="E45" t="s">
        <v>237</v>
      </c>
      <c r="F45" t="s">
        <v>237</v>
      </c>
      <c r="G45" t="s">
        <v>237</v>
      </c>
      <c r="H45" t="s">
        <v>237</v>
      </c>
      <c r="I45" t="s">
        <v>237</v>
      </c>
      <c r="J45" t="s">
        <v>237</v>
      </c>
      <c r="N45" t="s">
        <v>237</v>
      </c>
      <c r="P45" s="567" t="s">
        <v>237</v>
      </c>
      <c r="Q45" t="s">
        <v>237</v>
      </c>
      <c r="S45" t="s">
        <v>237</v>
      </c>
      <c r="AG45" t="s">
        <v>237</v>
      </c>
    </row>
  </sheetData>
  <autoFilter ref="A2:AG42" xr:uid="{00000000-0009-0000-0000-00002A000000}"/>
  <mergeCells count="3">
    <mergeCell ref="C1:AG1"/>
    <mergeCell ref="A2:A3"/>
    <mergeCell ref="C2:C3"/>
  </mergeCells>
  <pageMargins left="0.11811023622047245" right="0.11811023622047245" top="0.74803149606299213" bottom="0.74803149606299213" header="0.31496062992125984" footer="0.31496062992125984"/>
  <pageSetup paperSize="8"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C1:AT47"/>
  <sheetViews>
    <sheetView topLeftCell="A21" zoomScale="82" zoomScaleNormal="82" workbookViewId="0">
      <selection activeCell="E12" sqref="E12"/>
    </sheetView>
  </sheetViews>
  <sheetFormatPr defaultRowHeight="15" x14ac:dyDescent="0.25"/>
  <cols>
    <col min="1" max="2" width="3.5703125" customWidth="1"/>
    <col min="3" max="3" width="22.42578125" bestFit="1" customWidth="1"/>
    <col min="4" max="4" width="15" customWidth="1"/>
    <col min="5" max="5" width="15.28515625" style="227" customWidth="1"/>
    <col min="6" max="6" width="11.42578125" customWidth="1"/>
    <col min="7" max="7" width="14.5703125" customWidth="1"/>
    <col min="8" max="8" width="11.28515625" customWidth="1"/>
    <col min="9" max="9" width="14" customWidth="1"/>
    <col min="10" max="10" width="11.28515625" customWidth="1"/>
    <col min="11" max="11" width="11.140625" customWidth="1"/>
    <col min="12" max="12" width="11.5703125" customWidth="1"/>
    <col min="13" max="13" width="11.140625" customWidth="1"/>
    <col min="14" max="14" width="10.140625" customWidth="1"/>
    <col min="15" max="15" width="9.140625" customWidth="1"/>
    <col min="16" max="16" width="10.7109375" customWidth="1"/>
    <col min="17" max="17" width="11" customWidth="1"/>
    <col min="18" max="18" width="10.7109375" customWidth="1"/>
    <col min="19" max="19" width="10.140625" customWidth="1"/>
    <col min="20" max="20" width="11.28515625" customWidth="1"/>
    <col min="21" max="21" width="9.140625" customWidth="1"/>
    <col min="22" max="22" width="11.28515625" customWidth="1"/>
    <col min="23" max="24" width="9.140625" customWidth="1"/>
    <col min="25" max="25" width="13.140625" bestFit="1" customWidth="1"/>
    <col min="26" max="26" width="13.5703125" customWidth="1"/>
    <col min="27" max="27" width="12.85546875" customWidth="1"/>
    <col min="28" max="28" width="9.140625" customWidth="1"/>
    <col min="29" max="29" width="16.5703125" customWidth="1"/>
    <col min="30" max="30" width="17.85546875" customWidth="1"/>
    <col min="31" max="31" width="10" customWidth="1"/>
    <col min="32" max="32" width="11" customWidth="1"/>
    <col min="33" max="36" width="9.140625" customWidth="1"/>
    <col min="37" max="37" width="10.42578125" customWidth="1"/>
    <col min="38" max="38" width="12.42578125" customWidth="1"/>
    <col min="39" max="39" width="9.140625" customWidth="1"/>
    <col min="40" max="40" width="15.5703125" bestFit="1" customWidth="1"/>
    <col min="41" max="41" width="10.42578125" bestFit="1" customWidth="1"/>
    <col min="42" max="42" width="11.5703125" bestFit="1" customWidth="1"/>
    <col min="43" max="43" width="12" bestFit="1" customWidth="1"/>
  </cols>
  <sheetData>
    <row r="1" spans="3:44" ht="116.25" thickTop="1" thickBot="1" x14ac:dyDescent="0.3">
      <c r="C1" s="1070"/>
      <c r="D1" s="278" t="s">
        <v>4</v>
      </c>
      <c r="E1" s="429" t="s">
        <v>5</v>
      </c>
      <c r="F1" s="158" t="s">
        <v>6</v>
      </c>
      <c r="G1" s="158" t="s">
        <v>7</v>
      </c>
      <c r="H1" s="156" t="s">
        <v>8</v>
      </c>
      <c r="I1" s="158" t="s">
        <v>9</v>
      </c>
      <c r="J1" s="345" t="s">
        <v>10</v>
      </c>
      <c r="K1" s="156" t="s">
        <v>11</v>
      </c>
      <c r="L1" s="156" t="s">
        <v>12</v>
      </c>
      <c r="M1" s="160" t="s">
        <v>13</v>
      </c>
      <c r="N1" s="160" t="s">
        <v>14</v>
      </c>
      <c r="O1" s="160" t="s">
        <v>15</v>
      </c>
      <c r="P1" s="160" t="s">
        <v>16</v>
      </c>
      <c r="Q1" s="160" t="s">
        <v>219</v>
      </c>
      <c r="R1" s="161" t="s">
        <v>17</v>
      </c>
      <c r="S1" s="162" t="s">
        <v>18</v>
      </c>
      <c r="T1" s="162" t="s">
        <v>19</v>
      </c>
      <c r="U1" s="279" t="s">
        <v>20</v>
      </c>
      <c r="V1" s="393" t="s">
        <v>21</v>
      </c>
      <c r="W1" s="482" t="s">
        <v>184</v>
      </c>
      <c r="X1" s="479" t="s">
        <v>183</v>
      </c>
      <c r="Y1" s="479" t="s">
        <v>182</v>
      </c>
      <c r="Z1" s="479" t="s">
        <v>185</v>
      </c>
      <c r="AA1" s="479" t="s">
        <v>181</v>
      </c>
      <c r="AB1" s="479" t="s">
        <v>191</v>
      </c>
      <c r="AC1" s="479" t="s">
        <v>192</v>
      </c>
      <c r="AD1" s="479" t="s">
        <v>186</v>
      </c>
      <c r="AE1" s="479" t="s">
        <v>193</v>
      </c>
      <c r="AF1" s="479" t="s">
        <v>194</v>
      </c>
      <c r="AG1" s="490" t="s">
        <v>187</v>
      </c>
      <c r="AH1" s="490" t="s">
        <v>189</v>
      </c>
      <c r="AI1" s="491" t="s">
        <v>188</v>
      </c>
      <c r="AJ1" s="490" t="s">
        <v>190</v>
      </c>
      <c r="AK1" s="346" t="s">
        <v>32</v>
      </c>
      <c r="AL1" s="347" t="s">
        <v>33</v>
      </c>
      <c r="AM1" s="348" t="s">
        <v>34</v>
      </c>
      <c r="AN1" s="166" t="s">
        <v>35</v>
      </c>
      <c r="AO1" s="209" t="s">
        <v>164</v>
      </c>
      <c r="AP1" s="210" t="s">
        <v>165</v>
      </c>
      <c r="AQ1" s="211" t="s">
        <v>37</v>
      </c>
      <c r="AR1" s="212" t="s">
        <v>38</v>
      </c>
    </row>
    <row r="2" spans="3:44" ht="15.75" thickBot="1" x14ac:dyDescent="0.3">
      <c r="C2" s="1071"/>
      <c r="D2" s="134" t="s">
        <v>39</v>
      </c>
      <c r="E2" s="430" t="s">
        <v>39</v>
      </c>
      <c r="F2" s="135" t="s">
        <v>39</v>
      </c>
      <c r="G2" s="135" t="s">
        <v>39</v>
      </c>
      <c r="H2" s="135" t="s">
        <v>39</v>
      </c>
      <c r="I2" s="135" t="s">
        <v>39</v>
      </c>
      <c r="J2" s="135" t="s">
        <v>39</v>
      </c>
      <c r="K2" s="135" t="s">
        <v>39</v>
      </c>
      <c r="L2" s="135" t="s">
        <v>39</v>
      </c>
      <c r="M2" s="135" t="s">
        <v>39</v>
      </c>
      <c r="N2" s="135" t="s">
        <v>39</v>
      </c>
      <c r="O2" s="135" t="s">
        <v>39</v>
      </c>
      <c r="P2" s="135" t="s">
        <v>39</v>
      </c>
      <c r="Q2" s="135" t="s">
        <v>39</v>
      </c>
      <c r="R2" s="135" t="s">
        <v>39</v>
      </c>
      <c r="S2" s="137" t="s">
        <v>39</v>
      </c>
      <c r="T2" s="137" t="s">
        <v>39</v>
      </c>
      <c r="U2" s="138" t="s">
        <v>39</v>
      </c>
      <c r="V2" s="138" t="s">
        <v>39</v>
      </c>
      <c r="W2" s="544" t="s">
        <v>39</v>
      </c>
      <c r="X2" s="137" t="s">
        <v>39</v>
      </c>
      <c r="Y2" s="137" t="s">
        <v>39</v>
      </c>
      <c r="Z2" s="137" t="s">
        <v>39</v>
      </c>
      <c r="AA2" s="137" t="s">
        <v>39</v>
      </c>
      <c r="AB2" s="137" t="s">
        <v>39</v>
      </c>
      <c r="AC2" s="137" t="s">
        <v>39</v>
      </c>
      <c r="AD2" s="137" t="s">
        <v>39</v>
      </c>
      <c r="AE2" s="137" t="s">
        <v>39</v>
      </c>
      <c r="AF2" s="137" t="s">
        <v>39</v>
      </c>
      <c r="AG2" s="137" t="s">
        <v>39</v>
      </c>
      <c r="AH2" s="137" t="s">
        <v>39</v>
      </c>
      <c r="AI2" s="137" t="s">
        <v>39</v>
      </c>
      <c r="AJ2" s="439" t="s">
        <v>39</v>
      </c>
      <c r="AK2" s="590" t="s">
        <v>39</v>
      </c>
      <c r="AL2" s="135" t="s">
        <v>39</v>
      </c>
      <c r="AM2" s="439" t="s">
        <v>39</v>
      </c>
      <c r="AN2" s="129" t="s">
        <v>39</v>
      </c>
      <c r="AO2" s="130" t="s">
        <v>39</v>
      </c>
      <c r="AP2" s="131" t="s">
        <v>39</v>
      </c>
      <c r="AQ2" s="132" t="s">
        <v>40</v>
      </c>
      <c r="AR2" s="133" t="s">
        <v>39</v>
      </c>
    </row>
    <row r="3" spans="3:44" x14ac:dyDescent="0.25">
      <c r="C3" s="150" t="s">
        <v>3</v>
      </c>
      <c r="D3" s="295"/>
      <c r="E3" s="215">
        <v>11.205654243047855</v>
      </c>
      <c r="F3" s="349">
        <v>2.6070677419093751</v>
      </c>
      <c r="G3" s="349"/>
      <c r="H3" s="349">
        <v>1.0969032585273826</v>
      </c>
      <c r="I3" s="349"/>
      <c r="J3" s="349"/>
      <c r="K3" s="349">
        <v>1.5558431524485421</v>
      </c>
      <c r="L3" s="349">
        <v>1.433879568038529</v>
      </c>
      <c r="M3" s="349">
        <v>12.92575604385692</v>
      </c>
      <c r="N3" s="349"/>
      <c r="O3" s="921"/>
      <c r="P3" s="349"/>
      <c r="Q3" s="349"/>
      <c r="R3" s="349">
        <v>0</v>
      </c>
      <c r="S3" s="350">
        <v>3.5110670587642998</v>
      </c>
      <c r="T3" s="350">
        <v>21.47434208939427</v>
      </c>
      <c r="U3" s="349">
        <v>1.8353596950800148</v>
      </c>
      <c r="V3" s="424">
        <v>12.597161847019601</v>
      </c>
      <c r="W3" s="483">
        <v>0</v>
      </c>
      <c r="X3" s="485">
        <v>7.7246166796884161E-2</v>
      </c>
      <c r="Y3" s="485">
        <v>0.12194051437513113</v>
      </c>
      <c r="Z3" s="485">
        <v>1.7094895847633001E-2</v>
      </c>
      <c r="AA3" s="485">
        <v>0.14580262045484557</v>
      </c>
      <c r="AB3" s="485">
        <v>0.65495060029107288</v>
      </c>
      <c r="AC3" s="485">
        <v>8.0637461924552262E-2</v>
      </c>
      <c r="AD3" s="485">
        <v>3.8127077648477024E-2</v>
      </c>
      <c r="AE3" s="483">
        <v>0.20624611184593664</v>
      </c>
      <c r="AF3" s="483">
        <v>0.49331424589548228</v>
      </c>
      <c r="AG3" s="492">
        <v>1.0971339588762035</v>
      </c>
      <c r="AH3" s="492">
        <v>1.6580049569180897</v>
      </c>
      <c r="AI3" s="492">
        <v>0.73139700587871115</v>
      </c>
      <c r="AJ3" s="578">
        <v>2.4531137091295219E-2</v>
      </c>
      <c r="AK3" s="584"/>
      <c r="AL3" s="585"/>
      <c r="AM3" s="586"/>
      <c r="AN3" s="587">
        <v>70.243034698086788</v>
      </c>
      <c r="AO3" s="588">
        <v>1.8353596950800148</v>
      </c>
      <c r="AP3" s="589">
        <v>12.597161847019601</v>
      </c>
      <c r="AQ3" s="14"/>
      <c r="AR3" s="15"/>
    </row>
    <row r="4" spans="3:44" x14ac:dyDescent="0.25">
      <c r="C4" s="151" t="s">
        <v>64</v>
      </c>
      <c r="D4" s="94"/>
      <c r="E4" s="215">
        <v>3844.857608507938</v>
      </c>
      <c r="F4" s="349">
        <v>894.5309239391155</v>
      </c>
      <c r="G4" s="338"/>
      <c r="H4" s="349">
        <v>376.36685443535913</v>
      </c>
      <c r="I4" s="338"/>
      <c r="J4" s="338"/>
      <c r="K4" s="349">
        <v>533.83722650982793</v>
      </c>
      <c r="L4" s="349">
        <v>491.98936958789301</v>
      </c>
      <c r="M4" s="349">
        <v>4435.0548743527297</v>
      </c>
      <c r="N4" s="338"/>
      <c r="O4" s="273"/>
      <c r="P4" s="338"/>
      <c r="Q4" s="338"/>
      <c r="R4" s="349">
        <v>0</v>
      </c>
      <c r="S4" s="350">
        <v>1204.709033677959</v>
      </c>
      <c r="T4" s="350">
        <v>7368.2255207307317</v>
      </c>
      <c r="U4" s="338">
        <v>629.74428220960669</v>
      </c>
      <c r="V4" s="424">
        <v>3821.25</v>
      </c>
      <c r="W4" s="339">
        <v>0</v>
      </c>
      <c r="X4" s="391">
        <v>26.504522243432294</v>
      </c>
      <c r="Y4" s="391">
        <v>41.839941186073261</v>
      </c>
      <c r="Z4" s="391">
        <v>5.86556027348432</v>
      </c>
      <c r="AA4" s="391">
        <v>50.02745064564224</v>
      </c>
      <c r="AB4" s="391">
        <v>224.72510253368694</v>
      </c>
      <c r="AC4" s="391">
        <v>27.668135415095179</v>
      </c>
      <c r="AD4" s="391">
        <v>13.082072800690625</v>
      </c>
      <c r="AE4" s="339">
        <v>70.766678603171144</v>
      </c>
      <c r="AF4" s="339">
        <v>169.26481850833071</v>
      </c>
      <c r="AG4" s="492">
        <v>376.44601179397569</v>
      </c>
      <c r="AH4" s="492">
        <v>568.89074348384463</v>
      </c>
      <c r="AI4" s="492">
        <v>250.95521260058192</v>
      </c>
      <c r="AJ4" s="578">
        <v>8.4170657995568963</v>
      </c>
      <c r="AK4" s="579"/>
      <c r="AL4" s="352"/>
      <c r="AM4" s="353"/>
      <c r="AN4" s="351">
        <v>23600.565693951161</v>
      </c>
      <c r="AO4" s="213">
        <v>629.74428220960669</v>
      </c>
      <c r="AP4" s="214">
        <v>3821.25</v>
      </c>
      <c r="AQ4" s="25"/>
      <c r="AR4" s="26"/>
    </row>
    <row r="5" spans="3:44" x14ac:dyDescent="0.25">
      <c r="C5" s="152" t="s">
        <v>65</v>
      </c>
      <c r="D5" s="94"/>
      <c r="E5" s="215">
        <v>0</v>
      </c>
      <c r="F5" s="349">
        <v>0</v>
      </c>
      <c r="G5" s="338"/>
      <c r="H5" s="349">
        <v>0</v>
      </c>
      <c r="I5" s="338"/>
      <c r="J5" s="338"/>
      <c r="K5" s="349">
        <v>0</v>
      </c>
      <c r="L5" s="349">
        <v>0</v>
      </c>
      <c r="M5" s="349">
        <v>0</v>
      </c>
      <c r="N5" s="338"/>
      <c r="O5" s="273"/>
      <c r="P5" s="338"/>
      <c r="Q5" s="338"/>
      <c r="R5" s="349">
        <v>0</v>
      </c>
      <c r="S5" s="350">
        <v>0</v>
      </c>
      <c r="T5" s="350">
        <v>0</v>
      </c>
      <c r="U5" s="338">
        <v>0</v>
      </c>
      <c r="V5" s="424">
        <v>0</v>
      </c>
      <c r="W5" s="339">
        <v>0</v>
      </c>
      <c r="X5" s="391">
        <v>0</v>
      </c>
      <c r="Y5" s="391">
        <v>0</v>
      </c>
      <c r="Z5" s="391">
        <v>0</v>
      </c>
      <c r="AA5" s="391">
        <v>0</v>
      </c>
      <c r="AB5" s="391">
        <v>0</v>
      </c>
      <c r="AC5" s="391">
        <v>0</v>
      </c>
      <c r="AD5" s="391">
        <v>0</v>
      </c>
      <c r="AE5" s="339">
        <v>0</v>
      </c>
      <c r="AF5" s="339">
        <v>0</v>
      </c>
      <c r="AG5" s="492">
        <v>0</v>
      </c>
      <c r="AH5" s="492">
        <v>0</v>
      </c>
      <c r="AI5" s="492">
        <v>0</v>
      </c>
      <c r="AJ5" s="578">
        <v>0</v>
      </c>
      <c r="AK5" s="579"/>
      <c r="AL5" s="352"/>
      <c r="AM5" s="353"/>
      <c r="AN5" s="351">
        <v>0</v>
      </c>
      <c r="AO5" s="213">
        <v>0</v>
      </c>
      <c r="AP5" s="214">
        <v>0</v>
      </c>
      <c r="AQ5" s="25"/>
      <c r="AR5" s="26"/>
    </row>
    <row r="6" spans="3:44" x14ac:dyDescent="0.25">
      <c r="C6" s="152" t="s">
        <v>66</v>
      </c>
      <c r="D6" s="94"/>
      <c r="E6" s="215">
        <v>1079.2918094091799</v>
      </c>
      <c r="F6" s="349">
        <v>251.10420144931621</v>
      </c>
      <c r="G6" s="338"/>
      <c r="H6" s="349">
        <v>105.6501188564995</v>
      </c>
      <c r="I6" s="338"/>
      <c r="J6" s="338"/>
      <c r="K6" s="349">
        <v>149.85370195630247</v>
      </c>
      <c r="L6" s="349">
        <v>138.10657012046343</v>
      </c>
      <c r="M6" s="349">
        <v>1244.9663648341784</v>
      </c>
      <c r="N6" s="338"/>
      <c r="O6" s="273"/>
      <c r="P6" s="338"/>
      <c r="Q6" s="338"/>
      <c r="R6" s="349">
        <v>0</v>
      </c>
      <c r="S6" s="350">
        <v>338.17444627668448</v>
      </c>
      <c r="T6" s="350">
        <v>2068.3380931473444</v>
      </c>
      <c r="U6" s="338">
        <v>176.77581721286472</v>
      </c>
      <c r="V6" s="424">
        <v>1213.3172511301809</v>
      </c>
      <c r="W6" s="339">
        <v>0</v>
      </c>
      <c r="X6" s="391">
        <v>7.4400970549182395</v>
      </c>
      <c r="Y6" s="391">
        <v>11.744909805857494</v>
      </c>
      <c r="Z6" s="391">
        <v>1.6465242163348179</v>
      </c>
      <c r="AA6" s="391">
        <v>14.043229483449458</v>
      </c>
      <c r="AB6" s="391">
        <v>63.082690499784121</v>
      </c>
      <c r="AC6" s="391">
        <v>7.7667354622073326</v>
      </c>
      <c r="AD6" s="391">
        <v>3.6722748828556129</v>
      </c>
      <c r="AE6" s="339">
        <v>19.86494803513262</v>
      </c>
      <c r="AF6" s="339">
        <v>47.514407772325036</v>
      </c>
      <c r="AG6" s="492">
        <v>105.6723391563151</v>
      </c>
      <c r="AH6" s="492">
        <v>159.69359139130384</v>
      </c>
      <c r="AI6" s="492">
        <v>70.445757182008336</v>
      </c>
      <c r="AJ6" s="578">
        <v>2.3627585470571613</v>
      </c>
      <c r="AK6" s="579"/>
      <c r="AL6" s="352"/>
      <c r="AM6" s="353"/>
      <c r="AN6" s="351">
        <v>6765.5783743930151</v>
      </c>
      <c r="AO6" s="213">
        <v>176.77581721286472</v>
      </c>
      <c r="AP6" s="214">
        <v>1213.3172511301809</v>
      </c>
      <c r="AQ6" s="25"/>
      <c r="AR6" s="26"/>
    </row>
    <row r="7" spans="3:44" x14ac:dyDescent="0.25">
      <c r="C7" s="152" t="s">
        <v>67</v>
      </c>
      <c r="D7" s="94"/>
      <c r="E7" s="215">
        <v>3416.8002647960707</v>
      </c>
      <c r="F7" s="349">
        <v>794.94062173333498</v>
      </c>
      <c r="G7" s="338"/>
      <c r="H7" s="349">
        <v>334.4650176510026</v>
      </c>
      <c r="I7" s="338"/>
      <c r="J7" s="338"/>
      <c r="K7" s="349">
        <v>474.40383042029481</v>
      </c>
      <c r="L7" s="349">
        <v>437.21499713408548</v>
      </c>
      <c r="M7" s="349">
        <v>3941.2894343710582</v>
      </c>
      <c r="N7" s="338"/>
      <c r="O7" s="273"/>
      <c r="P7" s="338"/>
      <c r="Q7" s="338"/>
      <c r="R7" s="349">
        <v>0</v>
      </c>
      <c r="S7" s="350">
        <v>1070.5858485278079</v>
      </c>
      <c r="T7" s="350">
        <v>6547.9030626779968</v>
      </c>
      <c r="U7" s="338">
        <v>559.63332047623032</v>
      </c>
      <c r="V7" s="424">
        <v>3841.0953078691841</v>
      </c>
      <c r="W7" s="339">
        <v>0</v>
      </c>
      <c r="X7" s="391">
        <v>23.553709354348857</v>
      </c>
      <c r="Y7" s="391">
        <v>37.18179882846291</v>
      </c>
      <c r="Z7" s="391">
        <v>5.2125331901162291</v>
      </c>
      <c r="AA7" s="391">
        <v>44.457772957536527</v>
      </c>
      <c r="AB7" s="391">
        <v>199.70591060234327</v>
      </c>
      <c r="AC7" s="391">
        <v>24.587774643076369</v>
      </c>
      <c r="AD7" s="391">
        <v>11.625613835625849</v>
      </c>
      <c r="AE7" s="339">
        <v>62.888052253224139</v>
      </c>
      <c r="AF7" s="339">
        <v>150.42015481149619</v>
      </c>
      <c r="AG7" s="492">
        <v>334.53536222846708</v>
      </c>
      <c r="AH7" s="492">
        <v>505.55475414080496</v>
      </c>
      <c r="AI7" s="492">
        <v>223.01575875481532</v>
      </c>
      <c r="AJ7" s="578">
        <v>7.4799734037205434</v>
      </c>
      <c r="AK7" s="579"/>
      <c r="AL7" s="352"/>
      <c r="AM7" s="353"/>
      <c r="AN7" s="351">
        <v>21418.331705657067</v>
      </c>
      <c r="AO7" s="213">
        <v>559.63332047623032</v>
      </c>
      <c r="AP7" s="214">
        <v>3841.0953078691841</v>
      </c>
      <c r="AQ7" s="25"/>
      <c r="AR7" s="26"/>
    </row>
    <row r="8" spans="3:44" x14ac:dyDescent="0.25">
      <c r="C8" s="152" t="s">
        <v>68</v>
      </c>
      <c r="D8" s="94"/>
      <c r="E8" s="215">
        <v>1024.8767190090518</v>
      </c>
      <c r="F8" s="349">
        <v>238.44417966225544</v>
      </c>
      <c r="G8" s="338"/>
      <c r="H8" s="349">
        <v>100.32351420867241</v>
      </c>
      <c r="I8" s="338"/>
      <c r="J8" s="338"/>
      <c r="K8" s="349">
        <v>142.29846743338894</v>
      </c>
      <c r="L8" s="349">
        <v>131.14359548057385</v>
      </c>
      <c r="M8" s="349">
        <v>1182.1983935617429</v>
      </c>
      <c r="N8" s="338"/>
      <c r="O8" s="273"/>
      <c r="P8" s="338"/>
      <c r="Q8" s="338"/>
      <c r="R8" s="349">
        <v>0</v>
      </c>
      <c r="S8" s="350">
        <v>321.12456884341418</v>
      </c>
      <c r="T8" s="350">
        <v>1964.0578574080853</v>
      </c>
      <c r="U8" s="338">
        <v>167.86323954820125</v>
      </c>
      <c r="V8" s="424">
        <v>778.75</v>
      </c>
      <c r="W8" s="339">
        <v>0</v>
      </c>
      <c r="X8" s="391">
        <v>7.0649866813384348</v>
      </c>
      <c r="Y8" s="391">
        <v>11.152761951815187</v>
      </c>
      <c r="Z8" s="391">
        <v>1.563510740927361</v>
      </c>
      <c r="AA8" s="391">
        <v>13.335206319380459</v>
      </c>
      <c r="AB8" s="391">
        <v>59.902225053550332</v>
      </c>
      <c r="AC8" s="391">
        <v>7.3751568283240232</v>
      </c>
      <c r="AD8" s="391">
        <v>3.4871283191713247</v>
      </c>
      <c r="AE8" s="339">
        <v>18.863408939123627</v>
      </c>
      <c r="AF8" s="339">
        <v>45.118854714570489</v>
      </c>
      <c r="AG8" s="492">
        <v>100.34461421867142</v>
      </c>
      <c r="AH8" s="492">
        <v>151.64225519462153</v>
      </c>
      <c r="AI8" s="492">
        <v>66.894065033558832</v>
      </c>
      <c r="AJ8" s="578">
        <v>2.2436343965624297</v>
      </c>
      <c r="AK8" s="579"/>
      <c r="AL8" s="352"/>
      <c r="AM8" s="353"/>
      <c r="AN8" s="351">
        <v>6051.0805351553854</v>
      </c>
      <c r="AO8" s="213">
        <v>167.86323954820125</v>
      </c>
      <c r="AP8" s="214">
        <v>778.75</v>
      </c>
      <c r="AQ8" s="25"/>
      <c r="AR8" s="26"/>
    </row>
    <row r="9" spans="3:44" x14ac:dyDescent="0.25">
      <c r="C9" s="152" t="s">
        <v>69</v>
      </c>
      <c r="D9" s="94"/>
      <c r="E9" s="215">
        <v>969.43249481332134</v>
      </c>
      <c r="F9" s="349">
        <v>225.54472325920258</v>
      </c>
      <c r="G9" s="338"/>
      <c r="H9" s="349">
        <v>94.896169328336555</v>
      </c>
      <c r="I9" s="338"/>
      <c r="J9" s="338"/>
      <c r="K9" s="349">
        <v>134.60034337148801</v>
      </c>
      <c r="L9" s="349">
        <v>124.04893250814381</v>
      </c>
      <c r="M9" s="349">
        <v>1118.2433133450256</v>
      </c>
      <c r="N9" s="338"/>
      <c r="O9" s="273"/>
      <c r="P9" s="338"/>
      <c r="Q9" s="338"/>
      <c r="R9" s="349">
        <v>0</v>
      </c>
      <c r="S9" s="350">
        <v>303.75223297171379</v>
      </c>
      <c r="T9" s="350">
        <v>1857.8054056158237</v>
      </c>
      <c r="U9" s="338">
        <v>158.78210138288998</v>
      </c>
      <c r="V9" s="424">
        <v>1089.815710180417</v>
      </c>
      <c r="W9" s="339">
        <v>0</v>
      </c>
      <c r="X9" s="391">
        <v>6.6827819749238673</v>
      </c>
      <c r="Y9" s="391">
        <v>10.549415010091368</v>
      </c>
      <c r="Z9" s="391">
        <v>1.4789272603539831</v>
      </c>
      <c r="AA9" s="391">
        <v>12.613792557944903</v>
      </c>
      <c r="AB9" s="391">
        <v>56.661608563692475</v>
      </c>
      <c r="AC9" s="391">
        <v>6.9761724030912582</v>
      </c>
      <c r="AD9" s="391">
        <v>3.2984801425258872</v>
      </c>
      <c r="AE9" s="339">
        <v>17.842928080384088</v>
      </c>
      <c r="AF9" s="339">
        <v>42.677995389882142</v>
      </c>
      <c r="AG9" s="492">
        <v>94.916127860864933</v>
      </c>
      <c r="AH9" s="492">
        <v>143.43864685947841</v>
      </c>
      <c r="AI9" s="492">
        <v>63.275200959184588</v>
      </c>
      <c r="AJ9" s="578">
        <v>2.1222572921858776</v>
      </c>
      <c r="AK9" s="579"/>
      <c r="AL9" s="352"/>
      <c r="AM9" s="353"/>
      <c r="AN9" s="351">
        <v>6076.9214267763628</v>
      </c>
      <c r="AO9" s="213">
        <v>158.78210138288998</v>
      </c>
      <c r="AP9" s="214">
        <v>1089.815710180417</v>
      </c>
      <c r="AQ9" s="25"/>
      <c r="AR9" s="26"/>
    </row>
    <row r="10" spans="3:44" x14ac:dyDescent="0.25">
      <c r="C10" s="152" t="s">
        <v>70</v>
      </c>
      <c r="D10" s="94"/>
      <c r="E10" s="215">
        <v>464.90484024975467</v>
      </c>
      <c r="F10" s="349">
        <v>108.1631099607265</v>
      </c>
      <c r="G10" s="338"/>
      <c r="H10" s="349">
        <v>45.508778257324138</v>
      </c>
      <c r="I10" s="338"/>
      <c r="J10" s="338"/>
      <c r="K10" s="349">
        <v>64.549467309463111</v>
      </c>
      <c r="L10" s="349">
        <v>59.489391432001248</v>
      </c>
      <c r="M10" s="349">
        <v>536.26913862747676</v>
      </c>
      <c r="N10" s="338"/>
      <c r="O10" s="273"/>
      <c r="P10" s="338"/>
      <c r="Q10" s="338"/>
      <c r="R10" s="349">
        <v>0</v>
      </c>
      <c r="S10" s="350">
        <v>145.66860931602471</v>
      </c>
      <c r="T10" s="350">
        <v>890.93642923458458</v>
      </c>
      <c r="U10" s="338">
        <v>76.146165795842947</v>
      </c>
      <c r="V10" s="424">
        <v>421.25</v>
      </c>
      <c r="W10" s="339">
        <v>0</v>
      </c>
      <c r="X10" s="391">
        <v>3.2048210711919585</v>
      </c>
      <c r="Y10" s="391">
        <v>5.0591187382668883</v>
      </c>
      <c r="Z10" s="391">
        <v>0.70924014348031095</v>
      </c>
      <c r="AA10" s="391">
        <v>6.0491197122747176</v>
      </c>
      <c r="AB10" s="391">
        <v>27.172862699088892</v>
      </c>
      <c r="AC10" s="391">
        <v>3.3455205328540445</v>
      </c>
      <c r="AD10" s="391">
        <v>1.5818320429039054</v>
      </c>
      <c r="AE10" s="339">
        <v>8.5568244031227803</v>
      </c>
      <c r="AF10" s="339">
        <v>20.466826452659447</v>
      </c>
      <c r="AG10" s="492">
        <v>45.518349649273937</v>
      </c>
      <c r="AH10" s="492">
        <v>68.787998711233669</v>
      </c>
      <c r="AI10" s="492">
        <v>30.34450294485487</v>
      </c>
      <c r="AJ10" s="578">
        <v>1.0177580106622546</v>
      </c>
      <c r="AK10" s="579"/>
      <c r="AL10" s="352"/>
      <c r="AM10" s="353"/>
      <c r="AN10" s="351">
        <v>2812.8859301831985</v>
      </c>
      <c r="AO10" s="213">
        <v>76.146165795842947</v>
      </c>
      <c r="AP10" s="214">
        <v>421.25</v>
      </c>
      <c r="AQ10" s="25"/>
      <c r="AR10" s="26"/>
    </row>
    <row r="11" spans="3:44" x14ac:dyDescent="0.25">
      <c r="C11" s="152" t="s">
        <v>71</v>
      </c>
      <c r="D11" s="94"/>
      <c r="E11" s="215">
        <v>20801.81991036671</v>
      </c>
      <c r="F11" s="349">
        <v>4839.6775846418213</v>
      </c>
      <c r="G11" s="338"/>
      <c r="H11" s="349">
        <v>2036.2562995496116</v>
      </c>
      <c r="I11" s="338"/>
      <c r="J11" s="338"/>
      <c r="K11" s="349">
        <v>2888.2177125972898</v>
      </c>
      <c r="L11" s="349">
        <v>2661.8083960601557</v>
      </c>
      <c r="M11" s="349">
        <v>23994.962150153984</v>
      </c>
      <c r="N11" s="338"/>
      <c r="O11" s="273"/>
      <c r="P11" s="338"/>
      <c r="Q11" s="338"/>
      <c r="R11" s="349">
        <v>0</v>
      </c>
      <c r="S11" s="350">
        <v>6517.8331461501948</v>
      </c>
      <c r="T11" s="350">
        <v>39864.285221394355</v>
      </c>
      <c r="U11" s="338">
        <v>3407.1033265627225</v>
      </c>
      <c r="V11" s="424">
        <v>22682.5</v>
      </c>
      <c r="W11" s="339">
        <v>0</v>
      </c>
      <c r="X11" s="391">
        <v>143.39732563780038</v>
      </c>
      <c r="Y11" s="391">
        <v>226.36649005859638</v>
      </c>
      <c r="Z11" s="391">
        <v>31.734420596598341</v>
      </c>
      <c r="AA11" s="391">
        <v>270.66334435965115</v>
      </c>
      <c r="AB11" s="391">
        <v>1215.8294501986882</v>
      </c>
      <c r="AC11" s="391">
        <v>149.69281798287454</v>
      </c>
      <c r="AD11" s="391">
        <v>70.777893530334921</v>
      </c>
      <c r="AE11" s="339">
        <v>382.86871812900017</v>
      </c>
      <c r="AF11" s="339">
        <v>915.77286606917824</v>
      </c>
      <c r="AG11" s="492">
        <v>2036.6845643349907</v>
      </c>
      <c r="AH11" s="492">
        <v>3077.8676350560431</v>
      </c>
      <c r="AI11" s="492">
        <v>1357.7421245805074</v>
      </c>
      <c r="AJ11" s="578">
        <v>45.538822178654378</v>
      </c>
      <c r="AK11" s="579"/>
      <c r="AL11" s="352"/>
      <c r="AM11" s="353"/>
      <c r="AN11" s="351">
        <v>129694.46374747684</v>
      </c>
      <c r="AO11" s="213">
        <v>3407.1033265627225</v>
      </c>
      <c r="AP11" s="214">
        <v>22682.5</v>
      </c>
      <c r="AQ11" s="25"/>
      <c r="AR11" s="26"/>
    </row>
    <row r="12" spans="3:44" x14ac:dyDescent="0.25">
      <c r="C12" s="152" t="s">
        <v>72</v>
      </c>
      <c r="D12" s="94"/>
      <c r="E12" s="215">
        <v>875.8967026734291</v>
      </c>
      <c r="F12" s="349">
        <v>203.78301786363014</v>
      </c>
      <c r="G12" s="338"/>
      <c r="H12" s="349">
        <v>85.740102849590599</v>
      </c>
      <c r="I12" s="338"/>
      <c r="J12" s="338"/>
      <c r="K12" s="349">
        <v>121.61341565149449</v>
      </c>
      <c r="L12" s="349">
        <v>112.08005873061319</v>
      </c>
      <c r="M12" s="349">
        <v>1010.3494943545596</v>
      </c>
      <c r="N12" s="338"/>
      <c r="O12" s="273"/>
      <c r="P12" s="338"/>
      <c r="Q12" s="338"/>
      <c r="R12" s="349">
        <v>0</v>
      </c>
      <c r="S12" s="350">
        <v>274.44466810538302</v>
      </c>
      <c r="T12" s="350">
        <v>1678.5548634834274</v>
      </c>
      <c r="U12" s="338">
        <v>143.46199429967814</v>
      </c>
      <c r="V12" s="424">
        <v>984.66473135145372</v>
      </c>
      <c r="W12" s="339">
        <v>0</v>
      </c>
      <c r="X12" s="391">
        <v>6.0379930813526199</v>
      </c>
      <c r="Y12" s="391">
        <v>9.5315536377310579</v>
      </c>
      <c r="Z12" s="391">
        <v>1.336232814320246</v>
      </c>
      <c r="AA12" s="391">
        <v>11.396749509452031</v>
      </c>
      <c r="AB12" s="391">
        <v>51.194607540639247</v>
      </c>
      <c r="AC12" s="391">
        <v>6.3030757044363925</v>
      </c>
      <c r="AD12" s="391">
        <v>2.9802259529463702</v>
      </c>
      <c r="AE12" s="339">
        <v>16.121351363053982</v>
      </c>
      <c r="AF12" s="339">
        <v>38.560204695746201</v>
      </c>
      <c r="AG12" s="492">
        <v>85.758135681092895</v>
      </c>
      <c r="AH12" s="492">
        <v>129.59895453509523</v>
      </c>
      <c r="AI12" s="492">
        <v>57.17008680611724</v>
      </c>
      <c r="AJ12" s="578">
        <v>1.9174910830776364</v>
      </c>
      <c r="AK12" s="579"/>
      <c r="AL12" s="352"/>
      <c r="AM12" s="353"/>
      <c r="AN12" s="351">
        <v>5490.5890493632596</v>
      </c>
      <c r="AO12" s="213">
        <v>143.46199429967814</v>
      </c>
      <c r="AP12" s="214">
        <v>984.66473135145372</v>
      </c>
      <c r="AQ12" s="25"/>
      <c r="AR12" s="26"/>
    </row>
    <row r="13" spans="3:44" x14ac:dyDescent="0.25">
      <c r="C13" s="152" t="s">
        <v>73</v>
      </c>
      <c r="D13" s="94"/>
      <c r="E13" s="215">
        <v>1471.3959424200493</v>
      </c>
      <c r="F13" s="349">
        <v>342.32975726870927</v>
      </c>
      <c r="G13" s="338"/>
      <c r="H13" s="349">
        <v>144.03255435316115</v>
      </c>
      <c r="I13" s="338"/>
      <c r="J13" s="338"/>
      <c r="K13" s="349">
        <v>204.29519347119717</v>
      </c>
      <c r="L13" s="349">
        <v>188.28035673507028</v>
      </c>
      <c r="M13" s="349">
        <v>1697.2596675863076</v>
      </c>
      <c r="N13" s="338"/>
      <c r="O13" s="273"/>
      <c r="P13" s="338"/>
      <c r="Q13" s="338"/>
      <c r="R13" s="349">
        <v>0</v>
      </c>
      <c r="S13" s="350">
        <v>461.03241379553106</v>
      </c>
      <c r="T13" s="350">
        <v>2819.7603755334676</v>
      </c>
      <c r="U13" s="338">
        <v>240.99804881071418</v>
      </c>
      <c r="V13" s="424">
        <v>1654.1125065689873</v>
      </c>
      <c r="W13" s="339">
        <v>0</v>
      </c>
      <c r="X13" s="391">
        <v>10.143066520453615</v>
      </c>
      <c r="Y13" s="391">
        <v>16.011807447967445</v>
      </c>
      <c r="Z13" s="391">
        <v>2.2447025261292572</v>
      </c>
      <c r="AA13" s="391">
        <v>19.145101167526189</v>
      </c>
      <c r="AB13" s="391">
        <v>86.000481083177093</v>
      </c>
      <c r="AC13" s="391">
        <v>10.588371879888163</v>
      </c>
      <c r="AD13" s="391">
        <v>5.0064035647993057</v>
      </c>
      <c r="AE13" s="339">
        <v>27.081836145203184</v>
      </c>
      <c r="AF13" s="339">
        <v>64.776278475569868</v>
      </c>
      <c r="AG13" s="492">
        <v>144.06284723475534</v>
      </c>
      <c r="AH13" s="492">
        <v>217.70989120382296</v>
      </c>
      <c r="AI13" s="492">
        <v>96.038532280770866</v>
      </c>
      <c r="AJ13" s="578">
        <v>3.2211430761818849</v>
      </c>
      <c r="AK13" s="579"/>
      <c r="AL13" s="352"/>
      <c r="AM13" s="353"/>
      <c r="AN13" s="351">
        <v>9223.4968165431947</v>
      </c>
      <c r="AO13" s="213">
        <v>240.99804881071418</v>
      </c>
      <c r="AP13" s="214">
        <v>1654.1125065689873</v>
      </c>
      <c r="AQ13" s="25"/>
      <c r="AR13" s="26"/>
    </row>
    <row r="14" spans="3:44" x14ac:dyDescent="0.25">
      <c r="C14" s="152" t="s">
        <v>74</v>
      </c>
      <c r="D14" s="94"/>
      <c r="E14" s="215">
        <v>5206.0270026936159</v>
      </c>
      <c r="F14" s="349">
        <v>1211.2157637428643</v>
      </c>
      <c r="G14" s="338"/>
      <c r="H14" s="349">
        <v>509.6095113570945</v>
      </c>
      <c r="I14" s="338"/>
      <c r="J14" s="338"/>
      <c r="K14" s="349">
        <v>722.82807303538527</v>
      </c>
      <c r="L14" s="349">
        <v>666.16509736149635</v>
      </c>
      <c r="M14" s="349">
        <v>6005.1678853377189</v>
      </c>
      <c r="N14" s="338"/>
      <c r="O14" s="273"/>
      <c r="P14" s="338"/>
      <c r="Q14" s="338"/>
      <c r="R14" s="349">
        <v>0</v>
      </c>
      <c r="S14" s="350">
        <v>1631.2041688717431</v>
      </c>
      <c r="T14" s="350">
        <v>9976.7494478804238</v>
      </c>
      <c r="U14" s="338">
        <v>852.6884664650521</v>
      </c>
      <c r="V14" s="424">
        <v>3308.75</v>
      </c>
      <c r="W14" s="339">
        <v>0</v>
      </c>
      <c r="X14" s="391">
        <v>35.887742159156019</v>
      </c>
      <c r="Y14" s="391">
        <v>56.652257582651764</v>
      </c>
      <c r="Z14" s="391">
        <v>7.9421056067500073</v>
      </c>
      <c r="AA14" s="391">
        <v>67.738336618974415</v>
      </c>
      <c r="AB14" s="391">
        <v>304.28303752644689</v>
      </c>
      <c r="AC14" s="391">
        <v>37.463301571021404</v>
      </c>
      <c r="AD14" s="391">
        <v>17.713432117978648</v>
      </c>
      <c r="AE14" s="339">
        <v>95.819735660384694</v>
      </c>
      <c r="AF14" s="339">
        <v>229.18851762168822</v>
      </c>
      <c r="AG14" s="492">
        <v>509.71669226946625</v>
      </c>
      <c r="AH14" s="492">
        <v>770.29135373069528</v>
      </c>
      <c r="AI14" s="492">
        <v>339.79921918938061</v>
      </c>
      <c r="AJ14" s="578">
        <v>11.396903682200865</v>
      </c>
      <c r="AK14" s="579"/>
      <c r="AL14" s="352"/>
      <c r="AM14" s="353"/>
      <c r="AN14" s="351">
        <v>30090.405416745398</v>
      </c>
      <c r="AO14" s="213">
        <v>852.6884664650521</v>
      </c>
      <c r="AP14" s="214">
        <v>3308.75</v>
      </c>
      <c r="AQ14" s="25"/>
      <c r="AR14" s="26"/>
    </row>
    <row r="15" spans="3:44" x14ac:dyDescent="0.25">
      <c r="C15" s="153" t="s">
        <v>75</v>
      </c>
      <c r="D15" s="94"/>
      <c r="E15" s="215">
        <v>998.85095171094451</v>
      </c>
      <c r="F15" s="349">
        <v>232.38911702069382</v>
      </c>
      <c r="G15" s="338"/>
      <c r="H15" s="349">
        <v>97.775894200435872</v>
      </c>
      <c r="I15" s="338"/>
      <c r="J15" s="338"/>
      <c r="K15" s="349">
        <v>138.68493350134733</v>
      </c>
      <c r="L15" s="349">
        <v>127.81332888820295</v>
      </c>
      <c r="M15" s="349">
        <v>1152.1775923079265</v>
      </c>
      <c r="N15" s="338"/>
      <c r="O15" s="273"/>
      <c r="P15" s="338"/>
      <c r="Q15" s="338"/>
      <c r="R15" s="349">
        <v>0</v>
      </c>
      <c r="S15" s="350">
        <v>312.96991653508132</v>
      </c>
      <c r="T15" s="350">
        <v>1914.182480390695</v>
      </c>
      <c r="U15" s="338">
        <v>163.60051259835689</v>
      </c>
      <c r="V15" s="424">
        <v>1122.887323384871</v>
      </c>
      <c r="W15" s="339">
        <v>0</v>
      </c>
      <c r="X15" s="391">
        <v>6.8855780793843122</v>
      </c>
      <c r="Y15" s="391">
        <v>10.869548193608466</v>
      </c>
      <c r="Z15" s="391">
        <v>1.5238068761046615</v>
      </c>
      <c r="AA15" s="391">
        <v>12.996571466911554</v>
      </c>
      <c r="AB15" s="391">
        <v>58.381065151128162</v>
      </c>
      <c r="AC15" s="391">
        <v>7.1878717511621595</v>
      </c>
      <c r="AD15" s="391">
        <v>3.3985760196702262</v>
      </c>
      <c r="AE15" s="339">
        <v>18.384390650979316</v>
      </c>
      <c r="AF15" s="339">
        <v>43.973104409408023</v>
      </c>
      <c r="AG15" s="492">
        <v>97.7964583957949</v>
      </c>
      <c r="AH15" s="492">
        <v>147.79144467950766</v>
      </c>
      <c r="AI15" s="492">
        <v>65.195354019934484</v>
      </c>
      <c r="AJ15" s="578">
        <v>2.1866594398442962</v>
      </c>
      <c r="AK15" s="579"/>
      <c r="AL15" s="352"/>
      <c r="AM15" s="353"/>
      <c r="AN15" s="351">
        <v>6261.3320505385545</v>
      </c>
      <c r="AO15" s="213">
        <v>163.60051259835689</v>
      </c>
      <c r="AP15" s="214">
        <v>1122.887323384871</v>
      </c>
      <c r="AQ15" s="25"/>
      <c r="AR15" s="26"/>
    </row>
    <row r="16" spans="3:44" x14ac:dyDescent="0.25">
      <c r="C16" s="151" t="s">
        <v>76</v>
      </c>
      <c r="D16" s="94"/>
      <c r="E16" s="215">
        <v>752.69979065508676</v>
      </c>
      <c r="F16" s="349">
        <v>175.12046159877539</v>
      </c>
      <c r="G16" s="338"/>
      <c r="H16" s="349">
        <v>73.680557614445519</v>
      </c>
      <c r="I16" s="338"/>
      <c r="J16" s="338"/>
      <c r="K16" s="349">
        <v>104.5082053880722</v>
      </c>
      <c r="L16" s="349">
        <v>96.31573733026859</v>
      </c>
      <c r="M16" s="349">
        <v>868.24148391924257</v>
      </c>
      <c r="N16" s="338"/>
      <c r="O16" s="273"/>
      <c r="P16" s="338"/>
      <c r="Q16" s="338"/>
      <c r="R16" s="349">
        <v>0</v>
      </c>
      <c r="S16" s="350">
        <v>235.84338609657507</v>
      </c>
      <c r="T16" s="350">
        <v>1442.462211001289</v>
      </c>
      <c r="U16" s="338">
        <v>123.28373054349748</v>
      </c>
      <c r="V16" s="424">
        <v>846.16934267649685</v>
      </c>
      <c r="W16" s="339">
        <v>0</v>
      </c>
      <c r="X16" s="391">
        <v>5.1887352862949054</v>
      </c>
      <c r="Y16" s="391">
        <v>8.1909184106299957</v>
      </c>
      <c r="Z16" s="391">
        <v>1.1482885556429641</v>
      </c>
      <c r="AA16" s="391">
        <v>9.7937701371977486</v>
      </c>
      <c r="AB16" s="391">
        <v>43.993966709651637</v>
      </c>
      <c r="AC16" s="391">
        <v>5.4165334208151696</v>
      </c>
      <c r="AD16" s="391">
        <v>2.5610502289148971</v>
      </c>
      <c r="AE16" s="339">
        <v>13.853845732048716</v>
      </c>
      <c r="AF16" s="339">
        <v>33.136622062301463</v>
      </c>
      <c r="AG16" s="492">
        <v>73.696054086181604</v>
      </c>
      <c r="AH16" s="492">
        <v>111.37055962186292</v>
      </c>
      <c r="AI16" s="492">
        <v>49.128980893928166</v>
      </c>
      <c r="AJ16" s="578">
        <v>1.6477914946023642</v>
      </c>
      <c r="AK16" s="579"/>
      <c r="AL16" s="352"/>
      <c r="AM16" s="353"/>
      <c r="AN16" s="351">
        <v>4718.3249068237492</v>
      </c>
      <c r="AO16" s="213">
        <v>123.28373054349748</v>
      </c>
      <c r="AP16" s="214">
        <v>846.16934267649685</v>
      </c>
      <c r="AQ16" s="25"/>
      <c r="AR16" s="26"/>
    </row>
    <row r="17" spans="3:44" x14ac:dyDescent="0.25">
      <c r="C17" s="152" t="s">
        <v>77</v>
      </c>
      <c r="D17" s="94"/>
      <c r="E17" s="215">
        <v>8271.7315361424025</v>
      </c>
      <c r="F17" s="349">
        <v>1924.4716988292357</v>
      </c>
      <c r="G17" s="338"/>
      <c r="H17" s="349">
        <v>809.70633921598176</v>
      </c>
      <c r="I17" s="338"/>
      <c r="J17" s="338"/>
      <c r="K17" s="349">
        <v>1148.4842018380359</v>
      </c>
      <c r="L17" s="349">
        <v>1058.4537577833144</v>
      </c>
      <c r="M17" s="349">
        <v>9541.4673322432918</v>
      </c>
      <c r="N17" s="338"/>
      <c r="O17" s="273"/>
      <c r="P17" s="338"/>
      <c r="Q17" s="338"/>
      <c r="R17" s="349">
        <v>0</v>
      </c>
      <c r="S17" s="350">
        <v>2591.7812102323114</v>
      </c>
      <c r="T17" s="350">
        <v>15851.818093437681</v>
      </c>
      <c r="U17" s="338">
        <v>1354.8162687044305</v>
      </c>
      <c r="V17" s="424">
        <v>5141.25</v>
      </c>
      <c r="W17" s="339">
        <v>0</v>
      </c>
      <c r="X17" s="391">
        <v>57.021173425578645</v>
      </c>
      <c r="Y17" s="391">
        <v>90.013414336426138</v>
      </c>
      <c r="Z17" s="391">
        <v>12.619021256850305</v>
      </c>
      <c r="AA17" s="391">
        <v>107.62781962657751</v>
      </c>
      <c r="AB17" s="391">
        <v>483.46802583206653</v>
      </c>
      <c r="AC17" s="391">
        <v>59.524542014994296</v>
      </c>
      <c r="AD17" s="391">
        <v>28.14444776943941</v>
      </c>
      <c r="AE17" s="339">
        <v>152.24568156038021</v>
      </c>
      <c r="AF17" s="339">
        <v>364.15214288211746</v>
      </c>
      <c r="AG17" s="492">
        <v>809.87663639893526</v>
      </c>
      <c r="AH17" s="492">
        <v>1223.8974710225866</v>
      </c>
      <c r="AI17" s="492">
        <v>539.89883569007316</v>
      </c>
      <c r="AJ17" s="578">
        <v>18.108267120716363</v>
      </c>
      <c r="AK17" s="579"/>
      <c r="AL17" s="352"/>
      <c r="AM17" s="353"/>
      <c r="AN17" s="351">
        <v>47693.98043842669</v>
      </c>
      <c r="AO17" s="213">
        <v>1354.8162687044305</v>
      </c>
      <c r="AP17" s="214">
        <v>5141.25</v>
      </c>
      <c r="AQ17" s="25"/>
      <c r="AR17" s="26"/>
    </row>
    <row r="18" spans="3:44" x14ac:dyDescent="0.25">
      <c r="C18" s="152" t="s">
        <v>78</v>
      </c>
      <c r="D18" s="94"/>
      <c r="E18" s="215">
        <v>262.68596334542241</v>
      </c>
      <c r="F18" s="349">
        <v>61.115583832610533</v>
      </c>
      <c r="G18" s="338"/>
      <c r="H18" s="349">
        <v>25.713901474495803</v>
      </c>
      <c r="I18" s="338"/>
      <c r="J18" s="338"/>
      <c r="K18" s="349">
        <v>36.472494015142949</v>
      </c>
      <c r="L18" s="349">
        <v>33.613390836613064</v>
      </c>
      <c r="M18" s="349">
        <v>303.00905281412139</v>
      </c>
      <c r="N18" s="338"/>
      <c r="O18" s="273"/>
      <c r="P18" s="338"/>
      <c r="Q18" s="338"/>
      <c r="R18" s="349">
        <v>0</v>
      </c>
      <c r="S18" s="350">
        <v>82.307379176373544</v>
      </c>
      <c r="T18" s="350">
        <v>503.40730818652963</v>
      </c>
      <c r="U18" s="338">
        <v>43.024996053806539</v>
      </c>
      <c r="V18" s="424">
        <v>240</v>
      </c>
      <c r="W18" s="339">
        <v>0</v>
      </c>
      <c r="X18" s="391">
        <v>1.8108254368431742</v>
      </c>
      <c r="Y18" s="391">
        <v>2.8585623645616938</v>
      </c>
      <c r="Z18" s="391">
        <v>0.40074315043328784</v>
      </c>
      <c r="AA18" s="391">
        <v>3.4179442789991619</v>
      </c>
      <c r="AB18" s="391">
        <v>15.353528285763693</v>
      </c>
      <c r="AC18" s="391">
        <v>1.8903250901679962</v>
      </c>
      <c r="AD18" s="391">
        <v>0.89378521810537148</v>
      </c>
      <c r="AE18" s="339">
        <v>4.8348768756728644</v>
      </c>
      <c r="AF18" s="339">
        <v>11.564405353259295</v>
      </c>
      <c r="AG18" s="492">
        <v>25.719309614177764</v>
      </c>
      <c r="AH18" s="492">
        <v>38.867398537637889</v>
      </c>
      <c r="AI18" s="492">
        <v>17.145605505042738</v>
      </c>
      <c r="AJ18" s="578">
        <v>0.57506551951515428</v>
      </c>
      <c r="AK18" s="579"/>
      <c r="AL18" s="352"/>
      <c r="AM18" s="353"/>
      <c r="AN18" s="351">
        <v>1591.3500697351158</v>
      </c>
      <c r="AO18" s="213">
        <v>43.024996053806539</v>
      </c>
      <c r="AP18" s="214">
        <v>240</v>
      </c>
      <c r="AQ18" s="25"/>
      <c r="AR18" s="26"/>
    </row>
    <row r="19" spans="3:44" x14ac:dyDescent="0.25">
      <c r="C19" s="152" t="s">
        <v>122</v>
      </c>
      <c r="D19" s="94"/>
      <c r="E19" s="215">
        <v>1037.030502111633</v>
      </c>
      <c r="F19" s="349">
        <v>241.27183569925668</v>
      </c>
      <c r="G19" s="338"/>
      <c r="H19" s="349">
        <v>101.51322825833866</v>
      </c>
      <c r="I19" s="338"/>
      <c r="J19" s="338"/>
      <c r="K19" s="349">
        <v>143.98595303720609</v>
      </c>
      <c r="L19" s="349">
        <v>132.69879796024836</v>
      </c>
      <c r="M19" s="349">
        <v>1196.2178191112491</v>
      </c>
      <c r="N19" s="338"/>
      <c r="O19" s="273"/>
      <c r="P19" s="338"/>
      <c r="Q19" s="338"/>
      <c r="R19" s="349">
        <v>0</v>
      </c>
      <c r="S19" s="350">
        <v>324.93271306822049</v>
      </c>
      <c r="T19" s="350">
        <v>1987.3491789466782</v>
      </c>
      <c r="U19" s="338">
        <v>169.85389204964366</v>
      </c>
      <c r="V19" s="424">
        <v>1165.8079744430017</v>
      </c>
      <c r="W19" s="339">
        <v>0</v>
      </c>
      <c r="X19" s="391">
        <v>7.1487687735208354</v>
      </c>
      <c r="Y19" s="391">
        <v>11.285020053929307</v>
      </c>
      <c r="Z19" s="391">
        <v>1.5820520640653875</v>
      </c>
      <c r="AA19" s="391">
        <v>13.493345539667002</v>
      </c>
      <c r="AB19" s="391">
        <v>60.612592102737274</v>
      </c>
      <c r="AC19" s="391">
        <v>7.4626171586997989</v>
      </c>
      <c r="AD19" s="391">
        <v>3.5284813916492088</v>
      </c>
      <c r="AE19" s="339">
        <v>19.087105874149206</v>
      </c>
      <c r="AF19" s="339">
        <v>45.653909091225643</v>
      </c>
      <c r="AG19" s="492">
        <v>101.53457848862296</v>
      </c>
      <c r="AH19" s="492">
        <v>153.44054668142954</v>
      </c>
      <c r="AI19" s="492">
        <v>67.687346744605932</v>
      </c>
      <c r="AJ19" s="578">
        <v>2.2702411535621168</v>
      </c>
      <c r="AK19" s="579"/>
      <c r="AL19" s="352"/>
      <c r="AM19" s="353"/>
      <c r="AN19" s="351">
        <v>6500.661894685476</v>
      </c>
      <c r="AO19" s="213">
        <v>169.85389204964366</v>
      </c>
      <c r="AP19" s="214">
        <v>1165.8079744430017</v>
      </c>
      <c r="AQ19" s="25"/>
      <c r="AR19" s="26"/>
    </row>
    <row r="20" spans="3:44" x14ac:dyDescent="0.25">
      <c r="C20" s="152" t="s">
        <v>80</v>
      </c>
      <c r="D20" s="94"/>
      <c r="E20" s="215">
        <v>2750.5948219029142</v>
      </c>
      <c r="F20" s="349">
        <v>639.94362807464188</v>
      </c>
      <c r="G20" s="338"/>
      <c r="H20" s="349">
        <v>269.25125098391521</v>
      </c>
      <c r="I20" s="338"/>
      <c r="J20" s="338"/>
      <c r="K20" s="349">
        <v>381.90488712188534</v>
      </c>
      <c r="L20" s="349">
        <v>351.96710781310168</v>
      </c>
      <c r="M20" s="349">
        <v>3172.8194420661371</v>
      </c>
      <c r="N20" s="338"/>
      <c r="O20" s="273"/>
      <c r="P20" s="338"/>
      <c r="Q20" s="338"/>
      <c r="R20" s="349">
        <v>0</v>
      </c>
      <c r="S20" s="350">
        <v>861.8437318983531</v>
      </c>
      <c r="T20" s="350">
        <v>5271.1972789545789</v>
      </c>
      <c r="U20" s="338">
        <v>450.51638789840911</v>
      </c>
      <c r="V20" s="424">
        <v>2222.5</v>
      </c>
      <c r="W20" s="339">
        <v>0</v>
      </c>
      <c r="X20" s="391">
        <v>18.961222771546744</v>
      </c>
      <c r="Y20" s="391">
        <v>29.932116424929493</v>
      </c>
      <c r="Z20" s="391">
        <v>4.1961969359032771</v>
      </c>
      <c r="AA20" s="391">
        <v>35.789425958041448</v>
      </c>
      <c r="AB20" s="391">
        <v>160.76738499052911</v>
      </c>
      <c r="AC20" s="391">
        <v>19.793666698102459</v>
      </c>
      <c r="AD20" s="391">
        <v>9.3588593829097828</v>
      </c>
      <c r="AE20" s="339">
        <v>50.626181655837108</v>
      </c>
      <c r="AF20" s="339">
        <v>121.09133308060966</v>
      </c>
      <c r="AG20" s="492">
        <v>269.30787982245636</v>
      </c>
      <c r="AH20" s="492">
        <v>406.98202445588214</v>
      </c>
      <c r="AI20" s="492">
        <v>179.53229445513304</v>
      </c>
      <c r="AJ20" s="578">
        <v>6.0215331648814461</v>
      </c>
      <c r="AK20" s="579"/>
      <c r="AL20" s="352"/>
      <c r="AM20" s="353"/>
      <c r="AN20" s="351">
        <v>16372.538536713935</v>
      </c>
      <c r="AO20" s="213">
        <v>450.51638789840911</v>
      </c>
      <c r="AP20" s="214">
        <v>2222.5</v>
      </c>
      <c r="AQ20" s="25"/>
      <c r="AR20" s="26"/>
    </row>
    <row r="21" spans="3:44" x14ac:dyDescent="0.25">
      <c r="C21" s="152" t="s">
        <v>81</v>
      </c>
      <c r="D21" s="94"/>
      <c r="E21" s="215">
        <v>9839.3409820771431</v>
      </c>
      <c r="F21" s="349">
        <v>2289.1861483174876</v>
      </c>
      <c r="G21" s="338"/>
      <c r="H21" s="349">
        <v>963.15707685684163</v>
      </c>
      <c r="I21" s="338"/>
      <c r="J21" s="338"/>
      <c r="K21" s="349">
        <v>1366.1381084525813</v>
      </c>
      <c r="L21" s="349">
        <v>1259.0456292114882</v>
      </c>
      <c r="M21" s="349">
        <v>11349.709566985575</v>
      </c>
      <c r="N21" s="338"/>
      <c r="O21" s="273"/>
      <c r="P21" s="338"/>
      <c r="Q21" s="338"/>
      <c r="R21" s="349">
        <v>0</v>
      </c>
      <c r="S21" s="350">
        <v>3082.9601960593973</v>
      </c>
      <c r="T21" s="350">
        <v>18855.960535674258</v>
      </c>
      <c r="U21" s="338">
        <v>1611.5730035002009</v>
      </c>
      <c r="V21" s="424">
        <v>6100</v>
      </c>
      <c r="W21" s="339">
        <v>0</v>
      </c>
      <c r="X21" s="391">
        <v>67.827487640402225</v>
      </c>
      <c r="Y21" s="391">
        <v>107.07222215170314</v>
      </c>
      <c r="Z21" s="391">
        <v>15.010503237890907</v>
      </c>
      <c r="AA21" s="391">
        <v>128.02480494395482</v>
      </c>
      <c r="AB21" s="391">
        <v>575.09201541517348</v>
      </c>
      <c r="AC21" s="391">
        <v>70.805279780712567</v>
      </c>
      <c r="AD21" s="391">
        <v>33.478216398318985</v>
      </c>
      <c r="AE21" s="339">
        <v>181.09837914540444</v>
      </c>
      <c r="AF21" s="339">
        <v>433.16409478664036</v>
      </c>
      <c r="AG21" s="492">
        <v>963.35964775074024</v>
      </c>
      <c r="AH21" s="492">
        <v>1455.8432526340391</v>
      </c>
      <c r="AI21" s="492">
        <v>642.21725729006027</v>
      </c>
      <c r="AJ21" s="578">
        <v>21.5400383845578</v>
      </c>
      <c r="AK21" s="579"/>
      <c r="AL21" s="352"/>
      <c r="AM21" s="353"/>
      <c r="AN21" s="351">
        <v>56717.071247134969</v>
      </c>
      <c r="AO21" s="213">
        <v>1611.5730035002009</v>
      </c>
      <c r="AP21" s="214">
        <v>6100</v>
      </c>
      <c r="AQ21" s="25"/>
      <c r="AR21" s="26"/>
    </row>
    <row r="22" spans="3:44" x14ac:dyDescent="0.25">
      <c r="C22" s="152" t="s">
        <v>82</v>
      </c>
      <c r="D22" s="94"/>
      <c r="E22" s="215">
        <v>28.102975480590427</v>
      </c>
      <c r="F22" s="349">
        <v>6.5383385242832111</v>
      </c>
      <c r="G22" s="338"/>
      <c r="H22" s="349">
        <v>2.7509545369115602</v>
      </c>
      <c r="I22" s="338"/>
      <c r="J22" s="338"/>
      <c r="K22" s="349">
        <v>3.9019428064213884</v>
      </c>
      <c r="L22" s="349">
        <v>3.596066902359293</v>
      </c>
      <c r="M22" s="349">
        <v>32.41686717167552</v>
      </c>
      <c r="N22" s="338"/>
      <c r="O22" s="273"/>
      <c r="P22" s="338"/>
      <c r="Q22" s="338"/>
      <c r="R22" s="349">
        <v>0</v>
      </c>
      <c r="S22" s="350">
        <v>8.8055038396690666</v>
      </c>
      <c r="T22" s="350">
        <v>53.85610657891516</v>
      </c>
      <c r="U22" s="338">
        <v>4.6029502062227161</v>
      </c>
      <c r="V22" s="424">
        <v>31.592776542383376</v>
      </c>
      <c r="W22" s="339">
        <v>0</v>
      </c>
      <c r="X22" s="391">
        <v>0.19372783457148501</v>
      </c>
      <c r="Y22" s="391">
        <v>0.30581804607267671</v>
      </c>
      <c r="Z22" s="391">
        <v>4.287277015952326E-2</v>
      </c>
      <c r="AA22" s="391">
        <v>0.3656624931284575</v>
      </c>
      <c r="AB22" s="391">
        <v>1.6425690336106327</v>
      </c>
      <c r="AC22" s="391">
        <v>0.20223295901608682</v>
      </c>
      <c r="AD22" s="391">
        <v>9.5619970513232719E-2</v>
      </c>
      <c r="AE22" s="339">
        <v>0.51725042540639399</v>
      </c>
      <c r="AF22" s="339">
        <v>1.2371966737442273</v>
      </c>
      <c r="AG22" s="492">
        <v>2.7515331168057506</v>
      </c>
      <c r="AH22" s="492">
        <v>4.1581572695654581</v>
      </c>
      <c r="AI22" s="492">
        <v>1.8342911245489237</v>
      </c>
      <c r="AJ22" s="578">
        <v>6.1522328748933514E-2</v>
      </c>
      <c r="AK22" s="579"/>
      <c r="AL22" s="352"/>
      <c r="AM22" s="353"/>
      <c r="AN22" s="351">
        <v>176.16448258943171</v>
      </c>
      <c r="AO22" s="213">
        <v>4.6029502062227161</v>
      </c>
      <c r="AP22" s="214">
        <v>31.592776542383376</v>
      </c>
      <c r="AQ22" s="25"/>
      <c r="AR22" s="26"/>
    </row>
    <row r="23" spans="3:44" x14ac:dyDescent="0.25">
      <c r="C23" s="152" t="s">
        <v>83</v>
      </c>
      <c r="D23" s="94"/>
      <c r="E23" s="215">
        <v>3624.2849287245776</v>
      </c>
      <c r="F23" s="349">
        <v>843.21326717967474</v>
      </c>
      <c r="G23" s="338"/>
      <c r="H23" s="349">
        <v>354.77535375644146</v>
      </c>
      <c r="I23" s="338"/>
      <c r="J23" s="338"/>
      <c r="K23" s="349">
        <v>503.21192913630989</v>
      </c>
      <c r="L23" s="349">
        <v>463.76480974078862</v>
      </c>
      <c r="M23" s="349">
        <v>4180.6236214351838</v>
      </c>
      <c r="N23" s="338"/>
      <c r="O23" s="273"/>
      <c r="P23" s="338"/>
      <c r="Q23" s="338"/>
      <c r="R23" s="349">
        <v>0</v>
      </c>
      <c r="S23" s="350">
        <v>1135.597007440741</v>
      </c>
      <c r="T23" s="350">
        <v>6945.5234563527438</v>
      </c>
      <c r="U23" s="338">
        <v>593.61696670178344</v>
      </c>
      <c r="V23" s="424">
        <v>4074.3452222062674</v>
      </c>
      <c r="W23" s="339">
        <v>0</v>
      </c>
      <c r="X23" s="391">
        <v>24.984004686507674</v>
      </c>
      <c r="Y23" s="391">
        <v>39.439657771423818</v>
      </c>
      <c r="Z23" s="391">
        <v>5.5290634562574974</v>
      </c>
      <c r="AA23" s="391">
        <v>47.157464296285269</v>
      </c>
      <c r="AB23" s="391">
        <v>211.8330209203755</v>
      </c>
      <c r="AC23" s="391">
        <v>26.080863428842161</v>
      </c>
      <c r="AD23" s="391">
        <v>12.331577425157297</v>
      </c>
      <c r="AE23" s="339">
        <v>66.706919431770629</v>
      </c>
      <c r="AF23" s="339">
        <v>159.55439528516351</v>
      </c>
      <c r="AG23" s="492">
        <v>354.84996999741662</v>
      </c>
      <c r="AH23" s="492">
        <v>536.25448784813216</v>
      </c>
      <c r="AI23" s="492">
        <v>236.55835597150278</v>
      </c>
      <c r="AJ23" s="578">
        <v>7.934193623689346</v>
      </c>
      <c r="AK23" s="580"/>
      <c r="AL23" s="415"/>
      <c r="AM23" s="416"/>
      <c r="AN23" s="351">
        <v>22718.95656267451</v>
      </c>
      <c r="AO23" s="417">
        <v>593.61696670178344</v>
      </c>
      <c r="AP23" s="214">
        <v>4074.3452222062674</v>
      </c>
      <c r="AQ23" s="418"/>
      <c r="AR23" s="26"/>
    </row>
    <row r="24" spans="3:44" x14ac:dyDescent="0.25">
      <c r="C24" s="152" t="s">
        <v>84</v>
      </c>
      <c r="D24" s="94"/>
      <c r="E24" s="215">
        <v>256.74201877902578</v>
      </c>
      <c r="F24" s="349">
        <v>59.732686787722315</v>
      </c>
      <c r="G24" s="338"/>
      <c r="H24" s="349">
        <v>25.132058413665007</v>
      </c>
      <c r="I24" s="338"/>
      <c r="J24" s="338"/>
      <c r="K24" s="349">
        <v>35.647210167223115</v>
      </c>
      <c r="L24" s="349">
        <v>32.852801541026203</v>
      </c>
      <c r="M24" s="349">
        <v>296.15269478834006</v>
      </c>
      <c r="N24" s="338"/>
      <c r="O24" s="273"/>
      <c r="P24" s="338"/>
      <c r="Q24" s="338"/>
      <c r="R24" s="349">
        <v>0</v>
      </c>
      <c r="S24" s="350">
        <v>80.444963335804132</v>
      </c>
      <c r="T24" s="350">
        <v>492.01642495823552</v>
      </c>
      <c r="U24" s="338">
        <v>42.051445018736679</v>
      </c>
      <c r="V24" s="424">
        <v>288.62400118194699</v>
      </c>
      <c r="W24" s="339">
        <v>0</v>
      </c>
      <c r="X24" s="391">
        <v>1.769850860665066</v>
      </c>
      <c r="Y24" s="391">
        <v>2.7938800495336928</v>
      </c>
      <c r="Z24" s="391">
        <v>0.39167530744235357</v>
      </c>
      <c r="AA24" s="391">
        <v>3.3406045115191287</v>
      </c>
      <c r="AB24" s="391">
        <v>15.006115276454258</v>
      </c>
      <c r="AC24" s="391">
        <v>1.8475516301576782</v>
      </c>
      <c r="AD24" s="391">
        <v>0.87356103207340929</v>
      </c>
      <c r="AE24" s="339">
        <v>4.7254753691425648</v>
      </c>
      <c r="AF24" s="339">
        <v>11.30273098174853</v>
      </c>
      <c r="AG24" s="492">
        <v>25.137344180297159</v>
      </c>
      <c r="AH24" s="492">
        <v>37.987923824160433</v>
      </c>
      <c r="AI24" s="492">
        <v>16.757642146127868</v>
      </c>
      <c r="AJ24" s="578">
        <v>0.56205318521867198</v>
      </c>
      <c r="AK24" s="579"/>
      <c r="AL24" s="352"/>
      <c r="AM24" s="353"/>
      <c r="AN24" s="351">
        <v>1609.3963049717258</v>
      </c>
      <c r="AO24" s="213">
        <v>42.051445018736679</v>
      </c>
      <c r="AP24" s="214">
        <v>288.62400118194699</v>
      </c>
      <c r="AQ24" s="25"/>
      <c r="AR24" s="26"/>
    </row>
    <row r="25" spans="3:44" x14ac:dyDescent="0.25">
      <c r="C25" s="152" t="s">
        <v>129</v>
      </c>
      <c r="D25" s="94"/>
      <c r="E25" s="215">
        <v>42.384065909430923</v>
      </c>
      <c r="F25" s="349">
        <v>9.8609263329709442</v>
      </c>
      <c r="G25" s="338"/>
      <c r="H25" s="349">
        <v>4.1489072389091364</v>
      </c>
      <c r="I25" s="338"/>
      <c r="J25" s="338"/>
      <c r="K25" s="349">
        <v>5.8847932738088646</v>
      </c>
      <c r="L25" s="349">
        <v>5.4234803965717724</v>
      </c>
      <c r="M25" s="349">
        <v>48.890148152835259</v>
      </c>
      <c r="N25" s="338"/>
      <c r="O25" s="273"/>
      <c r="P25" s="338"/>
      <c r="Q25" s="338"/>
      <c r="R25" s="349">
        <v>0</v>
      </c>
      <c r="S25" s="350">
        <v>13.280197157914602</v>
      </c>
      <c r="T25" s="350">
        <v>81.224166901565383</v>
      </c>
      <c r="U25" s="338">
        <v>6.9420316383620708</v>
      </c>
      <c r="V25" s="424">
        <v>47.64727934802184</v>
      </c>
      <c r="W25" s="339">
        <v>0</v>
      </c>
      <c r="X25" s="391">
        <v>0.29217451777090769</v>
      </c>
      <c r="Y25" s="391">
        <v>0.4612256175503518</v>
      </c>
      <c r="Z25" s="391">
        <v>6.4659427875035133E-2</v>
      </c>
      <c r="AA25" s="391">
        <v>0.55148122020272872</v>
      </c>
      <c r="AB25" s="391">
        <v>2.4772734200129856</v>
      </c>
      <c r="AC25" s="391">
        <v>0.30500169172182562</v>
      </c>
      <c r="AD25" s="391">
        <v>0.14421117562052368</v>
      </c>
      <c r="AE25" s="339">
        <v>0.78010159946398649</v>
      </c>
      <c r="AF25" s="339">
        <v>1.8659029681437262</v>
      </c>
      <c r="AG25" s="492">
        <v>4.1497798357765454</v>
      </c>
      <c r="AH25" s="492">
        <v>6.2712082532599851</v>
      </c>
      <c r="AI25" s="492">
        <v>2.766422935310207</v>
      </c>
      <c r="AJ25" s="578">
        <v>9.2786133567864179E-2</v>
      </c>
      <c r="AK25" s="579"/>
      <c r="AL25" s="352"/>
      <c r="AM25" s="353"/>
      <c r="AN25" s="351">
        <v>265.68599635039084</v>
      </c>
      <c r="AO25" s="213">
        <v>6.9420316383620708</v>
      </c>
      <c r="AP25" s="214">
        <v>47.64727934802184</v>
      </c>
      <c r="AQ25" s="25"/>
      <c r="AR25" s="26"/>
    </row>
    <row r="26" spans="3:44" x14ac:dyDescent="0.25">
      <c r="C26" s="152" t="s">
        <v>131</v>
      </c>
      <c r="D26" s="94"/>
      <c r="E26" s="215">
        <v>13092.286963898381</v>
      </c>
      <c r="F26" s="349">
        <v>3046.005014171873</v>
      </c>
      <c r="G26" s="338"/>
      <c r="H26" s="349">
        <v>1281.5826653928264</v>
      </c>
      <c r="I26" s="338"/>
      <c r="J26" s="338"/>
      <c r="K26" s="349">
        <v>1817.7916773855625</v>
      </c>
      <c r="L26" s="349">
        <v>1675.2937730590747</v>
      </c>
      <c r="M26" s="349">
        <v>15101.992590616464</v>
      </c>
      <c r="N26" s="338"/>
      <c r="O26" s="273"/>
      <c r="P26" s="338"/>
      <c r="Q26" s="338"/>
      <c r="R26" s="349">
        <v>0</v>
      </c>
      <c r="S26" s="350">
        <v>4102.2055906599107</v>
      </c>
      <c r="T26" s="350">
        <v>25089.85579041038</v>
      </c>
      <c r="U26" s="338">
        <v>2144.368841727251</v>
      </c>
      <c r="V26" s="424">
        <v>8453.75</v>
      </c>
      <c r="W26" s="339">
        <v>0</v>
      </c>
      <c r="X26" s="391">
        <v>90.251667651927519</v>
      </c>
      <c r="Y26" s="391">
        <v>142.4709501201209</v>
      </c>
      <c r="Z26" s="391">
        <v>19.973066917892968</v>
      </c>
      <c r="AA26" s="391">
        <v>170.35058423897917</v>
      </c>
      <c r="AB26" s="391">
        <v>765.22093402160419</v>
      </c>
      <c r="AC26" s="391">
        <v>94.213935987865796</v>
      </c>
      <c r="AD26" s="391">
        <v>44.546318389074827</v>
      </c>
      <c r="AE26" s="339">
        <v>240.97060492032813</v>
      </c>
      <c r="AF26" s="339">
        <v>576.37077947945738</v>
      </c>
      <c r="AG26" s="492">
        <v>1281.8522074564955</v>
      </c>
      <c r="AH26" s="492">
        <v>1937.1538879137713</v>
      </c>
      <c r="AI26" s="492">
        <v>854.5381891861449</v>
      </c>
      <c r="AJ26" s="578">
        <v>28.661306103499129</v>
      </c>
      <c r="AK26" s="579"/>
      <c r="AL26" s="352"/>
      <c r="AM26" s="353"/>
      <c r="AN26" s="351">
        <v>75805.13290732172</v>
      </c>
      <c r="AO26" s="213">
        <v>2144.368841727251</v>
      </c>
      <c r="AP26" s="214">
        <v>8453.75</v>
      </c>
      <c r="AQ26" s="25"/>
      <c r="AR26" s="26"/>
    </row>
    <row r="27" spans="3:44" x14ac:dyDescent="0.25">
      <c r="C27" s="152" t="s">
        <v>87</v>
      </c>
      <c r="D27" s="94"/>
      <c r="E27" s="215">
        <v>514.50615243831658</v>
      </c>
      <c r="F27" s="349">
        <v>119.7031751955078</v>
      </c>
      <c r="G27" s="338"/>
      <c r="H27" s="349">
        <v>50.364169989638462</v>
      </c>
      <c r="I27" s="338"/>
      <c r="J27" s="338"/>
      <c r="K27" s="349">
        <v>71.436335335836048</v>
      </c>
      <c r="L27" s="349">
        <v>65.836393271648816</v>
      </c>
      <c r="M27" s="349">
        <v>593.48440218090161</v>
      </c>
      <c r="N27" s="338"/>
      <c r="O27" s="273"/>
      <c r="P27" s="338"/>
      <c r="Q27" s="338"/>
      <c r="R27" s="349">
        <v>0</v>
      </c>
      <c r="S27" s="350">
        <v>161.21018587366223</v>
      </c>
      <c r="T27" s="350">
        <v>985.99161502892184</v>
      </c>
      <c r="U27" s="338">
        <v>84.270300919006104</v>
      </c>
      <c r="V27" s="424">
        <v>578.39704250859893</v>
      </c>
      <c r="W27" s="339">
        <v>0</v>
      </c>
      <c r="X27" s="391">
        <v>3.5467476692787319</v>
      </c>
      <c r="Y27" s="391">
        <v>5.5988828065458298</v>
      </c>
      <c r="Z27" s="391">
        <v>0.78490991227542273</v>
      </c>
      <c r="AA27" s="391">
        <v>6.6945082936311353</v>
      </c>
      <c r="AB27" s="391">
        <v>30.071971353389781</v>
      </c>
      <c r="AC27" s="391">
        <v>3.7024585425641399</v>
      </c>
      <c r="AD27" s="391">
        <v>1.7505997953493235</v>
      </c>
      <c r="AE27" s="339">
        <v>9.4697633140921429</v>
      </c>
      <c r="AF27" s="339">
        <v>22.650459231879609</v>
      </c>
      <c r="AG27" s="492">
        <v>50.374762566052432</v>
      </c>
      <c r="AH27" s="492">
        <v>76.127081257823889</v>
      </c>
      <c r="AI27" s="492">
        <v>33.581998091100068</v>
      </c>
      <c r="AJ27" s="578">
        <v>1.1263439586858293</v>
      </c>
      <c r="AK27" s="579"/>
      <c r="AL27" s="352"/>
      <c r="AM27" s="353"/>
      <c r="AN27" s="351">
        <v>3225.1997727420385</v>
      </c>
      <c r="AO27" s="213">
        <v>84.270300919006104</v>
      </c>
      <c r="AP27" s="214">
        <v>578.39704250859893</v>
      </c>
      <c r="AQ27" s="25"/>
      <c r="AR27" s="26"/>
    </row>
    <row r="28" spans="3:44" x14ac:dyDescent="0.25">
      <c r="C28" s="152" t="s">
        <v>88</v>
      </c>
      <c r="D28" s="94"/>
      <c r="E28" s="215">
        <v>2909.0370358612031</v>
      </c>
      <c r="F28" s="349">
        <v>676.80623118624806</v>
      </c>
      <c r="G28" s="338"/>
      <c r="H28" s="349">
        <v>284.76090147013866</v>
      </c>
      <c r="I28" s="338"/>
      <c r="J28" s="338"/>
      <c r="K28" s="349">
        <v>403.90371274143621</v>
      </c>
      <c r="L28" s="349">
        <v>372.24143079165771</v>
      </c>
      <c r="M28" s="349">
        <v>3355.5830148351274</v>
      </c>
      <c r="N28" s="338"/>
      <c r="O28" s="273"/>
      <c r="P28" s="338"/>
      <c r="Q28" s="338"/>
      <c r="R28" s="349">
        <v>0</v>
      </c>
      <c r="S28" s="350">
        <v>911.48842252333543</v>
      </c>
      <c r="T28" s="350">
        <v>5574.8334817271398</v>
      </c>
      <c r="U28" s="338">
        <v>476.46743432469896</v>
      </c>
      <c r="V28" s="424">
        <v>3270.2785187623635</v>
      </c>
      <c r="W28" s="339">
        <v>0</v>
      </c>
      <c r="X28" s="391">
        <v>20.053444021785914</v>
      </c>
      <c r="Y28" s="391">
        <v>31.656292867442431</v>
      </c>
      <c r="Z28" s="391">
        <v>4.4379100109935381</v>
      </c>
      <c r="AA28" s="391">
        <v>37.851000363669577</v>
      </c>
      <c r="AB28" s="391">
        <v>170.02805115893327</v>
      </c>
      <c r="AC28" s="391">
        <v>20.933839125181393</v>
      </c>
      <c r="AD28" s="391">
        <v>9.8979567406684481</v>
      </c>
      <c r="AE28" s="339">
        <v>53.542396084051596</v>
      </c>
      <c r="AF28" s="339">
        <v>128.06654395197276</v>
      </c>
      <c r="AG28" s="492">
        <v>284.82079229349893</v>
      </c>
      <c r="AH28" s="492">
        <v>430.42536568612763</v>
      </c>
      <c r="AI28" s="492">
        <v>189.87387365973703</v>
      </c>
      <c r="AJ28" s="578">
        <v>6.3683908839718333</v>
      </c>
      <c r="AK28" s="579"/>
      <c r="AL28" s="352"/>
      <c r="AM28" s="353"/>
      <c r="AN28" s="351">
        <v>18235.400184223348</v>
      </c>
      <c r="AO28" s="213">
        <v>476.46743432469896</v>
      </c>
      <c r="AP28" s="214">
        <v>3270.2785187623635</v>
      </c>
      <c r="AQ28" s="25"/>
      <c r="AR28" s="26"/>
    </row>
    <row r="29" spans="3:44" x14ac:dyDescent="0.25">
      <c r="C29" s="152" t="s">
        <v>135</v>
      </c>
      <c r="D29" s="94"/>
      <c r="E29" s="215">
        <v>574.44257695590056</v>
      </c>
      <c r="F29" s="349">
        <v>133.64777098045485</v>
      </c>
      <c r="G29" s="338"/>
      <c r="H29" s="349">
        <v>56.231249049177279</v>
      </c>
      <c r="I29" s="338"/>
      <c r="J29" s="338"/>
      <c r="K29" s="349">
        <v>79.758176581811185</v>
      </c>
      <c r="L29" s="349">
        <v>73.505879821295551</v>
      </c>
      <c r="M29" s="349">
        <v>662.62124904872155</v>
      </c>
      <c r="N29" s="338"/>
      <c r="O29" s="273"/>
      <c r="P29" s="338"/>
      <c r="Q29" s="338"/>
      <c r="R29" s="349">
        <v>0</v>
      </c>
      <c r="S29" s="350">
        <v>179.99006263760597</v>
      </c>
      <c r="T29" s="350">
        <v>1100.8528498831286</v>
      </c>
      <c r="U29" s="338">
        <v>94.087210796894595</v>
      </c>
      <c r="V29" s="424">
        <v>645.77631584715573</v>
      </c>
      <c r="W29" s="339">
        <v>0</v>
      </c>
      <c r="X29" s="391">
        <v>3.9599193543114537</v>
      </c>
      <c r="Y29" s="391">
        <v>6.2511141066517402</v>
      </c>
      <c r="Z29" s="391">
        <v>0.87634651315424206</v>
      </c>
      <c r="AA29" s="391">
        <v>7.4743724198850332</v>
      </c>
      <c r="AB29" s="391">
        <v>33.575148978332727</v>
      </c>
      <c r="AC29" s="391">
        <v>4.1337694723056151</v>
      </c>
      <c r="AD29" s="391">
        <v>1.9545326190817509</v>
      </c>
      <c r="AE29" s="339">
        <v>10.572925543318386</v>
      </c>
      <c r="AF29" s="339">
        <v>25.289081789853636</v>
      </c>
      <c r="AG29" s="492">
        <v>56.243075587816328</v>
      </c>
      <c r="AH29" s="492">
        <v>84.99536210914097</v>
      </c>
      <c r="AI29" s="492">
        <v>37.494069665362105</v>
      </c>
      <c r="AJ29" s="578">
        <v>1.2575552752865642</v>
      </c>
      <c r="AK29" s="579"/>
      <c r="AL29" s="352"/>
      <c r="AM29" s="353"/>
      <c r="AN29" s="351">
        <v>3600.9133416021455</v>
      </c>
      <c r="AO29" s="213">
        <v>94.087210796894595</v>
      </c>
      <c r="AP29" s="214">
        <v>645.77631584715573</v>
      </c>
      <c r="AQ29" s="25"/>
      <c r="AR29" s="26"/>
    </row>
    <row r="30" spans="3:44" x14ac:dyDescent="0.25">
      <c r="C30" s="152" t="s">
        <v>90</v>
      </c>
      <c r="D30" s="94"/>
      <c r="E30" s="215">
        <v>6823.3778475039462</v>
      </c>
      <c r="F30" s="349">
        <v>1587.5028705372661</v>
      </c>
      <c r="G30" s="338"/>
      <c r="H30" s="349">
        <v>667.92935358809393</v>
      </c>
      <c r="I30" s="338"/>
      <c r="J30" s="338"/>
      <c r="K30" s="349">
        <v>947.38829793846855</v>
      </c>
      <c r="L30" s="349">
        <v>873.12189617243405</v>
      </c>
      <c r="M30" s="349">
        <v>7870.7869740503911</v>
      </c>
      <c r="N30" s="338"/>
      <c r="O30" s="273"/>
      <c r="P30" s="338"/>
      <c r="Q30" s="338"/>
      <c r="R30" s="349">
        <v>0</v>
      </c>
      <c r="S30" s="350">
        <v>2137.9686246107963</v>
      </c>
      <c r="T30" s="350">
        <v>13076.215535866833</v>
      </c>
      <c r="U30" s="338">
        <v>1117.5922810022657</v>
      </c>
      <c r="V30" s="424">
        <v>5048.75</v>
      </c>
      <c r="W30" s="339">
        <v>0</v>
      </c>
      <c r="X30" s="391">
        <v>47.036948659509278</v>
      </c>
      <c r="Y30" s="391">
        <v>74.252353896848049</v>
      </c>
      <c r="Z30" s="391">
        <v>10.409471067206484</v>
      </c>
      <c r="AA30" s="391">
        <v>88.782533258765156</v>
      </c>
      <c r="AB30" s="391">
        <v>398.81432358205529</v>
      </c>
      <c r="AC30" s="391">
        <v>49.101985429926764</v>
      </c>
      <c r="AD30" s="391">
        <v>23.216445142244599</v>
      </c>
      <c r="AE30" s="339">
        <v>125.58795052743044</v>
      </c>
      <c r="AF30" s="339">
        <v>300.39026943827974</v>
      </c>
      <c r="AG30" s="492">
        <v>668.06983227995909</v>
      </c>
      <c r="AH30" s="492">
        <v>1009.5969453194125</v>
      </c>
      <c r="AI30" s="492">
        <v>445.36427944309884</v>
      </c>
      <c r="AJ30" s="578">
        <v>14.937567568325994</v>
      </c>
      <c r="AK30" s="579"/>
      <c r="AL30" s="352"/>
      <c r="AM30" s="353"/>
      <c r="AN30" s="351">
        <v>40150.633681270498</v>
      </c>
      <c r="AO30" s="213">
        <v>1117.5922810022657</v>
      </c>
      <c r="AP30" s="214">
        <v>5048.75</v>
      </c>
      <c r="AQ30" s="25"/>
      <c r="AR30" s="26"/>
    </row>
    <row r="31" spans="3:44" x14ac:dyDescent="0.25">
      <c r="C31" s="152" t="s">
        <v>138</v>
      </c>
      <c r="D31" s="94"/>
      <c r="E31" s="215">
        <v>7008.8175899624357</v>
      </c>
      <c r="F31" s="349">
        <v>1630.6466228024628</v>
      </c>
      <c r="G31" s="338"/>
      <c r="H31" s="349">
        <v>686.08174820524846</v>
      </c>
      <c r="I31" s="338"/>
      <c r="J31" s="338"/>
      <c r="K31" s="349">
        <v>973.13558116156673</v>
      </c>
      <c r="L31" s="349">
        <v>896.85083265809453</v>
      </c>
      <c r="M31" s="349">
        <v>8084.6922775574285</v>
      </c>
      <c r="N31" s="338"/>
      <c r="O31" s="273"/>
      <c r="P31" s="338"/>
      <c r="Q31" s="338"/>
      <c r="R31" s="349">
        <v>0</v>
      </c>
      <c r="S31" s="350">
        <v>2196.0724494308138</v>
      </c>
      <c r="T31" s="350">
        <v>13431.589383760935</v>
      </c>
      <c r="U31" s="338">
        <v>1147.9652178957531</v>
      </c>
      <c r="V31" s="424">
        <v>6053.75</v>
      </c>
      <c r="W31" s="339">
        <v>0</v>
      </c>
      <c r="X31" s="391">
        <v>48.315277346618899</v>
      </c>
      <c r="Y31" s="391">
        <v>76.27031885369199</v>
      </c>
      <c r="Z31" s="391">
        <v>10.692370486962053</v>
      </c>
      <c r="AA31" s="391">
        <v>91.195386609446928</v>
      </c>
      <c r="AB31" s="391">
        <v>409.65294737025238</v>
      </c>
      <c r="AC31" s="391">
        <v>50.436435864275346</v>
      </c>
      <c r="AD31" s="391">
        <v>23.847401203039968</v>
      </c>
      <c r="AE31" s="339">
        <v>129.00106903298345</v>
      </c>
      <c r="AF31" s="339">
        <v>308.5540111284821</v>
      </c>
      <c r="AG31" s="492">
        <v>686.22604470304816</v>
      </c>
      <c r="AH31" s="492">
        <v>1037.0348802705591</v>
      </c>
      <c r="AI31" s="492">
        <v>457.46799685783208</v>
      </c>
      <c r="AJ31" s="578">
        <v>15.343527599374243</v>
      </c>
      <c r="AK31" s="579"/>
      <c r="AL31" s="352"/>
      <c r="AM31" s="353"/>
      <c r="AN31" s="351">
        <v>42109.601703434739</v>
      </c>
      <c r="AO31" s="213">
        <v>1147.9652178957531</v>
      </c>
      <c r="AP31" s="214">
        <v>6053.75</v>
      </c>
      <c r="AQ31" s="25"/>
      <c r="AR31" s="26"/>
    </row>
    <row r="32" spans="3:44" x14ac:dyDescent="0.25">
      <c r="C32" s="152" t="s">
        <v>91</v>
      </c>
      <c r="D32" s="94"/>
      <c r="E32" s="215">
        <v>13160.710812818632</v>
      </c>
      <c r="F32" s="349">
        <v>3061.9242639923777</v>
      </c>
      <c r="G32" s="338"/>
      <c r="H32" s="349">
        <v>1288.2805646152817</v>
      </c>
      <c r="I32" s="338"/>
      <c r="J32" s="338"/>
      <c r="K32" s="349">
        <v>1827.2919505956515</v>
      </c>
      <c r="L32" s="349">
        <v>1684.0493135036834</v>
      </c>
      <c r="M32" s="349">
        <v>15180.9197071901</v>
      </c>
      <c r="N32" s="338"/>
      <c r="O32" s="273"/>
      <c r="P32" s="338"/>
      <c r="Q32" s="338"/>
      <c r="R32" s="349">
        <v>0</v>
      </c>
      <c r="S32" s="350">
        <v>4123.644831668691</v>
      </c>
      <c r="T32" s="350">
        <v>25220.982193823922</v>
      </c>
      <c r="U32" s="338">
        <v>2155.5758959310151</v>
      </c>
      <c r="V32" s="424">
        <v>12845</v>
      </c>
      <c r="W32" s="339">
        <v>0</v>
      </c>
      <c r="X32" s="391">
        <v>90.723347388954721</v>
      </c>
      <c r="Y32" s="391">
        <v>143.21554201559533</v>
      </c>
      <c r="Z32" s="391">
        <v>20.077451592398841</v>
      </c>
      <c r="AA32" s="391">
        <v>171.24088267740981</v>
      </c>
      <c r="AB32" s="391">
        <v>769.22018653756948</v>
      </c>
      <c r="AC32" s="391">
        <v>94.7063236157869</v>
      </c>
      <c r="AD32" s="391">
        <v>44.779129552457697</v>
      </c>
      <c r="AE32" s="339">
        <v>242.22998277469048</v>
      </c>
      <c r="AF32" s="339">
        <v>579.38304977615189</v>
      </c>
      <c r="AG32" s="492">
        <v>1288.5515153790116</v>
      </c>
      <c r="AH32" s="492">
        <v>1947.2779804674553</v>
      </c>
      <c r="AI32" s="492">
        <v>859.00423794559322</v>
      </c>
      <c r="AJ32" s="578">
        <v>28.81109787663172</v>
      </c>
      <c r="AK32" s="579"/>
      <c r="AL32" s="352"/>
      <c r="AM32" s="353"/>
      <c r="AN32" s="351">
        <v>80548.379534139356</v>
      </c>
      <c r="AO32" s="213">
        <v>2155.5758959310151</v>
      </c>
      <c r="AP32" s="214">
        <v>12845</v>
      </c>
      <c r="AQ32" s="25"/>
      <c r="AR32" s="26"/>
    </row>
    <row r="33" spans="3:46" x14ac:dyDescent="0.25">
      <c r="C33" s="151" t="s">
        <v>92</v>
      </c>
      <c r="D33" s="94"/>
      <c r="E33" s="215">
        <v>113.28531569822087</v>
      </c>
      <c r="F33" s="349">
        <v>26.356559446056977</v>
      </c>
      <c r="G33" s="338"/>
      <c r="H33" s="349">
        <v>11.089315200830532</v>
      </c>
      <c r="I33" s="338"/>
      <c r="J33" s="338"/>
      <c r="K33" s="349">
        <v>15.729039900673257</v>
      </c>
      <c r="L33" s="349">
        <v>14.496029951955</v>
      </c>
      <c r="M33" s="349">
        <v>130.67495411747055</v>
      </c>
      <c r="N33" s="338"/>
      <c r="O33" s="273"/>
      <c r="P33" s="338"/>
      <c r="Q33" s="338"/>
      <c r="R33" s="349">
        <v>0</v>
      </c>
      <c r="S33" s="350">
        <v>35.495682051452611</v>
      </c>
      <c r="T33" s="350">
        <v>217.0982229366858</v>
      </c>
      <c r="U33" s="338">
        <v>18.554856143801331</v>
      </c>
      <c r="V33" s="424">
        <v>127.35297964655435</v>
      </c>
      <c r="W33" s="339">
        <v>0</v>
      </c>
      <c r="X33" s="391">
        <v>0.78093221531367563</v>
      </c>
      <c r="Y33" s="391">
        <v>1.2327767185892438</v>
      </c>
      <c r="Z33" s="391">
        <v>0.17282352559903444</v>
      </c>
      <c r="AA33" s="391">
        <v>1.4740144153655839</v>
      </c>
      <c r="AB33" s="391">
        <v>6.6213256193181129</v>
      </c>
      <c r="AC33" s="391">
        <v>0.81521704427866626</v>
      </c>
      <c r="AD33" s="391">
        <v>0.38545165988304669</v>
      </c>
      <c r="AE33" s="339">
        <v>2.0850773533810636</v>
      </c>
      <c r="AF33" s="339">
        <v>4.9872375920729013</v>
      </c>
      <c r="AG33" s="492">
        <v>11.091647502120667</v>
      </c>
      <c r="AH33" s="492">
        <v>16.761860655321559</v>
      </c>
      <c r="AI33" s="492">
        <v>7.394172523492653</v>
      </c>
      <c r="AJ33" s="578">
        <v>0.24800137051773272</v>
      </c>
      <c r="AK33" s="579"/>
      <c r="AL33" s="352"/>
      <c r="AM33" s="353"/>
      <c r="AN33" s="351">
        <v>710.13295509370118</v>
      </c>
      <c r="AO33" s="213">
        <v>18.554856143801331</v>
      </c>
      <c r="AP33" s="214">
        <v>127.35297964655435</v>
      </c>
      <c r="AQ33" s="25"/>
      <c r="AR33" s="26"/>
    </row>
    <row r="34" spans="3:46" x14ac:dyDescent="0.25">
      <c r="C34" s="152" t="s">
        <v>93</v>
      </c>
      <c r="D34" s="94"/>
      <c r="E34" s="215">
        <v>0</v>
      </c>
      <c r="F34" s="349">
        <v>0</v>
      </c>
      <c r="G34" s="338"/>
      <c r="H34" s="349">
        <v>0</v>
      </c>
      <c r="I34" s="338"/>
      <c r="J34" s="338"/>
      <c r="K34" s="349">
        <v>0</v>
      </c>
      <c r="L34" s="349">
        <v>0</v>
      </c>
      <c r="M34" s="349">
        <v>0</v>
      </c>
      <c r="N34" s="338"/>
      <c r="O34" s="273"/>
      <c r="P34" s="338"/>
      <c r="Q34" s="338"/>
      <c r="R34" s="349">
        <v>0</v>
      </c>
      <c r="S34" s="350">
        <v>0</v>
      </c>
      <c r="T34" s="350">
        <v>0</v>
      </c>
      <c r="U34" s="338">
        <v>0</v>
      </c>
      <c r="V34" s="424">
        <v>0</v>
      </c>
      <c r="W34" s="339">
        <v>0</v>
      </c>
      <c r="X34" s="391">
        <v>0</v>
      </c>
      <c r="Y34" s="391">
        <v>0</v>
      </c>
      <c r="Z34" s="391">
        <v>0</v>
      </c>
      <c r="AA34" s="391">
        <v>0</v>
      </c>
      <c r="AB34" s="391">
        <v>0</v>
      </c>
      <c r="AC34" s="391">
        <v>0</v>
      </c>
      <c r="AD34" s="391">
        <v>0</v>
      </c>
      <c r="AE34" s="339">
        <v>0</v>
      </c>
      <c r="AF34" s="339">
        <v>0</v>
      </c>
      <c r="AG34" s="492">
        <v>0</v>
      </c>
      <c r="AH34" s="492">
        <v>0</v>
      </c>
      <c r="AI34" s="492">
        <v>0</v>
      </c>
      <c r="AJ34" s="578">
        <v>0</v>
      </c>
      <c r="AK34" s="579"/>
      <c r="AL34" s="352"/>
      <c r="AM34" s="353"/>
      <c r="AN34" s="351">
        <v>0</v>
      </c>
      <c r="AO34" s="213">
        <v>0</v>
      </c>
      <c r="AP34" s="214">
        <v>0</v>
      </c>
      <c r="AQ34" s="25"/>
      <c r="AR34" s="26"/>
    </row>
    <row r="35" spans="3:46" x14ac:dyDescent="0.25">
      <c r="C35" s="152" t="s">
        <v>94</v>
      </c>
      <c r="D35" s="94"/>
      <c r="E35" s="215">
        <v>3835.3152293706667</v>
      </c>
      <c r="F35" s="349">
        <v>892.31082787954983</v>
      </c>
      <c r="G35" s="338"/>
      <c r="H35" s="349">
        <v>375.43276647023475</v>
      </c>
      <c r="I35" s="338"/>
      <c r="J35" s="338"/>
      <c r="K35" s="349">
        <v>532.51231991207158</v>
      </c>
      <c r="L35" s="349">
        <v>490.76832330370144</v>
      </c>
      <c r="M35" s="349">
        <v>4424.0477111714399</v>
      </c>
      <c r="N35" s="338"/>
      <c r="O35" s="273"/>
      <c r="P35" s="338"/>
      <c r="Q35" s="338"/>
      <c r="R35" s="349">
        <v>0</v>
      </c>
      <c r="S35" s="350">
        <v>1201.7191205212243</v>
      </c>
      <c r="T35" s="350">
        <v>7349.9386532711551</v>
      </c>
      <c r="U35" s="338">
        <v>628.18134820469709</v>
      </c>
      <c r="V35" s="424">
        <v>4311.5810670935289</v>
      </c>
      <c r="W35" s="339">
        <v>0</v>
      </c>
      <c r="X35" s="391">
        <v>26.438741861984777</v>
      </c>
      <c r="Y35" s="391">
        <v>41.736100518217278</v>
      </c>
      <c r="Z35" s="391">
        <v>5.851002803304346</v>
      </c>
      <c r="AA35" s="391">
        <v>49.903289766374449</v>
      </c>
      <c r="AB35" s="391">
        <v>224.16736741098865</v>
      </c>
      <c r="AC35" s="391">
        <v>27.599467114462158</v>
      </c>
      <c r="AD35" s="391">
        <v>13.049604992704879</v>
      </c>
      <c r="AE35" s="339">
        <v>70.5910459669917</v>
      </c>
      <c r="AF35" s="339">
        <v>168.84472776966882</v>
      </c>
      <c r="AG35" s="492">
        <v>375.51172737176381</v>
      </c>
      <c r="AH35" s="492">
        <v>567.47883913919634</v>
      </c>
      <c r="AI35" s="492">
        <v>250.33237814767267</v>
      </c>
      <c r="AJ35" s="578">
        <v>8.3961758625914804</v>
      </c>
      <c r="AK35" s="579"/>
      <c r="AL35" s="352"/>
      <c r="AM35" s="353"/>
      <c r="AN35" s="351">
        <v>24041.807367198267</v>
      </c>
      <c r="AO35" s="213">
        <v>628.18134820469709</v>
      </c>
      <c r="AP35" s="214">
        <v>4311.5810670935289</v>
      </c>
      <c r="AQ35" s="25"/>
      <c r="AR35" s="26"/>
    </row>
    <row r="36" spans="3:46" x14ac:dyDescent="0.25">
      <c r="C36" s="151" t="s">
        <v>95</v>
      </c>
      <c r="D36" s="94"/>
      <c r="E36" s="215">
        <v>868.96302256230422</v>
      </c>
      <c r="F36" s="349">
        <v>202.16985245995485</v>
      </c>
      <c r="G36" s="338"/>
      <c r="H36" s="349">
        <v>85.061376186915098</v>
      </c>
      <c r="I36" s="338"/>
      <c r="J36" s="338"/>
      <c r="K36" s="349">
        <v>120.65071249394742</v>
      </c>
      <c r="L36" s="349">
        <v>111.19282251691105</v>
      </c>
      <c r="M36" s="349">
        <v>1002.3514733859803</v>
      </c>
      <c r="N36" s="338"/>
      <c r="O36" s="273"/>
      <c r="P36" s="338"/>
      <c r="Q36" s="338"/>
      <c r="R36" s="349">
        <v>0</v>
      </c>
      <c r="S36" s="350">
        <v>272.27213847827227</v>
      </c>
      <c r="T36" s="350">
        <v>1665.2672663993833</v>
      </c>
      <c r="U36" s="338">
        <v>142.32633575279482</v>
      </c>
      <c r="V36" s="424">
        <v>976.87003336588168</v>
      </c>
      <c r="W36" s="339">
        <v>0</v>
      </c>
      <c r="X36" s="391">
        <v>5.9901957641444348</v>
      </c>
      <c r="Y36" s="391">
        <v>9.4561009688440318</v>
      </c>
      <c r="Z36" s="391">
        <v>1.3256550705518246</v>
      </c>
      <c r="AA36" s="391">
        <v>11.306531775826627</v>
      </c>
      <c r="AB36" s="391">
        <v>50.789346245536819</v>
      </c>
      <c r="AC36" s="391">
        <v>6.2531799684239457</v>
      </c>
      <c r="AD36" s="391">
        <v>2.9566342059360982</v>
      </c>
      <c r="AE36" s="339">
        <v>15.993733239856022</v>
      </c>
      <c r="AF36" s="339">
        <v>38.254958513675014</v>
      </c>
      <c r="AG36" s="492">
        <v>85.079266268838879</v>
      </c>
      <c r="AH36" s="492">
        <v>128.57303710585973</v>
      </c>
      <c r="AI36" s="492">
        <v>56.717523059012166</v>
      </c>
      <c r="AJ36" s="578">
        <v>1.9023120445615476</v>
      </c>
      <c r="AK36" s="579"/>
      <c r="AL36" s="352"/>
      <c r="AM36" s="353"/>
      <c r="AN36" s="351">
        <v>5447.125033602345</v>
      </c>
      <c r="AO36" s="213">
        <v>142.32633575279482</v>
      </c>
      <c r="AP36" s="214">
        <v>976.87003336588168</v>
      </c>
      <c r="AQ36" s="25"/>
      <c r="AR36" s="26"/>
    </row>
    <row r="37" spans="3:46" x14ac:dyDescent="0.25">
      <c r="C37" s="152" t="s">
        <v>96</v>
      </c>
      <c r="D37" s="94"/>
      <c r="E37" s="215">
        <v>677.59070080884806</v>
      </c>
      <c r="F37" s="349">
        <v>157.64584735357963</v>
      </c>
      <c r="G37" s="338"/>
      <c r="H37" s="349">
        <v>66.328251036855065</v>
      </c>
      <c r="I37" s="338"/>
      <c r="J37" s="338"/>
      <c r="K37" s="349">
        <v>94.079723428046236</v>
      </c>
      <c r="L37" s="349">
        <v>86.704751039904622</v>
      </c>
      <c r="M37" s="349">
        <v>781.60292172811148</v>
      </c>
      <c r="N37" s="338"/>
      <c r="O37" s="273"/>
      <c r="P37" s="338"/>
      <c r="Q37" s="338"/>
      <c r="R37" s="349">
        <v>0</v>
      </c>
      <c r="S37" s="350">
        <v>212.309458897589</v>
      </c>
      <c r="T37" s="350">
        <v>1298.5243155069802</v>
      </c>
      <c r="U37" s="338">
        <v>110.98170932742653</v>
      </c>
      <c r="V37" s="424">
        <v>761.73327670003516</v>
      </c>
      <c r="W37" s="339">
        <v>0</v>
      </c>
      <c r="X37" s="391">
        <v>4.6709708473444271</v>
      </c>
      <c r="Y37" s="391">
        <v>7.3735773744490372</v>
      </c>
      <c r="Z37" s="391">
        <v>1.0337051462067357</v>
      </c>
      <c r="AA37" s="391">
        <v>8.8164865371478687</v>
      </c>
      <c r="AB37" s="391">
        <v>39.603973727971869</v>
      </c>
      <c r="AC37" s="391">
        <v>4.8760378601546703</v>
      </c>
      <c r="AD37" s="391">
        <v>2.3054926292815998</v>
      </c>
      <c r="AE37" s="339">
        <v>12.471422411724989</v>
      </c>
      <c r="AF37" s="339">
        <v>29.830042793145342</v>
      </c>
      <c r="AG37" s="492">
        <v>66.342201173780921</v>
      </c>
      <c r="AH37" s="492">
        <v>100.25730906338428</v>
      </c>
      <c r="AI37" s="492">
        <v>44.226584100639961</v>
      </c>
      <c r="AJ37" s="578">
        <v>1.483364559783845</v>
      </c>
      <c r="AK37" s="579"/>
      <c r="AL37" s="352"/>
      <c r="AM37" s="353"/>
      <c r="AN37" s="351">
        <v>4247.5009558273759</v>
      </c>
      <c r="AO37" s="213">
        <v>110.98170932742653</v>
      </c>
      <c r="AP37" s="214">
        <v>761.73327670003516</v>
      </c>
      <c r="AQ37" s="25"/>
      <c r="AR37" s="26"/>
    </row>
    <row r="38" spans="3:46" x14ac:dyDescent="0.25">
      <c r="C38" s="153" t="s">
        <v>97</v>
      </c>
      <c r="D38" s="94"/>
      <c r="E38" s="215">
        <v>3059.692794120188</v>
      </c>
      <c r="F38" s="349">
        <v>711.85726515274553</v>
      </c>
      <c r="G38" s="338"/>
      <c r="H38" s="349">
        <v>299.5083484791092</v>
      </c>
      <c r="I38" s="338"/>
      <c r="J38" s="338"/>
      <c r="K38" s="349">
        <v>424.82143202673427</v>
      </c>
      <c r="L38" s="349">
        <v>391.51939608395054</v>
      </c>
      <c r="M38" s="349">
        <v>3529.3648874166483</v>
      </c>
      <c r="N38" s="338"/>
      <c r="O38" s="273"/>
      <c r="P38" s="338"/>
      <c r="Q38" s="338"/>
      <c r="R38" s="349">
        <v>0</v>
      </c>
      <c r="S38" s="350">
        <v>958.69338339069873</v>
      </c>
      <c r="T38" s="350">
        <v>5863.5478414975842</v>
      </c>
      <c r="U38" s="338">
        <v>501.14314718740911</v>
      </c>
      <c r="V38" s="424">
        <v>1785</v>
      </c>
      <c r="W38" s="339">
        <v>0</v>
      </c>
      <c r="X38" s="391">
        <v>21.091989347116179</v>
      </c>
      <c r="Y38" s="391">
        <v>33.295736692605409</v>
      </c>
      <c r="Z38" s="391">
        <v>4.6677443821442779</v>
      </c>
      <c r="AA38" s="391">
        <v>39.811261127060504</v>
      </c>
      <c r="AB38" s="391">
        <v>178.83361281279622</v>
      </c>
      <c r="AC38" s="391">
        <v>22.017979123331035</v>
      </c>
      <c r="AD38" s="391">
        <v>10.410560794723944</v>
      </c>
      <c r="AE38" s="339">
        <v>56.315296594291283</v>
      </c>
      <c r="AF38" s="339">
        <v>134.69896631334026</v>
      </c>
      <c r="AG38" s="492">
        <v>299.5713409808925</v>
      </c>
      <c r="AH38" s="492">
        <v>452.71661156644933</v>
      </c>
      <c r="AI38" s="492">
        <v>199.7072281537302</v>
      </c>
      <c r="AJ38" s="578">
        <v>6.6982026896267408</v>
      </c>
      <c r="AK38" s="579"/>
      <c r="AL38" s="352"/>
      <c r="AM38" s="353"/>
      <c r="AN38" s="351">
        <v>17525.148495355068</v>
      </c>
      <c r="AO38" s="213">
        <v>501.14314718740911</v>
      </c>
      <c r="AP38" s="214">
        <v>1785</v>
      </c>
      <c r="AQ38" s="25"/>
      <c r="AR38" s="26"/>
    </row>
    <row r="39" spans="3:46" x14ac:dyDescent="0.25">
      <c r="C39" s="153" t="s">
        <v>147</v>
      </c>
      <c r="D39" s="94"/>
      <c r="E39" s="215">
        <v>1719.059717463583</v>
      </c>
      <c r="F39" s="349">
        <v>399.95033209200284</v>
      </c>
      <c r="G39" s="338"/>
      <c r="H39" s="349">
        <v>168.27595826087926</v>
      </c>
      <c r="I39" s="338"/>
      <c r="J39" s="338"/>
      <c r="K39" s="349">
        <v>238.68193967569474</v>
      </c>
      <c r="L39" s="349">
        <v>219.97150292571192</v>
      </c>
      <c r="M39" s="349">
        <v>1982.9405807823816</v>
      </c>
      <c r="N39" s="338"/>
      <c r="O39" s="273"/>
      <c r="P39" s="338"/>
      <c r="Q39" s="338"/>
      <c r="R39" s="349">
        <v>0</v>
      </c>
      <c r="S39" s="350">
        <v>538.63289149580021</v>
      </c>
      <c r="T39" s="350">
        <v>3294.3793949214028</v>
      </c>
      <c r="U39" s="338">
        <v>281.56257996499954</v>
      </c>
      <c r="V39" s="424">
        <v>1497.5</v>
      </c>
      <c r="W39" s="339">
        <v>0</v>
      </c>
      <c r="X39" s="391">
        <v>11.850336516618988</v>
      </c>
      <c r="Y39" s="391">
        <v>18.706897575313814</v>
      </c>
      <c r="Z39" s="391">
        <v>2.622528429710703</v>
      </c>
      <c r="AA39" s="391">
        <v>22.367583907923944</v>
      </c>
      <c r="AB39" s="391">
        <v>100.47598912731932</v>
      </c>
      <c r="AC39" s="391">
        <v>12.370595192958357</v>
      </c>
      <c r="AD39" s="391">
        <v>5.8490760029265241</v>
      </c>
      <c r="AE39" s="339">
        <v>31.640221540639249</v>
      </c>
      <c r="AF39" s="339">
        <v>75.679351671588662</v>
      </c>
      <c r="AG39" s="492">
        <v>168.31135000756902</v>
      </c>
      <c r="AH39" s="492">
        <v>254.35458483480704</v>
      </c>
      <c r="AI39" s="492">
        <v>112.20363425541383</v>
      </c>
      <c r="AJ39" s="578">
        <v>3.7633223980104105</v>
      </c>
      <c r="AK39" s="579"/>
      <c r="AL39" s="352"/>
      <c r="AM39" s="353"/>
      <c r="AN39" s="351">
        <v>10340.954897582455</v>
      </c>
      <c r="AO39" s="213">
        <v>281.56257996499954</v>
      </c>
      <c r="AP39" s="214">
        <v>1497.5</v>
      </c>
      <c r="AQ39" s="25"/>
      <c r="AR39" s="26"/>
    </row>
    <row r="40" spans="3:46" ht="15.75" thickBot="1" x14ac:dyDescent="0.3">
      <c r="C40" s="153" t="s">
        <v>99</v>
      </c>
      <c r="D40" s="354"/>
      <c r="E40" s="307">
        <v>42.790087849366529</v>
      </c>
      <c r="F40" s="355">
        <v>9.95538995634843</v>
      </c>
      <c r="G40" s="355"/>
      <c r="H40" s="355">
        <v>4.1886520658767621</v>
      </c>
      <c r="I40" s="355"/>
      <c r="J40" s="355"/>
      <c r="K40" s="355">
        <v>5.94116717588465</v>
      </c>
      <c r="L40" s="355">
        <v>5.4754351107920707</v>
      </c>
      <c r="M40" s="355">
        <v>49.35849568794837</v>
      </c>
      <c r="N40" s="355"/>
      <c r="P40" s="355"/>
      <c r="Q40" s="355"/>
      <c r="R40" s="355">
        <v>0</v>
      </c>
      <c r="S40" s="350">
        <v>13.407415991150327</v>
      </c>
      <c r="T40" s="441">
        <v>82.002261053398243</v>
      </c>
      <c r="U40" s="338">
        <v>7.0085334496542</v>
      </c>
      <c r="V40" s="442">
        <v>48.103720710558342</v>
      </c>
      <c r="W40" s="339">
        <v>0</v>
      </c>
      <c r="X40" s="391">
        <v>0.29497342962515477</v>
      </c>
      <c r="Y40" s="391">
        <v>0.46564396949388537</v>
      </c>
      <c r="Z40" s="391">
        <v>6.5278838631828665E-2</v>
      </c>
      <c r="AA40" s="391">
        <v>0.5567641837424524</v>
      </c>
      <c r="AB40" s="391">
        <v>2.5010046817067999</v>
      </c>
      <c r="AC40" s="391">
        <v>0.30792348263308839</v>
      </c>
      <c r="AD40" s="391">
        <v>0.14559265944066871</v>
      </c>
      <c r="AE40" s="339">
        <v>0.78757465231922852</v>
      </c>
      <c r="AF40" s="339">
        <v>1.8837775520610929</v>
      </c>
      <c r="AG40" s="492">
        <v>4.1895330218636966</v>
      </c>
      <c r="AH40" s="492">
        <v>6.3312838520987045</v>
      </c>
      <c r="AI40" s="492">
        <v>2.7929241305772492</v>
      </c>
      <c r="AJ40" s="578">
        <v>9.3674986610676317E-2</v>
      </c>
      <c r="AK40" s="581"/>
      <c r="AL40" s="582"/>
      <c r="AM40" s="583"/>
      <c r="AN40" s="351">
        <v>268.23115905097791</v>
      </c>
      <c r="AO40" s="356">
        <v>7.0085334496542</v>
      </c>
      <c r="AP40" s="357">
        <v>48.103720710558342</v>
      </c>
      <c r="AQ40" s="33"/>
      <c r="AR40" s="34"/>
    </row>
    <row r="41" spans="3:46" ht="15.75" thickBot="1" x14ac:dyDescent="0.3">
      <c r="C41" s="358" t="s">
        <v>169</v>
      </c>
      <c r="D41" s="359">
        <f>SUM(D3:D37)</f>
        <v>0</v>
      </c>
      <c r="E41" s="431">
        <f>SUM(E3:E40)</f>
        <v>121430.83333333334</v>
      </c>
      <c r="F41" s="360">
        <f>SUM(F3:F40)</f>
        <v>28251.666666666661</v>
      </c>
      <c r="G41" s="360">
        <f>SUM(G3:G40)</f>
        <v>0</v>
      </c>
      <c r="H41" s="360">
        <f>SUM(H3:H40)</f>
        <v>11886.666666666666</v>
      </c>
      <c r="I41" s="360">
        <f t="shared" ref="I41:AK41" si="0">SUM(I3:I40)</f>
        <v>0</v>
      </c>
      <c r="J41" s="360">
        <f t="shared" si="0"/>
        <v>0</v>
      </c>
      <c r="K41" s="360">
        <f t="shared" si="0"/>
        <v>16860</v>
      </c>
      <c r="L41" s="360">
        <f>SUM(L3:L40)</f>
        <v>15538.333333333328</v>
      </c>
      <c r="M41" s="360">
        <f t="shared" si="0"/>
        <v>140070.83333333334</v>
      </c>
      <c r="N41" s="360">
        <f t="shared" si="0"/>
        <v>0</v>
      </c>
      <c r="O41" s="360">
        <f t="shared" si="0"/>
        <v>0</v>
      </c>
      <c r="P41" s="360">
        <f t="shared" si="0"/>
        <v>0</v>
      </c>
      <c r="Q41" s="360">
        <f t="shared" si="0"/>
        <v>0</v>
      </c>
      <c r="R41" s="360">
        <f t="shared" si="0"/>
        <v>0</v>
      </c>
      <c r="S41" s="360">
        <f t="shared" si="0"/>
        <v>38047.91666666665</v>
      </c>
      <c r="T41" s="360">
        <f t="shared" si="0"/>
        <v>232708.16666666666</v>
      </c>
      <c r="U41" s="361">
        <f>SUM(U3:U40)</f>
        <v>19889</v>
      </c>
      <c r="V41" s="443">
        <f t="shared" si="0"/>
        <v>107492.76954336491</v>
      </c>
      <c r="W41" s="359">
        <f t="shared" si="0"/>
        <v>0</v>
      </c>
      <c r="X41" s="360">
        <f t="shared" si="0"/>
        <v>837.08333333333337</v>
      </c>
      <c r="Y41" s="360">
        <f t="shared" si="0"/>
        <v>1321.4166666666667</v>
      </c>
      <c r="Z41" s="360">
        <f t="shared" si="0"/>
        <v>185.24999999999997</v>
      </c>
      <c r="AA41" s="360">
        <f t="shared" si="0"/>
        <v>1580.0000000000002</v>
      </c>
      <c r="AB41" s="360">
        <f t="shared" si="0"/>
        <v>7097.4166666666661</v>
      </c>
      <c r="AC41" s="360">
        <f t="shared" si="0"/>
        <v>873.83333333333383</v>
      </c>
      <c r="AD41" s="360">
        <f t="shared" si="0"/>
        <v>413.16666666666669</v>
      </c>
      <c r="AE41" s="360">
        <f t="shared" si="0"/>
        <v>2235</v>
      </c>
      <c r="AF41" s="361">
        <f t="shared" si="0"/>
        <v>5345.833333333333</v>
      </c>
      <c r="AG41" s="361">
        <f t="shared" si="0"/>
        <v>11889.166666666664</v>
      </c>
      <c r="AH41" s="361">
        <f t="shared" si="0"/>
        <v>17967.083333333332</v>
      </c>
      <c r="AI41" s="361">
        <f t="shared" si="0"/>
        <v>7925.8333333333339</v>
      </c>
      <c r="AJ41" s="361">
        <f t="shared" si="0"/>
        <v>265.83333333333331</v>
      </c>
      <c r="AK41" s="362">
        <f t="shared" si="0"/>
        <v>0</v>
      </c>
      <c r="AL41" s="363">
        <f>SUM(AL3:AL37)</f>
        <v>0</v>
      </c>
      <c r="AM41" s="363">
        <f>SUM(AM3:AM37)</f>
        <v>0</v>
      </c>
      <c r="AN41" s="364">
        <f t="shared" ref="AN3:AN41" si="1">SUM(D41:V41)</f>
        <v>732176.1862100315</v>
      </c>
      <c r="AO41" s="365">
        <f t="shared" ref="AO3:AO41" si="2">U41</f>
        <v>19889</v>
      </c>
      <c r="AP41" s="366">
        <f t="shared" ref="AP3:AP41" si="3">V41</f>
        <v>107492.76954336491</v>
      </c>
      <c r="AQ41" s="37"/>
      <c r="AR41" s="38"/>
    </row>
    <row r="42" spans="3:46" s="387" customFormat="1" ht="15.75" thickBot="1" x14ac:dyDescent="0.3">
      <c r="C42" s="380" t="s">
        <v>170</v>
      </c>
      <c r="D42" s="381"/>
      <c r="E42" s="486">
        <f>E41*12</f>
        <v>1457170</v>
      </c>
      <c r="F42" s="388">
        <f>F41*12</f>
        <v>339019.99999999994</v>
      </c>
      <c r="G42" s="382">
        <f t="shared" ref="G42:AO42" si="4">G41*12</f>
        <v>0</v>
      </c>
      <c r="H42" s="382">
        <f t="shared" si="4"/>
        <v>142640</v>
      </c>
      <c r="I42" s="382">
        <f t="shared" si="4"/>
        <v>0</v>
      </c>
      <c r="J42" s="382">
        <f t="shared" si="4"/>
        <v>0</v>
      </c>
      <c r="K42" s="388">
        <f t="shared" si="4"/>
        <v>202320</v>
      </c>
      <c r="L42" s="388">
        <f t="shared" si="4"/>
        <v>186459.99999999994</v>
      </c>
      <c r="M42" s="388">
        <f t="shared" si="4"/>
        <v>1680850</v>
      </c>
      <c r="N42" s="382">
        <f t="shared" si="4"/>
        <v>0</v>
      </c>
      <c r="O42" s="388">
        <f t="shared" si="4"/>
        <v>0</v>
      </c>
      <c r="P42" s="382">
        <f t="shared" si="4"/>
        <v>0</v>
      </c>
      <c r="Q42" s="382">
        <f t="shared" si="4"/>
        <v>0</v>
      </c>
      <c r="R42" s="382">
        <f t="shared" si="4"/>
        <v>0</v>
      </c>
      <c r="S42" s="388">
        <f t="shared" si="4"/>
        <v>456574.99999999977</v>
      </c>
      <c r="T42" s="388">
        <f t="shared" si="4"/>
        <v>2792498</v>
      </c>
      <c r="U42" s="487">
        <f>U41*12</f>
        <v>238668</v>
      </c>
      <c r="V42" s="444">
        <f t="shared" si="4"/>
        <v>1289913.234520379</v>
      </c>
      <c r="W42" s="488">
        <f t="shared" si="4"/>
        <v>0</v>
      </c>
      <c r="X42" s="388">
        <f t="shared" si="4"/>
        <v>10045</v>
      </c>
      <c r="Y42" s="388">
        <f t="shared" si="4"/>
        <v>15857</v>
      </c>
      <c r="Z42" s="388">
        <f t="shared" si="4"/>
        <v>2222.9999999999995</v>
      </c>
      <c r="AA42" s="388">
        <f t="shared" si="4"/>
        <v>18960.000000000004</v>
      </c>
      <c r="AB42" s="388">
        <f t="shared" si="4"/>
        <v>85169</v>
      </c>
      <c r="AC42" s="388">
        <f t="shared" si="4"/>
        <v>10486.000000000005</v>
      </c>
      <c r="AD42" s="388">
        <f t="shared" si="4"/>
        <v>4958</v>
      </c>
      <c r="AE42" s="388">
        <f t="shared" si="4"/>
        <v>26820</v>
      </c>
      <c r="AF42" s="487">
        <f t="shared" si="4"/>
        <v>64150</v>
      </c>
      <c r="AG42" s="487">
        <f t="shared" si="4"/>
        <v>142669.99999999997</v>
      </c>
      <c r="AH42" s="487">
        <f t="shared" si="4"/>
        <v>215605</v>
      </c>
      <c r="AI42" s="487">
        <f t="shared" si="4"/>
        <v>95110</v>
      </c>
      <c r="AJ42" s="487">
        <f t="shared" si="4"/>
        <v>3190</v>
      </c>
      <c r="AK42" s="383">
        <f t="shared" si="4"/>
        <v>0</v>
      </c>
      <c r="AL42" s="383">
        <f t="shared" si="4"/>
        <v>0</v>
      </c>
      <c r="AM42" s="383">
        <f t="shared" si="4"/>
        <v>0</v>
      </c>
      <c r="AN42" s="383">
        <f t="shared" si="4"/>
        <v>8786114.2345203776</v>
      </c>
      <c r="AO42" s="383">
        <f t="shared" si="4"/>
        <v>238668</v>
      </c>
      <c r="AP42" s="384">
        <f>AP41*12</f>
        <v>1289913.234520379</v>
      </c>
      <c r="AQ42" s="385">
        <f>SUM(AN42+AO42+AP42)</f>
        <v>10314695.469040757</v>
      </c>
      <c r="AR42" s="386"/>
      <c r="AS42"/>
      <c r="AT42"/>
    </row>
    <row r="43" spans="3:46" ht="26.25" thickBot="1" x14ac:dyDescent="0.3">
      <c r="C43" s="367"/>
      <c r="D43" s="368">
        <v>0.83412037037037035</v>
      </c>
      <c r="E43" s="432">
        <v>0.83473379629629629</v>
      </c>
      <c r="F43" s="369" t="s">
        <v>55</v>
      </c>
      <c r="G43" s="369"/>
      <c r="H43" s="369">
        <v>0.62577546296296294</v>
      </c>
      <c r="I43" s="369"/>
      <c r="J43" s="369">
        <v>0.71113425925925933</v>
      </c>
      <c r="K43" s="369" t="s">
        <v>56</v>
      </c>
      <c r="L43" s="369" t="s">
        <v>57</v>
      </c>
      <c r="M43" s="369">
        <v>0.83446759259259251</v>
      </c>
      <c r="N43" s="369">
        <v>0.83415509259259257</v>
      </c>
      <c r="O43" s="369" t="s">
        <v>58</v>
      </c>
      <c r="P43" s="369"/>
      <c r="Q43" s="369">
        <v>0.6257638888888889</v>
      </c>
      <c r="R43" s="369">
        <v>0.6257638888888889</v>
      </c>
      <c r="S43" s="369">
        <v>0.83429398148148148</v>
      </c>
      <c r="T43" s="370">
        <v>0.83549768518518519</v>
      </c>
      <c r="U43" s="390"/>
      <c r="V43" s="445">
        <v>0.70906250000000004</v>
      </c>
      <c r="W43" s="392" t="s">
        <v>59</v>
      </c>
      <c r="X43" s="370">
        <v>0.83439814814814817</v>
      </c>
      <c r="Y43" s="370" t="s">
        <v>171</v>
      </c>
      <c r="Z43" s="370">
        <v>0.33552083333333332</v>
      </c>
      <c r="AA43" s="370" t="s">
        <v>60</v>
      </c>
      <c r="AB43" s="370" t="s">
        <v>172</v>
      </c>
      <c r="AC43" s="370" t="s">
        <v>173</v>
      </c>
      <c r="AD43" s="370">
        <v>0.83427083333333341</v>
      </c>
      <c r="AE43" s="370">
        <v>0.67084490740740732</v>
      </c>
      <c r="AF43" s="370">
        <v>0.6673958333333333</v>
      </c>
      <c r="AG43" s="484"/>
      <c r="AH43" s="484"/>
      <c r="AI43" s="484"/>
      <c r="AJ43" s="484"/>
      <c r="AK43" s="371">
        <v>0.6257638888888889</v>
      </c>
      <c r="AL43" s="372">
        <v>0.83543981481481477</v>
      </c>
      <c r="AM43" s="373">
        <v>0.83545138888888892</v>
      </c>
      <c r="AN43" s="374"/>
      <c r="AO43" s="375">
        <v>0.83542824074074085</v>
      </c>
      <c r="AP43" s="376">
        <v>0.83549768518518519</v>
      </c>
      <c r="AQ43" s="377"/>
      <c r="AR43" s="378"/>
    </row>
    <row r="44" spans="3:46" x14ac:dyDescent="0.25">
      <c r="U44" s="208"/>
    </row>
    <row r="45" spans="3:46" x14ac:dyDescent="0.25">
      <c r="E45" s="227">
        <f>E42+F42+L42+M42+O42+T42</f>
        <v>6455998</v>
      </c>
      <c r="S45" t="s">
        <v>196</v>
      </c>
      <c r="T45" t="s">
        <v>196</v>
      </c>
    </row>
    <row r="47" spans="3:46" x14ac:dyDescent="0.25">
      <c r="V47" s="208">
        <f>U42+W42+X42+Y42+Z42+AA42+AB42+AC42+AD42+AE42</f>
        <v>413186</v>
      </c>
      <c r="Y47" s="208"/>
      <c r="Z47" s="208"/>
    </row>
  </sheetData>
  <mergeCells count="1">
    <mergeCell ref="C1:C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42</vt:i4>
      </vt:variant>
    </vt:vector>
  </HeadingPairs>
  <TitlesOfParts>
    <vt:vector size="42" baseType="lpstr">
      <vt:lpstr>Ala di Stura</vt:lpstr>
      <vt:lpstr>Balangero</vt:lpstr>
      <vt:lpstr>Balme</vt:lpstr>
      <vt:lpstr>Barbania</vt:lpstr>
      <vt:lpstr>Cafasse</vt:lpstr>
      <vt:lpstr>Cantoira</vt:lpstr>
      <vt:lpstr>Ceres</vt:lpstr>
      <vt:lpstr>Chialamberto</vt:lpstr>
      <vt:lpstr>Ciriè</vt:lpstr>
      <vt:lpstr>Coassolo T.se</vt:lpstr>
      <vt:lpstr>Corio</vt:lpstr>
      <vt:lpstr>Fiano</vt:lpstr>
      <vt:lpstr>Front</vt:lpstr>
      <vt:lpstr>Germagnano</vt:lpstr>
      <vt:lpstr>Givoletto</vt:lpstr>
      <vt:lpstr>Groscavallo</vt:lpstr>
      <vt:lpstr>Grosso</vt:lpstr>
      <vt:lpstr>La Cassa</vt:lpstr>
      <vt:lpstr>Lanzo T.se</vt:lpstr>
      <vt:lpstr>Lemie</vt:lpstr>
      <vt:lpstr>Mathi</vt:lpstr>
      <vt:lpstr>Mezzenile</vt:lpstr>
      <vt:lpstr>Monastero di Lanzo</vt:lpstr>
      <vt:lpstr>Nole</vt:lpstr>
      <vt:lpstr>Pessinetto</vt:lpstr>
      <vt:lpstr>Robassomero</vt:lpstr>
      <vt:lpstr>Rocca</vt:lpstr>
      <vt:lpstr>San Carlo C.se</vt:lpstr>
      <vt:lpstr>San Francesco al C.po</vt:lpstr>
      <vt:lpstr>San Maurizio C.se</vt:lpstr>
      <vt:lpstr>Traves</vt:lpstr>
      <vt:lpstr>Usseglio</vt:lpstr>
      <vt:lpstr>Val della Torre</vt:lpstr>
      <vt:lpstr>Vallo T.se</vt:lpstr>
      <vt:lpstr>Varisella</vt:lpstr>
      <vt:lpstr>Vauda C.se</vt:lpstr>
      <vt:lpstr>Villanova</vt:lpstr>
      <vt:lpstr>Viù</vt:lpstr>
      <vt:lpstr>Riepilogo ANNO</vt:lpstr>
      <vt:lpstr>riepilogo ecostazioni</vt:lpstr>
      <vt:lpstr>riepilogo privati autosmaltimen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Cavallini</dc:creator>
  <cp:lastModifiedBy>Alessandro Baima</cp:lastModifiedBy>
  <cp:lastPrinted>2022-02-07T10:42:42Z</cp:lastPrinted>
  <dcterms:created xsi:type="dcterms:W3CDTF">2009-01-19T09:40:13Z</dcterms:created>
  <dcterms:modified xsi:type="dcterms:W3CDTF">2025-05-20T07:24:31Z</dcterms:modified>
</cp:coreProperties>
</file>